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90" windowWidth="19320" windowHeight="12120" activeTab="0"/>
  </bookViews>
  <sheets>
    <sheet name="VÝKAZ VÝMĚR" sheetId="1" r:id="rId1"/>
  </sheets>
  <definedNames>
    <definedName name="_xlnm.Print_Area" localSheetId="0">'VÝKAZ VÝMĚR'!$A$1:$H$211</definedName>
  </definedNames>
  <calcPr calcId="152511"/>
</workbook>
</file>

<file path=xl/sharedStrings.xml><?xml version="1.0" encoding="utf-8"?>
<sst xmlns="http://schemas.openxmlformats.org/spreadsheetml/2006/main" count="529" uniqueCount="260">
  <si>
    <t>Náklady za rostlinný materiál</t>
  </si>
  <si>
    <t>latinský název</t>
  </si>
  <si>
    <t>český název</t>
  </si>
  <si>
    <t>výsadbová velikost</t>
  </si>
  <si>
    <t>cena za kus</t>
  </si>
  <si>
    <t>cena celkem bez DPH</t>
  </si>
  <si>
    <t>celkem</t>
  </si>
  <si>
    <t xml:space="preserve">Stromy alejového typu s balem </t>
  </si>
  <si>
    <t xml:space="preserve">Stromy alejového typu s balem – celkem </t>
  </si>
  <si>
    <t>habr obecný</t>
  </si>
  <si>
    <t>Celkem za rostlinný materiál bez DPH</t>
  </si>
  <si>
    <t>levandule lékařská</t>
  </si>
  <si>
    <t>Náklady za práce</t>
  </si>
  <si>
    <t xml:space="preserve">název </t>
  </si>
  <si>
    <t>t.j</t>
  </si>
  <si>
    <t>ks</t>
  </si>
  <si>
    <t>R</t>
  </si>
  <si>
    <t>Odstranění nevhodných dřevin průměru kmene do 100 mm</t>
  </si>
  <si>
    <t>m2</t>
  </si>
  <si>
    <t>specifikace</t>
  </si>
  <si>
    <t>Dodávka totální herbicid v dávce  0,0008 l/m2 , vč. ceny dopravy materiálu</t>
  </si>
  <si>
    <t>l</t>
  </si>
  <si>
    <t>Štěpkování získané dřevní hmoty</t>
  </si>
  <si>
    <t>m3</t>
  </si>
  <si>
    <t>Výškový prořez stromů   prováděný lezeckou technikou</t>
  </si>
  <si>
    <t xml:space="preserve">Řez zdravotní, plocha koruny stromu </t>
  </si>
  <si>
    <t>184 85-2211</t>
  </si>
  <si>
    <t>do 30 m2</t>
  </si>
  <si>
    <t>184 85-2212</t>
  </si>
  <si>
    <t>přes 30 do 60 m2</t>
  </si>
  <si>
    <t>184 85-2213</t>
  </si>
  <si>
    <t>přes 60 do 90 m2</t>
  </si>
  <si>
    <t>184 85-2214</t>
  </si>
  <si>
    <t>přes 90 do 120 m2</t>
  </si>
  <si>
    <t>184 85-2215</t>
  </si>
  <si>
    <t>přes 120 do 150 m2</t>
  </si>
  <si>
    <t>184 85-2217</t>
  </si>
  <si>
    <t>přes 180 do 210 m2</t>
  </si>
  <si>
    <t xml:space="preserve">Řez zdravotní  – celkem </t>
  </si>
  <si>
    <t>Řez sesazovací</t>
  </si>
  <si>
    <t>Vazba</t>
  </si>
  <si>
    <t>Vazba - dynamická vč. Instalace</t>
  </si>
  <si>
    <t>Vazba - celkem</t>
  </si>
  <si>
    <t xml:space="preserve">Výškový prořez stromů vč. Vazeb – celkem </t>
  </si>
  <si>
    <t>184 80-2111</t>
  </si>
  <si>
    <t>Chemické odplevelení půdy před založením kultury, trávníku nebo zpevněných ploch o výměře přes 20 m2 v rovině nebo na svahu 1:5 postřikem na široko</t>
  </si>
  <si>
    <t>111 11-1411</t>
  </si>
  <si>
    <t>Odstranění stařiny ze souvislé plochy do 100 m2 v rovině nebo ve svahu do 1:5</t>
  </si>
  <si>
    <t>185 80-2114</t>
  </si>
  <si>
    <t>* Hnojení půdy nebo trávníku v rovině nebo ve svahu 1:5 umělým hnojivem s rozdělením k jednotlivým rostlinám</t>
  </si>
  <si>
    <t>t</t>
  </si>
  <si>
    <t>** Hnojení půdy nebo trávníku v rovině nebo ve svahu 1:5 umělým hnojivem s rozdělením k jednotlivým rostlinám</t>
  </si>
  <si>
    <t>kg</t>
  </si>
  <si>
    <t>Výsadba alejového stromu s balem</t>
  </si>
  <si>
    <t>Vytyčení výsadeb stromů</t>
  </si>
  <si>
    <t>183 10-1222</t>
  </si>
  <si>
    <t>Hloubení jamek pro vysazování rostlin v zemině 1 až 4 s výměnou půdy na 50 % v rovině nebo na svahu do 1:5, objemu přes 1,00 m3 do 2,00 m3</t>
  </si>
  <si>
    <t>184 10-2116</t>
  </si>
  <si>
    <t>Výsadba dřeviny s balem do předem vyhloubené jamky se zalitím v rovině nebo ve svahu 1:5 při průměru balu přes 600 do 800 mm</t>
  </si>
  <si>
    <t>Pěstební substrát 1,0 m3 / 1 ks, včetně ceny dopravy materiálu</t>
  </si>
  <si>
    <t>Hnojení tabletovým hnojivem s obsahem ureaformu hořčíku a stopových prvků  vč. Dodávky (5 ks tablet / strom), vč. ceny dopravy materiálu</t>
  </si>
  <si>
    <t>Absorbční prostředek - práškový koncentrát  v dávce 100 g ke každému stromu</t>
  </si>
  <si>
    <t>184 21-5132</t>
  </si>
  <si>
    <t>Ukotvení dřeviny třemi kůly, délky přes 1 do 2 m průměru do 100 mm</t>
  </si>
  <si>
    <t>Dodání kůlů délky 2500 mm, průměru 60 mm (3 ks k jedné dřevině), vč. ceny dopravy materiálu</t>
  </si>
  <si>
    <t>Dodání příčníků délky 500 mm, průměru 60 mm (3 ks k jedné dřevině), vč. ceny dopravy materiálu</t>
  </si>
  <si>
    <t>Dodání úvazku (3 ks k jedné dřevině) , vč. ceny dopravy materiálu</t>
  </si>
  <si>
    <t>184 50-1141</t>
  </si>
  <si>
    <t>Zhotovení obalu kmene z rákosové nebo kokosové rohože v jedné vrstvě v rovině nebo na svahu do 1:5</t>
  </si>
  <si>
    <t>184 21-5412</t>
  </si>
  <si>
    <t>Zhotovení závlahové mísy u soliterních dřevin v rovině nebo na svahu do 1:5, o průměru mísy přes 0,5 do 1 m</t>
  </si>
  <si>
    <t>Dodávka mulčovací kůry tl. vrstvy 0,1 m, vč. Dopravy</t>
  </si>
  <si>
    <t>m</t>
  </si>
  <si>
    <t>184 85-2312</t>
  </si>
  <si>
    <t xml:space="preserve">Řez stromů prováděný lezeckou technikou výchovný alejových stromů přes 4 m do 6 m </t>
  </si>
  <si>
    <t xml:space="preserve">Založení trávníku zahradnickým způsobem včetně ceny osiva a první seče </t>
  </si>
  <si>
    <t>183 40-3153</t>
  </si>
  <si>
    <t xml:space="preserve">Obdělávání půdy hrabáním v rovině  nebo na svahu do 1:5 </t>
  </si>
  <si>
    <t>181 11-4711</t>
  </si>
  <si>
    <t>Odstranění kamene z pozemku sebráním kamene, hmotnosti jednotlivě do 15 kg</t>
  </si>
  <si>
    <t xml:space="preserve">Dovoz materiálu do 20 km na místo </t>
  </si>
  <si>
    <t>181 30-1101</t>
  </si>
  <si>
    <t>Rozprostření a urovnání ornice v rovině nebo  ve svahu sklonu do 1:5, do 500 m2, tl. vrstvy do 100 mm</t>
  </si>
  <si>
    <t>181 41-1131</t>
  </si>
  <si>
    <t>Založení trávníku na půdě předem připravené plochy do 1000 m2 výsevem včetně utažení parkového v rovině nebo na svahu do 1:5</t>
  </si>
  <si>
    <t xml:space="preserve">Dodání travního osiva (Parková směs) při výsevku 250 kg/ha </t>
  </si>
  <si>
    <t>185 80-2113</t>
  </si>
  <si>
    <t>Hnojení půdy nebo trávníku v rovině nebo ve svahu 1:5 umělým hnojivem na široko</t>
  </si>
  <si>
    <t>Trávníkové hnojivo 30 g/m2, vč. ceny dopravy materiálu</t>
  </si>
  <si>
    <t>111 15-1121</t>
  </si>
  <si>
    <t>Pokosení trávníku při souvislé ploše do 1 000 m2 parkového v rovině nebo svahu do 1:5, 3x</t>
  </si>
  <si>
    <t xml:space="preserve">Založení trávníku zahradnickým způsobem včetně ceny osiva – celkem </t>
  </si>
  <si>
    <t>Náklady za práce - sadové úpravy bez DPH</t>
  </si>
  <si>
    <t>pozn.: u každé dřeviny bude individuálně posouzen rozsah navrhovaného zásahu</t>
  </si>
  <si>
    <t>* Hnojení půdy pro rozpustné hnojivo s obsahem ureaformu hořčíku a stopových prvků</t>
  </si>
  <si>
    <t>** Hnojení půdy pro absorpční prostředek</t>
  </si>
  <si>
    <t>Následná péče o výsadby po dobu tří let</t>
  </si>
  <si>
    <t>Následná péče o výsadby po dobu 3 let - stromy</t>
  </si>
  <si>
    <t>185 80-4311</t>
  </si>
  <si>
    <t>Zalití rostlin vodou plochy záhonů do 20 m2 (8x / rok, 80 l / m2)</t>
  </si>
  <si>
    <t>184 91-11</t>
  </si>
  <si>
    <t xml:space="preserve">Znovuuvázání dřeviny jedním úvazkem ke stávajícímu kůlu, vč. ceny úvazku </t>
  </si>
  <si>
    <t>Zhotovení závlahové mísy u soliterních dřevin v rovině nebo na svahu do 1:5 o průměru mísy přes 0,5 do 1,0 m (1x / rok)</t>
  </si>
  <si>
    <t>Dodávka mulčovací kůry (plocha mulče x m2 x vrstva mulče 0,10 m = x m3), vč. ceny dopravy materiálu (1x / rok)</t>
  </si>
  <si>
    <t>185 80-4514</t>
  </si>
  <si>
    <t>Odplevelení výsadeb v rovině nebo na svahu do 1:5 souvislých keřových skupin včetně likvidace odpadu, naložení, odvezení a se složením (2x/rok)</t>
  </si>
  <si>
    <t>Řez stromů prováděný lezeckou technikou výchovný alejových stromů přes 4 m do 6 m ( 1 x za tříleté období)</t>
  </si>
  <si>
    <t>184 21-5172</t>
  </si>
  <si>
    <t>Odstranění obalu kmene (3. rok)</t>
  </si>
  <si>
    <t>Následná péče o výsadby po dobu tří let - celkem</t>
  </si>
  <si>
    <t>R E K A P I T U L A C E</t>
  </si>
  <si>
    <t xml:space="preserve">Rostlinný materiál bez DPH </t>
  </si>
  <si>
    <t>Celková cena bez DPH</t>
  </si>
  <si>
    <t>DPH 21%</t>
  </si>
  <si>
    <t>Celková cena s DPH</t>
  </si>
  <si>
    <t xml:space="preserve">Quercus robur </t>
  </si>
  <si>
    <t>dub letní</t>
  </si>
  <si>
    <t>Sorbus aucuparia</t>
  </si>
  <si>
    <t>jeřáb obecný</t>
  </si>
  <si>
    <t xml:space="preserve">Tilia cordata </t>
  </si>
  <si>
    <t>lípa srdčitá</t>
  </si>
  <si>
    <t>184 85-2216</t>
  </si>
  <si>
    <t>přes 150 do 180 m2</t>
  </si>
  <si>
    <t xml:space="preserve">Řez bezpečnostní, plocha koruny stromu </t>
  </si>
  <si>
    <t>184 85-2113</t>
  </si>
  <si>
    <t>184 85-2114</t>
  </si>
  <si>
    <t xml:space="preserve">Řez bezpečnostní  – celkem </t>
  </si>
  <si>
    <t xml:space="preserve">Řez sesazovací – celkem </t>
  </si>
  <si>
    <t>počet kusů</t>
  </si>
  <si>
    <t>Stavební práce - celkem</t>
  </si>
  <si>
    <t>Následná péče o výsadby po dobu tří let bez DPH</t>
  </si>
  <si>
    <t>Carpinus betulus</t>
  </si>
  <si>
    <t>14 - 16</t>
  </si>
  <si>
    <t>Fagus sylvatica</t>
  </si>
  <si>
    <t>buk lesní</t>
  </si>
  <si>
    <t>Malus x domestica ´Bohemia´</t>
  </si>
  <si>
    <t>jabloň domácí</t>
  </si>
  <si>
    <t>8 - 12</t>
  </si>
  <si>
    <t>Malus x domestica ´Rubín´</t>
  </si>
  <si>
    <t xml:space="preserve">Prunus avium </t>
  </si>
  <si>
    <t>třešeň ptačí</t>
  </si>
  <si>
    <t xml:space="preserve">Prunus domestica </t>
  </si>
  <si>
    <t>švestka domácí</t>
  </si>
  <si>
    <t>Pyrus communis</t>
  </si>
  <si>
    <t>hrušeň obecná</t>
  </si>
  <si>
    <t xml:space="preserve">Quercus petraea </t>
  </si>
  <si>
    <t>dub zimní</t>
  </si>
  <si>
    <t xml:space="preserve">VÝKAZ VÝMĚR K AKCI: Projekt revitalizace významného celku ÚSES v Kamenné u Příbramě
</t>
  </si>
  <si>
    <t>184 85-2218</t>
  </si>
  <si>
    <t>přes 210 do 240 m2</t>
  </si>
  <si>
    <t>184 85-2219</t>
  </si>
  <si>
    <t>přes 240 do 270 m2</t>
  </si>
  <si>
    <t>184 85-2221</t>
  </si>
  <si>
    <t>přes 270 do 300 m2</t>
  </si>
  <si>
    <t>184 85-2222</t>
  </si>
  <si>
    <t>přes 300 do 330 m2</t>
  </si>
  <si>
    <t>184 85-2223</t>
  </si>
  <si>
    <t>přes 330 do 360 m2</t>
  </si>
  <si>
    <t>184 85-2224</t>
  </si>
  <si>
    <t>přes 360 do 390 m2</t>
  </si>
  <si>
    <t>184 85-2225</t>
  </si>
  <si>
    <t>přes 390 do 420 m2</t>
  </si>
  <si>
    <t>184 85-2226</t>
  </si>
  <si>
    <t>přes 420 do 450 m2</t>
  </si>
  <si>
    <t>184 85-2227</t>
  </si>
  <si>
    <t>přes 450 do 480 m2</t>
  </si>
  <si>
    <t>184 85-2115</t>
  </si>
  <si>
    <t>184 85-2117</t>
  </si>
  <si>
    <t>184 85-2118</t>
  </si>
  <si>
    <t>184 85-2125</t>
  </si>
  <si>
    <t xml:space="preserve">Výsadba alej. stromu s balem  – celkem </t>
  </si>
  <si>
    <r>
      <t xml:space="preserve">Trávníkový pěstební substrát </t>
    </r>
    <r>
      <rPr>
        <sz val="10"/>
        <color theme="1"/>
        <rFont val="Arial"/>
        <family val="2"/>
      </rPr>
      <t>tl. vrstvy 0,05 m, vč. dopravy materiálu</t>
    </r>
  </si>
  <si>
    <t xml:space="preserve">Založení květnaté louky zahradnickým způsobem včetně ceny osiva a první seče </t>
  </si>
  <si>
    <t>Dodávka totální herbicid např. Roundup 0,0008 l, vč. ceny dopravy materiálu</t>
  </si>
  <si>
    <t>181 41 - 1121</t>
  </si>
  <si>
    <t>Založení trávníku na půdě předem připravené plochy do 1000 m2 výsevem včetně utažení lučního v rovině nebo na svahu do 1:5</t>
  </si>
  <si>
    <t>Travní osivo (směs do stínu) při výsevku 6 g / 1 m2</t>
  </si>
  <si>
    <t>185 80-3111</t>
  </si>
  <si>
    <t xml:space="preserve">Ošetření trávníku jednorázově v rovině nebo na svahu do 1:5 (odplevelovací seč na vysoko s odstraněním posečené hmoty) </t>
  </si>
  <si>
    <t>111 15-1131</t>
  </si>
  <si>
    <t>Pokosení trávníku při souvislé ploše do 1 000 m2 lučního v rovině nebo svahu do 1:5</t>
  </si>
  <si>
    <t xml:space="preserve">Založení květnaté louky zahradnickým způsobem včetně ceny osiva – celkem </t>
  </si>
  <si>
    <t>Naložení odstraněného betonu</t>
  </si>
  <si>
    <t>Odvoz suti na skládku</t>
  </si>
  <si>
    <t>Uložení na skládku a skládkovné</t>
  </si>
  <si>
    <t>Odstranění betonové plochy</t>
  </si>
  <si>
    <t>Pěstební substrát vrstvy 0,4 m</t>
  </si>
  <si>
    <t>Odstranění betonové plochy - celkem</t>
  </si>
  <si>
    <t>Štěpkování získané dřevní hmoty včetně odvozu a uložení materiálu na místo určené ke skládkování</t>
  </si>
  <si>
    <t>Odstranění nevhodných dřevin průměru kmene do 100 mm - celkem</t>
  </si>
  <si>
    <t>Odstranění nevhodných dřevin průměru kmene do 100 mm výšky přes 1 m bez odstranění pařezu přes 100 do 500 m2 na rovině nebo na svahu do 1:5</t>
  </si>
  <si>
    <t>Chemické odplevelení po založení kultury v rovině nebo na svahu do 1:5 postřikem hnízdově</t>
  </si>
  <si>
    <t>184 80-2613</t>
  </si>
  <si>
    <t>Bodové odstranění odpadu</t>
  </si>
  <si>
    <t>Bodové odstranění odpadu na plochách určených ke kosení, včetně odvozu na skládku a skládkovného</t>
  </si>
  <si>
    <t>Bodové odstranění odpadu - celkem</t>
  </si>
  <si>
    <t>Uložení sypaniny z hornin soudržných do násypů zhutněných</t>
  </si>
  <si>
    <t>171101105</t>
  </si>
  <si>
    <t>Zřízení vrstvy z geotextilie filtrační, separační, odvodňovací, ochranné, výztužné nebo protierozní ve sklonu přes 1:5 do 1:2</t>
  </si>
  <si>
    <t>213141121</t>
  </si>
  <si>
    <t>geotextilie tkaná (polypropylen) 215 g/m2</t>
  </si>
  <si>
    <t xml:space="preserve">Zhotovení pochůzí štěpkové svrchní vrstvy lesní stezky tl. 100 mm </t>
  </si>
  <si>
    <t>štěpka pro lesní stezku volně ložená</t>
  </si>
  <si>
    <t xml:space="preserve">modřínová kulatina impregnovaná prům. 120 mm </t>
  </si>
  <si>
    <t>Přesun hmot pro pozemní komunikace</t>
  </si>
  <si>
    <t>998223011</t>
  </si>
  <si>
    <t>Příplatek k přesunu hmot pro komunikace za zvětšený přesun do 1000 m</t>
  </si>
  <si>
    <t>998223091</t>
  </si>
  <si>
    <t>Odkopávky a prokopávky nezapažené v hornině tř. 4 objem do 100 m3</t>
  </si>
  <si>
    <t>122301101</t>
  </si>
  <si>
    <t>Vodorovné přemístění výkopku z horniny tř. 1 až 4 stavebním kolečkem do 10 m</t>
  </si>
  <si>
    <t>162201211</t>
  </si>
  <si>
    <t>Nakládání výkopku z hornin tř. 1 až 4 do 100 m3</t>
  </si>
  <si>
    <t>167101101</t>
  </si>
  <si>
    <t>Osazení obruby lesní stezky z impregnované modřínové kulatiny prům. 120 mm kotvené ocelovými trny d. 500 mm do podkladu (zeminy), trny vpraveny do kulatiny do vyvrtaných otvorů</t>
  </si>
  <si>
    <t>Cesta se štěpkovým povrchem</t>
  </si>
  <si>
    <t>Cesta se štěpkovým povrchem - celkem</t>
  </si>
  <si>
    <t>Odstranění ukotvení dřeviny třemi kůly přes 1 do 2 m (3.rok)</t>
  </si>
  <si>
    <t>Dodávka rákosové rohože na zhotovení obalu kmene, vč. ceny dopravy materiálu</t>
  </si>
  <si>
    <r>
      <t>Odstranění betonové plochy o výměře</t>
    </r>
    <r>
      <rPr>
        <sz val="10"/>
        <color theme="1"/>
        <rFont val="Arial"/>
        <family val="2"/>
      </rPr>
      <t xml:space="preserve"> 59 m2 do hloubky 40 cm (59*0,4 = 23,6 m3)</t>
    </r>
    <r>
      <rPr>
        <sz val="11"/>
        <color theme="1"/>
        <rFont val="Calibri"/>
        <family val="2"/>
        <scheme val="minor"/>
      </rPr>
      <t>, vč. naložení</t>
    </r>
  </si>
  <si>
    <t>Kácení stromů směrové v celku s odřezáním kmene a s odvětvením</t>
  </si>
  <si>
    <t>112 15-1112</t>
  </si>
  <si>
    <t>112 15-1113</t>
  </si>
  <si>
    <t>112 15-1114</t>
  </si>
  <si>
    <t>112 15-1115</t>
  </si>
  <si>
    <t>112 15-1116</t>
  </si>
  <si>
    <t>112 15-1118</t>
  </si>
  <si>
    <t>Kácení stromů směrové v celku s odřezáním kmene a s odvětvením - celkem</t>
  </si>
  <si>
    <t>Zátěr pařezů herbicidním přípravkem, práce a materiál</t>
  </si>
  <si>
    <t>Kácení stromů postupné bez spouštění částí kmene a koruny</t>
  </si>
  <si>
    <t>112 15-1312</t>
  </si>
  <si>
    <t>112 15-1313</t>
  </si>
  <si>
    <t>112 15-1314</t>
  </si>
  <si>
    <t>112 15-1315</t>
  </si>
  <si>
    <t>112 15-1316</t>
  </si>
  <si>
    <t>112 15-1317</t>
  </si>
  <si>
    <t>Kácení stromů postupné bez spouštění částí kmene a koruny - celkem</t>
  </si>
  <si>
    <t>Kácení dřevin - celkem</t>
  </si>
  <si>
    <t>Nezpůsobilé výdaje</t>
  </si>
  <si>
    <t>Pokácení stromu směrové v celku (v rovině nebo svahu do 1:5)  200 - 300 mm</t>
  </si>
  <si>
    <t>Pokácení stromu směrové v celku (v rovině nebo svahu do 1:5)  300 - 400 mm</t>
  </si>
  <si>
    <t>Pokácení stromu směrové v celku (v rovině nebo svahu do 1:5)  400 - 500 mm</t>
  </si>
  <si>
    <t>Pokácení stromu směrové v celku (v rovině nebo svahu do 1:5)  500 - 600 mm</t>
  </si>
  <si>
    <t>Pokácení stromu směrové v celku (v rovině nebo svahu do 1:5)  600 - 700 mm</t>
  </si>
  <si>
    <t>Pokácení stromu směrové v celku (v rovině nebo svahu do 1:5)  800 - 900 mm</t>
  </si>
  <si>
    <t>Pokácení stromu postupné bez spouštění částí kmene a koruny (v rovině nebo svahu do 1:5)  200 - 300 mm</t>
  </si>
  <si>
    <t>Pokácení stromu postupné bez spouštění částí kmene a koruny (v rovině nebo svahu do 1:5)  300 - 400 mm</t>
  </si>
  <si>
    <t>Pokácení stromu postupné bez spouštění částí kmene a koruny (v rovině nebo svahu do 1:5)  400 - 500 mm</t>
  </si>
  <si>
    <t>Pokácení stromu postupné bez spouštění částí kmene a koruny (v rovině nebo svahu do 1:5)  500 - 600 mm</t>
  </si>
  <si>
    <t>Pokácení stromu postupné bez spouštění částí kmene a koruny (v rovině nebo svahu do 1:5)  600 - 700 mm</t>
  </si>
  <si>
    <t>Pokácení stromu postupné bez spouštění částí kmene a koruny (v rovině nebo svahu do 1:5)  700 - 800 mm</t>
  </si>
  <si>
    <t>Odvoz dřevní hmoty z kácených dřevin</t>
  </si>
  <si>
    <t>Odvoz dřevní hmoty z kácených dřevin na místo určené obcí ke skladování</t>
  </si>
  <si>
    <t>Odvoz dřevní hmoty z kácených dřevin - celkem</t>
  </si>
  <si>
    <t>kmeny</t>
  </si>
  <si>
    <t>Nezpůsobilé výdaje bez DPH</t>
  </si>
  <si>
    <t>VRN (zařízení staveniště,nezbytné geodetické práce, Vytyčení inženýrských sítí apod.) - způsobilé výdaje</t>
  </si>
  <si>
    <t>VRN (zařízení staveniště,nezbytné geodetické práce, Vytyčení inženýrských sítí apod.) - nezpůsobilé výdaje</t>
  </si>
  <si>
    <t>Dokumentace skutečného provedení</t>
  </si>
  <si>
    <t>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</si>
</sst>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\ [$Kč-405];[Red]\-#,##0.00\ [$Kč-405]"/>
    <numFmt numFmtId="165" formatCode="#,##0\ &quot;Kč&quot;"/>
    <numFmt numFmtId="166" formatCode="#,##0\ [$Kč-405];[Red]\-#,##0\ [$Kč-405]"/>
    <numFmt numFmtId="167" formatCode="#,##0&quot; Kč&quot;"/>
    <numFmt numFmtId="168" formatCode="0.0"/>
    <numFmt numFmtId="169" formatCode="#,##0.00\ &quot;Kč&quot;"/>
    <numFmt numFmtId="170" formatCode="0.000"/>
    <numFmt numFmtId="171" formatCode="0.0000"/>
    <numFmt numFmtId="172" formatCode="#,##0.00&quot; Kč&quot;"/>
    <numFmt numFmtId="173" formatCode="#,##0.0\ [$Kč-405];[Red]\-#,##0.0\ [$Kč-405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97">
    <xf numFmtId="0" fontId="0" fillId="0" borderId="0" xfId="0"/>
    <xf numFmtId="0" fontId="2" fillId="0" borderId="0" xfId="20" applyFont="1">
      <alignment/>
      <protection/>
    </xf>
    <xf numFmtId="0" fontId="1" fillId="2" borderId="1" xfId="20" applyFont="1" applyFill="1" applyBorder="1" applyAlignment="1">
      <alignment horizontal="center" vertical="center"/>
      <protection/>
    </xf>
    <xf numFmtId="166" fontId="6" fillId="3" borderId="1" xfId="20" applyNumberFormat="1" applyFont="1" applyFill="1" applyBorder="1" applyAlignment="1">
      <alignment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164" fontId="1" fillId="2" borderId="1" xfId="20" applyNumberFormat="1" applyFont="1" applyFill="1" applyBorder="1" applyAlignment="1">
      <alignment horizontal="right" vertical="center"/>
      <protection/>
    </xf>
    <xf numFmtId="164" fontId="1" fillId="4" borderId="1" xfId="20" applyNumberFormat="1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5" fillId="0" borderId="1" xfId="20" applyFont="1" applyFill="1" applyBorder="1" applyAlignment="1">
      <alignment horizontal="center" vertical="center"/>
      <protection/>
    </xf>
    <xf numFmtId="1" fontId="5" fillId="0" borderId="1" xfId="20" applyNumberFormat="1" applyFont="1" applyBorder="1" applyAlignment="1">
      <alignment horizontal="center" vertical="center"/>
      <protection/>
    </xf>
    <xf numFmtId="167" fontId="5" fillId="0" borderId="1" xfId="20" applyNumberFormat="1" applyFont="1" applyBorder="1" applyAlignment="1">
      <alignment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9" fillId="0" borderId="0" xfId="20" applyFont="1">
      <alignment/>
      <protection/>
    </xf>
    <xf numFmtId="0" fontId="1" fillId="0" borderId="0" xfId="20" applyFont="1" applyFill="1" applyAlignment="1">
      <alignment vertical="center"/>
      <protection/>
    </xf>
    <xf numFmtId="0" fontId="1" fillId="5" borderId="1" xfId="20" applyFont="1" applyFill="1" applyBorder="1">
      <alignment/>
      <protection/>
    </xf>
    <xf numFmtId="0" fontId="0" fillId="0" borderId="0" xfId="20" applyFont="1" applyFill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164" fontId="2" fillId="0" borderId="0" xfId="20" applyNumberFormat="1" applyFont="1" applyFill="1" applyBorder="1" applyAlignment="1">
      <alignment horizontal="center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1" xfId="0" applyFont="1" applyFill="1" applyBorder="1" applyAlignment="1">
      <alignment horizontal="center" vertical="center"/>
    </xf>
    <xf numFmtId="0" fontId="8" fillId="0" borderId="0" xfId="20" applyFont="1">
      <alignment/>
      <protection/>
    </xf>
    <xf numFmtId="0" fontId="2" fillId="0" borderId="0" xfId="20" applyFont="1" applyFill="1" applyBorder="1" applyAlignment="1">
      <alignment horizontal="left" vertical="center"/>
      <protection/>
    </xf>
    <xf numFmtId="0" fontId="11" fillId="0" borderId="0" xfId="20" applyFont="1" applyFill="1" applyAlignment="1">
      <alignment horizontal="center" vertical="center"/>
      <protection/>
    </xf>
    <xf numFmtId="0" fontId="11" fillId="0" borderId="0" xfId="20" applyFont="1" applyFill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164" fontId="2" fillId="0" borderId="0" xfId="20" applyNumberFormat="1" applyFont="1" applyAlignment="1">
      <alignment horizontal="center" vertical="center"/>
      <protection/>
    </xf>
    <xf numFmtId="164" fontId="2" fillId="0" borderId="0" xfId="20" applyNumberFormat="1" applyFont="1" applyAlignment="1">
      <alignment vertical="center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6" fillId="4" borderId="1" xfId="20" applyFont="1" applyFill="1" applyBorder="1" applyAlignment="1">
      <alignment horizontal="center" vertical="center"/>
      <protection/>
    </xf>
    <xf numFmtId="168" fontId="6" fillId="4" borderId="1" xfId="20" applyNumberFormat="1" applyFont="1" applyFill="1" applyBorder="1" applyAlignment="1">
      <alignment horizontal="center" vertical="center"/>
      <protection/>
    </xf>
    <xf numFmtId="0" fontId="3" fillId="6" borderId="2" xfId="20" applyFont="1" applyFill="1" applyBorder="1" applyAlignment="1">
      <alignment horizontal="left" vertical="center"/>
      <protection/>
    </xf>
    <xf numFmtId="0" fontId="3" fillId="6" borderId="3" xfId="20" applyFont="1" applyFill="1" applyBorder="1" applyAlignment="1">
      <alignment horizontal="left" vertical="center"/>
      <protection/>
    </xf>
    <xf numFmtId="0" fontId="3" fillId="6" borderId="4" xfId="20" applyFont="1" applyFill="1" applyBorder="1" applyAlignment="1">
      <alignment horizontal="left" vertical="center"/>
      <protection/>
    </xf>
    <xf numFmtId="0" fontId="2" fillId="2" borderId="1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0" fontId="4" fillId="7" borderId="1" xfId="20" applyFont="1" applyFill="1" applyBorder="1" applyAlignment="1">
      <alignment horizontal="center" vertical="center"/>
      <protection/>
    </xf>
    <xf numFmtId="0" fontId="4" fillId="7" borderId="0" xfId="20" applyFont="1" applyFill="1">
      <alignment/>
      <protection/>
    </xf>
    <xf numFmtId="0" fontId="4" fillId="8" borderId="0" xfId="20" applyFont="1" applyFill="1">
      <alignment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165" fontId="7" fillId="0" borderId="1" xfId="20" applyNumberFormat="1" applyFont="1" applyFill="1" applyBorder="1" applyAlignment="1">
      <alignment horizontal="right" vertical="center" wrapText="1"/>
      <protection/>
    </xf>
    <xf numFmtId="14" fontId="7" fillId="9" borderId="1" xfId="20" applyNumberFormat="1" applyFont="1" applyFill="1" applyBorder="1" applyAlignment="1">
      <alignment horizontal="center" vertical="center"/>
      <protection/>
    </xf>
    <xf numFmtId="0" fontId="15" fillId="9" borderId="1" xfId="20" applyNumberFormat="1" applyFont="1" applyFill="1" applyBorder="1" applyAlignment="1">
      <alignment horizontal="center" vertical="center"/>
      <protection/>
    </xf>
    <xf numFmtId="164" fontId="7" fillId="9" borderId="1" xfId="20" applyNumberFormat="1" applyFont="1" applyFill="1" applyBorder="1" applyAlignment="1">
      <alignment horizontal="center" vertical="center"/>
      <protection/>
    </xf>
    <xf numFmtId="166" fontId="15" fillId="9" borderId="1" xfId="20" applyNumberFormat="1" applyFont="1" applyFill="1" applyBorder="1" applyAlignment="1">
      <alignment vertical="center"/>
      <protection/>
    </xf>
    <xf numFmtId="0" fontId="4" fillId="10" borderId="1" xfId="20" applyFont="1" applyFill="1" applyBorder="1" applyAlignment="1">
      <alignment horizontal="center" vertical="center"/>
      <protection/>
    </xf>
    <xf numFmtId="166" fontId="14" fillId="10" borderId="1" xfId="20" applyNumberFormat="1" applyFont="1" applyFill="1" applyBorder="1" applyAlignment="1">
      <alignment vertical="center"/>
      <protection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  <protection/>
    </xf>
    <xf numFmtId="49" fontId="0" fillId="0" borderId="1" xfId="0" applyNumberFormat="1" applyFont="1" applyBorder="1" applyAlignment="1">
      <alignment horizontal="center" vertical="center"/>
    </xf>
    <xf numFmtId="0" fontId="7" fillId="11" borderId="1" xfId="20" applyFont="1" applyFill="1" applyBorder="1" applyAlignment="1">
      <alignment horizontal="center" vertical="center"/>
      <protection/>
    </xf>
    <xf numFmtId="0" fontId="14" fillId="12" borderId="0" xfId="20" applyFont="1" applyFill="1">
      <alignment/>
      <protection/>
    </xf>
    <xf numFmtId="0" fontId="14" fillId="8" borderId="0" xfId="20" applyFont="1" applyFill="1">
      <alignment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4" fillId="0" borderId="0" xfId="20" applyFont="1" applyFill="1">
      <alignment/>
      <protection/>
    </xf>
    <xf numFmtId="0" fontId="7" fillId="0" borderId="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1" fontId="7" fillId="2" borderId="1" xfId="20" applyNumberFormat="1" applyFont="1" applyFill="1" applyBorder="1" applyAlignment="1">
      <alignment horizontal="center" vertical="center"/>
      <protection/>
    </xf>
    <xf numFmtId="167" fontId="7" fillId="2" borderId="1" xfId="20" applyNumberFormat="1" applyFont="1" applyFill="1" applyBorder="1" applyAlignment="1">
      <alignment horizontal="right" vertical="center"/>
      <protection/>
    </xf>
    <xf numFmtId="167" fontId="7" fillId="2" borderId="1" xfId="20" applyNumberFormat="1" applyFont="1" applyFill="1" applyBorder="1" applyAlignment="1">
      <alignment vertical="center"/>
      <protection/>
    </xf>
    <xf numFmtId="0" fontId="4" fillId="2" borderId="0" xfId="20" applyFont="1" applyFill="1">
      <alignment/>
      <protection/>
    </xf>
    <xf numFmtId="1" fontId="7" fillId="0" borderId="1" xfId="20" applyNumberFormat="1" applyFont="1" applyBorder="1" applyAlignment="1">
      <alignment horizontal="center" vertical="center"/>
      <protection/>
    </xf>
    <xf numFmtId="167" fontId="7" fillId="0" borderId="1" xfId="20" applyNumberFormat="1" applyFont="1" applyBorder="1" applyAlignment="1">
      <alignment vertical="center"/>
      <protection/>
    </xf>
    <xf numFmtId="0" fontId="7" fillId="13" borderId="1" xfId="20" applyFont="1" applyFill="1" applyBorder="1" applyAlignment="1">
      <alignment horizontal="center" vertical="center"/>
      <protection/>
    </xf>
    <xf numFmtId="1" fontId="15" fillId="13" borderId="1" xfId="20" applyNumberFormat="1" applyFont="1" applyFill="1" applyBorder="1" applyAlignment="1">
      <alignment horizontal="center" vertical="center"/>
      <protection/>
    </xf>
    <xf numFmtId="164" fontId="7" fillId="13" borderId="1" xfId="20" applyNumberFormat="1" applyFont="1" applyFill="1" applyBorder="1" applyAlignment="1">
      <alignment horizontal="center" vertical="center"/>
      <protection/>
    </xf>
    <xf numFmtId="166" fontId="15" fillId="13" borderId="1" xfId="20" applyNumberFormat="1" applyFont="1" applyFill="1" applyBorder="1" applyAlignment="1">
      <alignment vertical="center"/>
      <protection/>
    </xf>
    <xf numFmtId="0" fontId="4" fillId="14" borderId="1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168" fontId="7" fillId="2" borderId="1" xfId="20" applyNumberFormat="1" applyFont="1" applyFill="1" applyBorder="1" applyAlignment="1">
      <alignment horizontal="center" vertical="center"/>
      <protection/>
    </xf>
    <xf numFmtId="164" fontId="7" fillId="2" borderId="1" xfId="20" applyNumberFormat="1" applyFont="1" applyFill="1" applyBorder="1" applyAlignment="1">
      <alignment horizontal="right" vertical="center"/>
      <protection/>
    </xf>
    <xf numFmtId="0" fontId="7" fillId="3" borderId="1" xfId="20" applyFont="1" applyFill="1" applyBorder="1" applyAlignment="1">
      <alignment horizontal="center" vertical="center"/>
      <protection/>
    </xf>
    <xf numFmtId="1" fontId="15" fillId="3" borderId="1" xfId="20" applyNumberFormat="1" applyFont="1" applyFill="1" applyBorder="1" applyAlignment="1">
      <alignment horizontal="center" vertical="center"/>
      <protection/>
    </xf>
    <xf numFmtId="164" fontId="7" fillId="3" borderId="1" xfId="20" applyNumberFormat="1" applyFont="1" applyFill="1" applyBorder="1" applyAlignment="1">
      <alignment horizontal="center" vertical="center"/>
      <protection/>
    </xf>
    <xf numFmtId="166" fontId="15" fillId="3" borderId="1" xfId="20" applyNumberFormat="1" applyFont="1" applyFill="1" applyBorder="1" applyAlignment="1">
      <alignment vertical="center"/>
      <protection/>
    </xf>
    <xf numFmtId="0" fontId="4" fillId="5" borderId="0" xfId="20" applyFont="1" applyFill="1">
      <alignment/>
      <protection/>
    </xf>
    <xf numFmtId="166" fontId="7" fillId="2" borderId="1" xfId="20" applyNumberFormat="1" applyFont="1" applyFill="1" applyBorder="1" applyAlignment="1">
      <alignment vertical="center"/>
      <protection/>
    </xf>
    <xf numFmtId="2" fontId="7" fillId="2" borderId="1" xfId="0" applyNumberFormat="1" applyFont="1" applyFill="1" applyBorder="1" applyAlignment="1">
      <alignment horizontal="center" vertical="center"/>
    </xf>
    <xf numFmtId="171" fontId="7" fillId="2" borderId="1" xfId="20" applyNumberFormat="1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vertical="center"/>
      <protection/>
    </xf>
    <xf numFmtId="2" fontId="7" fillId="2" borderId="1" xfId="20" applyNumberFormat="1" applyFont="1" applyFill="1" applyBorder="1" applyAlignment="1">
      <alignment horizontal="center" vertical="center"/>
      <protection/>
    </xf>
    <xf numFmtId="0" fontId="15" fillId="3" borderId="1" xfId="20" applyFont="1" applyFill="1" applyBorder="1" applyAlignment="1">
      <alignment horizontal="center" vertical="center"/>
      <protection/>
    </xf>
    <xf numFmtId="0" fontId="4" fillId="5" borderId="0" xfId="20" applyFont="1" applyFill="1" applyAlignment="1">
      <alignment wrapText="1"/>
      <protection/>
    </xf>
    <xf numFmtId="170" fontId="7" fillId="2" borderId="1" xfId="20" applyNumberFormat="1" applyFont="1" applyFill="1" applyBorder="1" applyAlignment="1">
      <alignment horizontal="center" vertical="center"/>
      <protection/>
    </xf>
    <xf numFmtId="0" fontId="14" fillId="2" borderId="0" xfId="20" applyFont="1" applyFill="1">
      <alignment/>
      <protection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68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20" applyNumberFormat="1" applyFont="1" applyFill="1" applyBorder="1" applyAlignment="1">
      <alignment horizontal="right" vertical="center" wrapText="1"/>
      <protection/>
    </xf>
    <xf numFmtId="0" fontId="7" fillId="3" borderId="1" xfId="20" applyNumberFormat="1" applyFont="1" applyFill="1" applyBorder="1" applyAlignment="1">
      <alignment horizontal="center" vertical="center"/>
      <protection/>
    </xf>
    <xf numFmtId="168" fontId="1" fillId="0" borderId="1" xfId="20" applyNumberFormat="1" applyFont="1" applyFill="1" applyBorder="1" applyAlignment="1">
      <alignment horizontal="center" vertical="center"/>
      <protection/>
    </xf>
    <xf numFmtId="164" fontId="1" fillId="0" borderId="1" xfId="20" applyNumberFormat="1" applyFont="1" applyFill="1" applyBorder="1" applyAlignment="1">
      <alignment horizontal="right" vertical="center"/>
      <protection/>
    </xf>
    <xf numFmtId="166" fontId="1" fillId="0" borderId="1" xfId="20" applyNumberFormat="1" applyFont="1" applyFill="1" applyBorder="1" applyAlignment="1">
      <alignment vertical="center"/>
      <protection/>
    </xf>
    <xf numFmtId="170" fontId="1" fillId="0" borderId="1" xfId="20" applyNumberFormat="1" applyFont="1" applyFill="1" applyBorder="1" applyAlignment="1">
      <alignment horizontal="center" vertical="center"/>
      <protection/>
    </xf>
    <xf numFmtId="2" fontId="1" fillId="0" borderId="1" xfId="20" applyNumberFormat="1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164" fontId="1" fillId="0" borderId="1" xfId="20" applyNumberFormat="1" applyFont="1" applyFill="1" applyBorder="1" applyAlignment="1">
      <alignment horizontal="right" vertical="center" wrapText="1"/>
      <protection/>
    </xf>
    <xf numFmtId="172" fontId="1" fillId="0" borderId="1" xfId="20" applyNumberFormat="1" applyFont="1" applyFill="1" applyBorder="1" applyAlignment="1">
      <alignment horizontal="right" vertical="center"/>
      <protection/>
    </xf>
    <xf numFmtId="0" fontId="1" fillId="4" borderId="1" xfId="20" applyNumberFormat="1" applyFont="1" applyFill="1" applyBorder="1" applyAlignment="1">
      <alignment horizontal="center" vertical="center"/>
      <protection/>
    </xf>
    <xf numFmtId="166" fontId="6" fillId="4" borderId="1" xfId="20" applyNumberFormat="1" applyFont="1" applyFill="1" applyBorder="1" applyAlignment="1">
      <alignment vertical="center"/>
      <protection/>
    </xf>
    <xf numFmtId="168" fontId="7" fillId="0" borderId="1" xfId="20" applyNumberFormat="1" applyFont="1" applyFill="1" applyBorder="1" applyAlignment="1">
      <alignment horizontal="center" vertical="center"/>
      <protection/>
    </xf>
    <xf numFmtId="2" fontId="7" fillId="0" borderId="1" xfId="20" applyNumberFormat="1" applyFont="1" applyFill="1" applyBorder="1" applyAlignment="1">
      <alignment horizontal="center" vertical="center"/>
      <protection/>
    </xf>
    <xf numFmtId="164" fontId="7" fillId="0" borderId="1" xfId="20" applyNumberFormat="1" applyFont="1" applyFill="1" applyBorder="1" applyAlignment="1">
      <alignment horizontal="right" vertical="center"/>
      <protection/>
    </xf>
    <xf numFmtId="166" fontId="7" fillId="0" borderId="1" xfId="20" applyNumberFormat="1" applyFont="1" applyFill="1" applyBorder="1" applyAlignment="1">
      <alignment vertical="center"/>
      <protection/>
    </xf>
    <xf numFmtId="168" fontId="0" fillId="0" borderId="1" xfId="20" applyNumberFormat="1" applyFont="1" applyFill="1" applyBorder="1" applyAlignment="1">
      <alignment horizontal="center" vertical="center"/>
      <protection/>
    </xf>
    <xf numFmtId="170" fontId="7" fillId="0" borderId="1" xfId="20" applyNumberFormat="1" applyFont="1" applyFill="1" applyBorder="1" applyAlignment="1">
      <alignment horizontal="center" vertical="center"/>
      <protection/>
    </xf>
    <xf numFmtId="2" fontId="7" fillId="0" borderId="1" xfId="0" applyNumberFormat="1" applyFont="1" applyFill="1" applyBorder="1" applyAlignment="1">
      <alignment horizontal="center" vertical="center"/>
    </xf>
    <xf numFmtId="0" fontId="4" fillId="2" borderId="0" xfId="20" applyFont="1" applyFill="1" applyAlignment="1">
      <alignment vertical="center"/>
      <protection/>
    </xf>
    <xf numFmtId="167" fontId="6" fillId="15" borderId="1" xfId="20" applyNumberFormat="1" applyFont="1" applyFill="1" applyBorder="1" applyAlignment="1">
      <alignment vertical="center"/>
      <protection/>
    </xf>
    <xf numFmtId="0" fontId="6" fillId="15" borderId="1" xfId="20" applyFont="1" applyFill="1" applyBorder="1" applyAlignment="1">
      <alignment vertical="center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7" fillId="5" borderId="1" xfId="20" applyFont="1" applyFill="1" applyBorder="1">
      <alignment/>
      <protection/>
    </xf>
    <xf numFmtId="0" fontId="7" fillId="5" borderId="0" xfId="20" applyFont="1" applyFill="1" applyBorder="1">
      <alignment/>
      <protection/>
    </xf>
    <xf numFmtId="0" fontId="7" fillId="2" borderId="0" xfId="20" applyFont="1" applyFill="1" applyAlignment="1">
      <alignment vertical="center"/>
      <protection/>
    </xf>
    <xf numFmtId="0" fontId="7" fillId="2" borderId="0" xfId="20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20" applyFont="1" applyFill="1" applyBorder="1">
      <alignment/>
      <protection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4" borderId="1" xfId="20" applyFont="1" applyFill="1" applyBorder="1" applyAlignment="1">
      <alignment horizontal="center" vertical="center"/>
      <protection/>
    </xf>
    <xf numFmtId="0" fontId="15" fillId="4" borderId="1" xfId="20" applyFont="1" applyFill="1" applyBorder="1" applyAlignment="1">
      <alignment horizontal="center" vertical="center"/>
      <protection/>
    </xf>
    <xf numFmtId="168" fontId="15" fillId="4" borderId="1" xfId="20" applyNumberFormat="1" applyFont="1" applyFill="1" applyBorder="1" applyAlignment="1">
      <alignment horizontal="center" vertical="center"/>
      <protection/>
    </xf>
    <xf numFmtId="164" fontId="7" fillId="4" borderId="1" xfId="20" applyNumberFormat="1" applyFont="1" applyFill="1" applyBorder="1" applyAlignment="1">
      <alignment horizontal="center" vertical="center"/>
      <protection/>
    </xf>
    <xf numFmtId="166" fontId="15" fillId="4" borderId="1" xfId="20" applyNumberFormat="1" applyFont="1" applyFill="1" applyBorder="1" applyAlignment="1">
      <alignment vertical="center"/>
      <protection/>
    </xf>
    <xf numFmtId="165" fontId="7" fillId="2" borderId="1" xfId="20" applyNumberFormat="1" applyFont="1" applyFill="1" applyBorder="1" applyAlignment="1">
      <alignment horizontal="right" vertical="center" wrapText="1"/>
      <protection/>
    </xf>
    <xf numFmtId="0" fontId="4" fillId="16" borderId="1" xfId="20" applyFont="1" applyFill="1" applyBorder="1" applyAlignment="1">
      <alignment vertical="center"/>
      <protection/>
    </xf>
    <xf numFmtId="166" fontId="15" fillId="16" borderId="1" xfId="20" applyNumberFormat="1" applyFont="1" applyFill="1" applyBorder="1" applyAlignment="1">
      <alignment vertical="center"/>
      <protection/>
    </xf>
    <xf numFmtId="0" fontId="14" fillId="17" borderId="1" xfId="20" applyFont="1" applyFill="1" applyBorder="1" applyAlignment="1">
      <alignment vertical="center"/>
      <protection/>
    </xf>
    <xf numFmtId="0" fontId="4" fillId="18" borderId="1" xfId="20" applyFont="1" applyFill="1" applyBorder="1" applyAlignment="1">
      <alignment vertical="center"/>
      <protection/>
    </xf>
    <xf numFmtId="0" fontId="7" fillId="18" borderId="1" xfId="20" applyNumberFormat="1" applyFont="1" applyFill="1" applyBorder="1" applyAlignment="1">
      <alignment horizontal="center" vertical="center"/>
      <protection/>
    </xf>
    <xf numFmtId="166" fontId="7" fillId="18" borderId="1" xfId="20" applyNumberFormat="1" applyFont="1" applyFill="1" applyBorder="1" applyAlignment="1">
      <alignment vertical="center"/>
      <protection/>
    </xf>
    <xf numFmtId="0" fontId="15" fillId="17" borderId="1" xfId="20" applyFont="1" applyFill="1" applyBorder="1" applyAlignment="1">
      <alignment vertical="center"/>
      <protection/>
    </xf>
    <xf numFmtId="166" fontId="15" fillId="17" borderId="1" xfId="20" applyNumberFormat="1" applyFont="1" applyFill="1" applyBorder="1" applyAlignment="1">
      <alignment vertical="center"/>
      <protection/>
    </xf>
    <xf numFmtId="0" fontId="8" fillId="2" borderId="0" xfId="20" applyFont="1" applyFill="1">
      <alignment/>
      <protection/>
    </xf>
    <xf numFmtId="0" fontId="1" fillId="19" borderId="1" xfId="20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/>
      <protection/>
    </xf>
    <xf numFmtId="166" fontId="1" fillId="2" borderId="1" xfId="20" applyNumberFormat="1" applyFont="1" applyFill="1" applyBorder="1" applyAlignment="1">
      <alignment horizontal="right" vertical="center"/>
      <protection/>
    </xf>
    <xf numFmtId="166" fontId="1" fillId="2" borderId="1" xfId="20" applyNumberFormat="1" applyFont="1" applyFill="1" applyBorder="1" applyAlignment="1">
      <alignment vertical="center"/>
      <protection/>
    </xf>
    <xf numFmtId="167" fontId="1" fillId="2" borderId="1" xfId="20" applyNumberFormat="1" applyFont="1" applyFill="1" applyBorder="1" applyAlignment="1">
      <alignment horizontal="right" vertical="center"/>
      <protection/>
    </xf>
    <xf numFmtId="167" fontId="5" fillId="2" borderId="1" xfId="20" applyNumberFormat="1" applyFont="1" applyFill="1" applyBorder="1" applyAlignment="1">
      <alignment horizontal="right" vertical="center"/>
      <protection/>
    </xf>
    <xf numFmtId="167" fontId="5" fillId="2" borderId="0" xfId="20" applyNumberFormat="1" applyFont="1" applyFill="1" applyBorder="1" applyAlignment="1">
      <alignment horizontal="right" vertical="center"/>
      <protection/>
    </xf>
    <xf numFmtId="0" fontId="6" fillId="14" borderId="1" xfId="20" applyFont="1" applyFill="1" applyBorder="1" applyAlignment="1">
      <alignment vertical="center"/>
      <protection/>
    </xf>
    <xf numFmtId="167" fontId="6" fillId="14" borderId="1" xfId="20" applyNumberFormat="1" applyFont="1" applyFill="1" applyBorder="1" applyAlignment="1">
      <alignment vertical="center"/>
      <protection/>
    </xf>
    <xf numFmtId="166" fontId="6" fillId="14" borderId="1" xfId="20" applyNumberFormat="1" applyFont="1" applyFill="1" applyBorder="1" applyAlignment="1">
      <alignment vertical="center"/>
      <protection/>
    </xf>
    <xf numFmtId="0" fontId="1" fillId="2" borderId="1" xfId="20" applyFont="1" applyFill="1" applyBorder="1" applyAlignment="1">
      <alignment vertical="center"/>
      <protection/>
    </xf>
    <xf numFmtId="0" fontId="7" fillId="18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vertical="center"/>
      <protection/>
    </xf>
    <xf numFmtId="0" fontId="7" fillId="2" borderId="4" xfId="20" applyFont="1" applyFill="1" applyBorder="1" applyAlignment="1">
      <alignment vertical="center"/>
      <protection/>
    </xf>
    <xf numFmtId="0" fontId="15" fillId="0" borderId="1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center" vertical="center"/>
      <protection/>
    </xf>
    <xf numFmtId="173" fontId="3" fillId="20" borderId="2" xfId="20" applyNumberFormat="1" applyFont="1" applyFill="1" applyBorder="1" applyAlignment="1">
      <alignment vertical="center"/>
      <protection/>
    </xf>
    <xf numFmtId="173" fontId="3" fillId="21" borderId="2" xfId="20" applyNumberFormat="1" applyFont="1" applyFill="1" applyBorder="1" applyAlignment="1">
      <alignment vertical="center"/>
      <protection/>
    </xf>
    <xf numFmtId="0" fontId="3" fillId="22" borderId="1" xfId="20" applyFont="1" applyFill="1" applyBorder="1" applyAlignment="1">
      <alignment horizontal="left" vertical="center"/>
      <protection/>
    </xf>
    <xf numFmtId="0" fontId="7" fillId="18" borderId="1" xfId="20" applyFont="1" applyFill="1" applyBorder="1" applyAlignment="1">
      <alignment horizontal="center" vertical="center"/>
      <protection/>
    </xf>
    <xf numFmtId="0" fontId="15" fillId="0" borderId="1" xfId="20" applyFont="1" applyFill="1" applyBorder="1" applyAlignment="1">
      <alignment horizontal="center" vertical="center"/>
      <protection/>
    </xf>
    <xf numFmtId="164" fontId="14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1" fillId="0" borderId="1" xfId="20" applyFont="1" applyFill="1" applyBorder="1" applyAlignment="1">
      <alignment horizontal="left" vertical="center" wrapText="1"/>
      <protection/>
    </xf>
    <xf numFmtId="0" fontId="0" fillId="0" borderId="1" xfId="20" applyFont="1" applyFill="1" applyBorder="1" applyAlignment="1">
      <alignment horizontal="left" vertical="center" wrapText="1"/>
      <protection/>
    </xf>
    <xf numFmtId="0" fontId="1" fillId="0" borderId="1" xfId="20" applyFont="1" applyFill="1" applyBorder="1" applyAlignment="1">
      <alignment horizontal="left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7" fillId="23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vertical="center"/>
      <protection/>
    </xf>
    <xf numFmtId="0" fontId="6" fillId="3" borderId="1" xfId="20" applyFont="1" applyFill="1" applyBorder="1" applyAlignment="1">
      <alignment vertical="center" wrapText="1"/>
      <protection/>
    </xf>
    <xf numFmtId="0" fontId="15" fillId="0" borderId="3" xfId="20" applyFont="1" applyFill="1" applyBorder="1" applyAlignment="1">
      <alignment horizontal="left" vertical="center"/>
      <protection/>
    </xf>
    <xf numFmtId="0" fontId="15" fillId="0" borderId="4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 wrapText="1"/>
      <protection/>
    </xf>
    <xf numFmtId="0" fontId="7" fillId="2" borderId="1" xfId="20" applyFont="1" applyFill="1" applyBorder="1" applyAlignment="1">
      <alignment horizontal="left" vertical="center"/>
      <protection/>
    </xf>
    <xf numFmtId="0" fontId="15" fillId="17" borderId="1" xfId="20" applyFont="1" applyFill="1" applyBorder="1" applyAlignment="1">
      <alignment horizontal="left" vertical="center"/>
      <protection/>
    </xf>
    <xf numFmtId="0" fontId="7" fillId="0" borderId="1" xfId="20" applyFont="1" applyBorder="1" applyAlignment="1">
      <alignment vertical="center"/>
      <protection/>
    </xf>
    <xf numFmtId="0" fontId="15" fillId="0" borderId="1" xfId="20" applyFont="1" applyFill="1" applyBorder="1" applyAlignment="1">
      <alignment horizontal="left" vertical="center" wrapText="1"/>
      <protection/>
    </xf>
    <xf numFmtId="0" fontId="15" fillId="9" borderId="1" xfId="20" applyFont="1" applyFill="1" applyBorder="1" applyAlignment="1">
      <alignment vertical="center"/>
      <protection/>
    </xf>
    <xf numFmtId="0" fontId="14" fillId="10" borderId="1" xfId="20" applyFont="1" applyFill="1" applyBorder="1" applyAlignment="1">
      <alignment vertical="center"/>
      <protection/>
    </xf>
    <xf numFmtId="0" fontId="15" fillId="11" borderId="1" xfId="20" applyFont="1" applyFill="1" applyBorder="1" applyAlignment="1">
      <alignment vertical="center"/>
      <protection/>
    </xf>
    <xf numFmtId="0" fontId="14" fillId="10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49" fontId="15" fillId="0" borderId="1" xfId="20" applyNumberFormat="1" applyFont="1" applyFill="1" applyBorder="1" applyAlignment="1">
      <alignment horizontal="center" vertical="center" wrapText="1"/>
      <protection/>
    </xf>
    <xf numFmtId="0" fontId="15" fillId="0" borderId="2" xfId="20" applyFont="1" applyFill="1" applyBorder="1" applyAlignment="1">
      <alignment horizontal="left" vertical="center"/>
      <protection/>
    </xf>
    <xf numFmtId="0" fontId="7" fillId="2" borderId="2" xfId="20" applyFont="1" applyFill="1" applyBorder="1" applyAlignment="1">
      <alignment horizontal="left" vertical="center"/>
      <protection/>
    </xf>
    <xf numFmtId="0" fontId="7" fillId="2" borderId="4" xfId="20" applyFont="1" applyFill="1" applyBorder="1" applyAlignment="1">
      <alignment horizontal="left" vertical="center"/>
      <protection/>
    </xf>
    <xf numFmtId="0" fontId="15" fillId="13" borderId="1" xfId="20" applyFont="1" applyFill="1" applyBorder="1" applyAlignment="1">
      <alignment vertical="center"/>
      <protection/>
    </xf>
    <xf numFmtId="0" fontId="15" fillId="0" borderId="1" xfId="20" applyFont="1" applyFill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7" fillId="2" borderId="1" xfId="0" applyFont="1" applyFill="1" applyBorder="1" applyAlignment="1">
      <alignment vertical="center"/>
    </xf>
    <xf numFmtId="0" fontId="15" fillId="3" borderId="1" xfId="20" applyFont="1" applyFill="1" applyBorder="1" applyAlignment="1">
      <alignment vertical="center"/>
      <protection/>
    </xf>
    <xf numFmtId="0" fontId="15" fillId="2" borderId="1" xfId="20" applyFont="1" applyFill="1" applyBorder="1" applyAlignment="1">
      <alignment horizontal="left" vertical="center"/>
      <protection/>
    </xf>
    <xf numFmtId="0" fontId="15" fillId="13" borderId="1" xfId="20" applyFont="1" applyFill="1" applyBorder="1" applyAlignment="1">
      <alignment horizontal="left" vertical="center"/>
      <protection/>
    </xf>
    <xf numFmtId="4" fontId="0" fillId="2" borderId="1" xfId="0" applyNumberFormat="1" applyFont="1" applyFill="1" applyBorder="1" applyAlignment="1">
      <alignment vertical="center"/>
    </xf>
    <xf numFmtId="0" fontId="7" fillId="2" borderId="1" xfId="20" applyFont="1" applyFill="1" applyBorder="1" applyAlignment="1">
      <alignment vertical="center" wrapText="1"/>
      <protection/>
    </xf>
    <xf numFmtId="0" fontId="15" fillId="3" borderId="1" xfId="20" applyFont="1" applyFill="1" applyBorder="1" applyAlignment="1">
      <alignment vertical="center" wrapText="1"/>
      <protection/>
    </xf>
    <xf numFmtId="0" fontId="15" fillId="2" borderId="1" xfId="0" applyFont="1" applyFill="1" applyBorder="1" applyAlignment="1">
      <alignment horizontal="left" vertical="center"/>
    </xf>
    <xf numFmtId="0" fontId="6" fillId="0" borderId="1" xfId="20" applyFont="1" applyFill="1" applyBorder="1" applyAlignment="1">
      <alignment vertical="center"/>
      <protection/>
    </xf>
    <xf numFmtId="0" fontId="1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3" fillId="24" borderId="1" xfId="20" applyFont="1" applyFill="1" applyBorder="1" applyAlignment="1">
      <alignment horizontal="left" vertical="center"/>
      <protection/>
    </xf>
    <xf numFmtId="0" fontId="3" fillId="25" borderId="2" xfId="20" applyFont="1" applyFill="1" applyBorder="1" applyAlignment="1">
      <alignment horizontal="left" vertical="center"/>
      <protection/>
    </xf>
    <xf numFmtId="0" fontId="3" fillId="25" borderId="3" xfId="20" applyFont="1" applyFill="1" applyBorder="1" applyAlignment="1">
      <alignment horizontal="left" vertical="center"/>
      <protection/>
    </xf>
    <xf numFmtId="0" fontId="3" fillId="25" borderId="4" xfId="20" applyFont="1" applyFill="1" applyBorder="1" applyAlignment="1">
      <alignment horizontal="left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3" fillId="10" borderId="1" xfId="20" applyFont="1" applyFill="1" applyBorder="1" applyAlignment="1">
      <alignment horizontal="left" vertical="center"/>
      <protection/>
    </xf>
    <xf numFmtId="0" fontId="3" fillId="26" borderId="1" xfId="20" applyFont="1" applyFill="1" applyBorder="1" applyAlignment="1">
      <alignment horizontal="left" vertical="center"/>
      <protection/>
    </xf>
    <xf numFmtId="0" fontId="15" fillId="23" borderId="1" xfId="20" applyFont="1" applyFill="1" applyBorder="1" applyAlignment="1">
      <alignment horizontal="center" vertical="center"/>
      <protection/>
    </xf>
    <xf numFmtId="0" fontId="15" fillId="0" borderId="1" xfId="20" applyFont="1" applyFill="1" applyBorder="1" applyAlignment="1">
      <alignment horizontal="left" vertical="center"/>
      <protection/>
    </xf>
    <xf numFmtId="0" fontId="1" fillId="2" borderId="1" xfId="20" applyFont="1" applyFill="1" applyBorder="1" applyAlignment="1">
      <alignment vertical="center"/>
      <protection/>
    </xf>
    <xf numFmtId="0" fontId="5" fillId="2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173" fontId="3" fillId="10" borderId="2" xfId="20" applyNumberFormat="1" applyFont="1" applyFill="1" applyBorder="1" applyAlignment="1">
      <alignment vertical="center"/>
      <protection/>
    </xf>
    <xf numFmtId="173" fontId="3" fillId="16" borderId="2" xfId="20" applyNumberFormat="1" applyFont="1" applyFill="1" applyBorder="1" applyAlignment="1">
      <alignment vertical="center"/>
      <protection/>
    </xf>
    <xf numFmtId="173" fontId="3" fillId="0" borderId="2" xfId="20" applyNumberFormat="1" applyFont="1" applyFill="1" applyBorder="1" applyAlignment="1">
      <alignment vertical="center"/>
      <protection/>
    </xf>
    <xf numFmtId="173" fontId="6" fillId="27" borderId="2" xfId="20" applyNumberFormat="1" applyFont="1" applyFill="1" applyBorder="1" applyAlignment="1">
      <alignment vertical="center"/>
      <protection/>
    </xf>
    <xf numFmtId="173" fontId="6" fillId="28" borderId="2" xfId="20" applyNumberFormat="1" applyFont="1" applyFill="1" applyBorder="1" applyAlignment="1">
      <alignment vertical="center"/>
      <protection/>
    </xf>
    <xf numFmtId="0" fontId="7" fillId="5" borderId="4" xfId="20" applyFont="1" applyFill="1" applyBorder="1">
      <alignment/>
      <protection/>
    </xf>
    <xf numFmtId="0" fontId="1" fillId="5" borderId="4" xfId="20" applyFont="1" applyFill="1" applyBorder="1">
      <alignment/>
      <protection/>
    </xf>
    <xf numFmtId="0" fontId="7" fillId="2" borderId="4" xfId="20" applyFont="1" applyFill="1" applyBorder="1">
      <alignment/>
      <protection/>
    </xf>
    <xf numFmtId="0" fontId="4" fillId="0" borderId="0" xfId="20" applyFont="1" applyBorder="1">
      <alignment/>
      <protection/>
    </xf>
    <xf numFmtId="0" fontId="4" fillId="7" borderId="0" xfId="20" applyFont="1" applyFill="1" applyBorder="1">
      <alignment/>
      <protection/>
    </xf>
    <xf numFmtId="0" fontId="4" fillId="8" borderId="0" xfId="20" applyFont="1" applyFill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14" fillId="12" borderId="0" xfId="20" applyFont="1" applyFill="1" applyBorder="1">
      <alignment/>
      <protection/>
    </xf>
    <xf numFmtId="0" fontId="14" fillId="8" borderId="0" xfId="20" applyFont="1" applyFill="1" applyBorder="1">
      <alignment/>
      <protection/>
    </xf>
    <xf numFmtId="0" fontId="14" fillId="0" borderId="0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166" fontId="8" fillId="2" borderId="0" xfId="20" applyNumberFormat="1" applyFont="1" applyFill="1" applyBorder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2" borderId="0" xfId="20" applyFont="1" applyFill="1" applyBorder="1">
      <alignment/>
      <protection/>
    </xf>
    <xf numFmtId="166" fontId="1" fillId="2" borderId="0" xfId="20" applyNumberFormat="1" applyFont="1" applyFill="1" applyBorder="1" applyAlignment="1">
      <alignment horizontal="right" vertical="center"/>
      <protection/>
    </xf>
    <xf numFmtId="167" fontId="1" fillId="2" borderId="0" xfId="20" applyNumberFormat="1" applyFont="1" applyFill="1" applyBorder="1" applyAlignment="1">
      <alignment horizontal="right" vertical="center"/>
      <protection/>
    </xf>
    <xf numFmtId="0" fontId="2" fillId="2" borderId="0" xfId="20" applyFont="1" applyFill="1" applyBorder="1">
      <alignment/>
      <protection/>
    </xf>
    <xf numFmtId="0" fontId="4" fillId="5" borderId="0" xfId="20" applyFont="1" applyFill="1" applyBorder="1">
      <alignment/>
      <protection/>
    </xf>
    <xf numFmtId="0" fontId="4" fillId="5" borderId="0" xfId="20" applyFont="1" applyFill="1" applyBorder="1" applyAlignment="1">
      <alignment wrapText="1"/>
      <protection/>
    </xf>
    <xf numFmtId="0" fontId="14" fillId="2" borderId="0" xfId="20" applyFont="1" applyFill="1" applyBorder="1">
      <alignment/>
      <protection/>
    </xf>
    <xf numFmtId="0" fontId="1" fillId="5" borderId="0" xfId="20" applyFont="1" applyFill="1" applyBorder="1">
      <alignment/>
      <protection/>
    </xf>
    <xf numFmtId="0" fontId="7" fillId="2" borderId="0" xfId="20" applyFont="1" applyFill="1" applyBorder="1">
      <alignment/>
      <protection/>
    </xf>
    <xf numFmtId="0" fontId="4" fillId="2" borderId="0" xfId="20" applyFont="1" applyFill="1" applyBorder="1" applyAlignment="1">
      <alignment vertical="center"/>
      <protection/>
    </xf>
    <xf numFmtId="0" fontId="9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13" fillId="0" borderId="1" xfId="20" applyFont="1" applyBorder="1" applyAlignment="1">
      <alignment horizontal="center" vertical="center"/>
      <protection/>
    </xf>
    <xf numFmtId="0" fontId="14" fillId="0" borderId="1" xfId="20" applyFont="1" applyFill="1" applyBorder="1">
      <alignment/>
      <protection/>
    </xf>
    <xf numFmtId="167" fontId="5" fillId="0" borderId="1" xfId="20" applyNumberFormat="1" applyFont="1" applyBorder="1" applyAlignment="1">
      <alignment horizontal="right" vertical="center"/>
      <protection/>
    </xf>
    <xf numFmtId="0" fontId="5" fillId="2" borderId="1" xfId="20" applyFont="1" applyFill="1" applyBorder="1" applyAlignment="1">
      <alignment horizontal="left" vertical="center"/>
      <protection/>
    </xf>
    <xf numFmtId="167" fontId="6" fillId="0" borderId="1" xfId="20" applyNumberFormat="1" applyFont="1" applyFill="1" applyBorder="1" applyAlignment="1">
      <alignment vertical="center"/>
      <protection/>
    </xf>
    <xf numFmtId="0" fontId="1" fillId="2" borderId="1" xfId="20" applyFont="1" applyFill="1" applyBorder="1" applyAlignment="1">
      <alignment vertical="center" wrapText="1"/>
      <protection/>
    </xf>
    <xf numFmtId="168" fontId="1" fillId="2" borderId="1" xfId="20" applyNumberFormat="1" applyFont="1" applyFill="1" applyBorder="1" applyAlignment="1">
      <alignment horizontal="center" vertical="center"/>
      <protection/>
    </xf>
    <xf numFmtId="169" fontId="1" fillId="2" borderId="1" xfId="20" applyNumberFormat="1" applyFont="1" applyFill="1" applyBorder="1" applyAlignment="1">
      <alignment vertical="center"/>
      <protection/>
    </xf>
    <xf numFmtId="167" fontId="1" fillId="2" borderId="1" xfId="20" applyNumberFormat="1" applyFont="1" applyFill="1" applyBorder="1" applyAlignment="1">
      <alignment vertical="center"/>
      <protection/>
    </xf>
    <xf numFmtId="0" fontId="1" fillId="2" borderId="1" xfId="20" applyFont="1" applyFill="1" applyBorder="1" applyAlignment="1">
      <alignment horizontal="left" vertical="center" wrapText="1"/>
      <protection/>
    </xf>
    <xf numFmtId="0" fontId="1" fillId="2" borderId="1" xfId="0" applyFont="1" applyFill="1" applyBorder="1" applyAlignment="1">
      <alignment vertical="center"/>
    </xf>
    <xf numFmtId="0" fontId="5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167" fontId="6" fillId="15" borderId="1" xfId="20" applyNumberFormat="1" applyFont="1" applyFill="1" applyBorder="1" applyAlignment="1">
      <alignment horizontal="left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vertical="center" wrapText="1"/>
      <protection/>
    </xf>
    <xf numFmtId="168" fontId="7" fillId="0" borderId="1" xfId="20" applyNumberFormat="1" applyFont="1" applyFill="1" applyBorder="1" applyAlignment="1">
      <alignment horizontal="center" vertical="center" wrapText="1"/>
      <protection/>
    </xf>
    <xf numFmtId="168" fontId="1" fillId="0" borderId="1" xfId="20" applyNumberFormat="1" applyFont="1" applyFill="1" applyBorder="1" applyAlignment="1">
      <alignment horizontal="center" vertical="center" wrapText="1"/>
      <protection/>
    </xf>
    <xf numFmtId="0" fontId="14" fillId="16" borderId="1" xfId="20" applyFont="1" applyFill="1" applyBorder="1" applyAlignment="1">
      <alignment horizontal="left" vertical="center"/>
      <protection/>
    </xf>
    <xf numFmtId="0" fontId="7" fillId="0" borderId="1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vertical="center"/>
      <protection/>
    </xf>
    <xf numFmtId="0" fontId="12" fillId="21" borderId="1" xfId="0" applyFont="1" applyFill="1" applyBorder="1" applyAlignment="1">
      <alignment horizontal="center" vertical="center"/>
    </xf>
    <xf numFmtId="0" fontId="15" fillId="21" borderId="1" xfId="20" applyFont="1" applyFill="1" applyBorder="1" applyAlignment="1">
      <alignment horizontal="left" vertical="center"/>
      <protection/>
    </xf>
    <xf numFmtId="0" fontId="15" fillId="15" borderId="1" xfId="20" applyFont="1" applyFill="1" applyBorder="1" applyAlignment="1">
      <alignment horizontal="center" vertical="center"/>
      <protection/>
    </xf>
    <xf numFmtId="164" fontId="15" fillId="15" borderId="1" xfId="20" applyNumberFormat="1" applyFont="1" applyFill="1" applyBorder="1" applyAlignment="1">
      <alignment horizontal="center" vertical="center"/>
      <protection/>
    </xf>
    <xf numFmtId="166" fontId="15" fillId="15" borderId="1" xfId="20" applyNumberFormat="1" applyFont="1" applyFill="1" applyBorder="1" applyAlignment="1">
      <alignment vertical="center"/>
      <protection/>
    </xf>
    <xf numFmtId="0" fontId="0" fillId="0" borderId="1" xfId="20" applyFont="1" applyFill="1" applyBorder="1" applyAlignment="1">
      <alignment horizontal="left" vertical="center"/>
      <protection/>
    </xf>
    <xf numFmtId="0" fontId="7" fillId="0" borderId="1" xfId="20" applyFont="1" applyFill="1" applyBorder="1" applyAlignment="1">
      <alignment horizontal="left" vertical="center"/>
      <protection/>
    </xf>
    <xf numFmtId="0" fontId="0" fillId="0" borderId="1" xfId="20" applyFont="1" applyFill="1" applyBorder="1" applyAlignment="1">
      <alignment horizontal="left" vertical="center"/>
      <protection/>
    </xf>
    <xf numFmtId="4" fontId="0" fillId="0" borderId="1" xfId="0" applyNumberFormat="1" applyFont="1" applyFill="1" applyBorder="1" applyAlignment="1">
      <alignment vertical="center"/>
    </xf>
    <xf numFmtId="0" fontId="15" fillId="4" borderId="1" xfId="20" applyFont="1" applyFill="1" applyBorder="1" applyAlignment="1">
      <alignment horizontal="left" vertical="center"/>
      <protection/>
    </xf>
    <xf numFmtId="0" fontId="6" fillId="0" borderId="1" xfId="20" applyFont="1" applyFill="1" applyBorder="1" applyAlignment="1">
      <alignment horizontal="left" vertical="center"/>
      <protection/>
    </xf>
    <xf numFmtId="0" fontId="6" fillId="4" borderId="1" xfId="20" applyFont="1" applyFill="1" applyBorder="1" applyAlignment="1">
      <alignment horizontal="left" vertical="center"/>
      <protection/>
    </xf>
    <xf numFmtId="0" fontId="7" fillId="21" borderId="1" xfId="0" applyFont="1" applyFill="1" applyBorder="1" applyAlignment="1">
      <alignment horizontal="center" vertical="center"/>
    </xf>
    <xf numFmtId="166" fontId="15" fillId="21" borderId="1" xfId="20" applyNumberFormat="1" applyFont="1" applyFill="1" applyBorder="1" applyAlignment="1">
      <alignment vertical="center"/>
      <protection/>
    </xf>
    <xf numFmtId="0" fontId="3" fillId="22" borderId="2" xfId="20" applyFont="1" applyFill="1" applyBorder="1" applyAlignment="1">
      <alignment horizontal="left" vertical="center"/>
      <protection/>
    </xf>
    <xf numFmtId="0" fontId="3" fillId="22" borderId="3" xfId="20" applyFont="1" applyFill="1" applyBorder="1" applyAlignment="1">
      <alignment horizontal="left" vertical="center"/>
      <protection/>
    </xf>
    <xf numFmtId="0" fontId="3" fillId="22" borderId="4" xfId="20" applyFont="1" applyFill="1" applyBorder="1" applyAlignment="1">
      <alignment horizontal="left" vertical="center"/>
      <protection/>
    </xf>
    <xf numFmtId="0" fontId="0" fillId="0" borderId="2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vertical="center"/>
      <protection/>
    </xf>
    <xf numFmtId="0" fontId="15" fillId="15" borderId="2" xfId="20" applyFont="1" applyFill="1" applyBorder="1" applyAlignment="1">
      <alignment horizontal="left" vertical="center"/>
      <protection/>
    </xf>
    <xf numFmtId="0" fontId="15" fillId="15" borderId="4" xfId="20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12"/>
  <sheetViews>
    <sheetView tabSelected="1" view="pageBreakPreview" zoomScale="70" zoomScaleSheetLayoutView="70" workbookViewId="0" topLeftCell="A1">
      <selection activeCell="B53" sqref="B53:H53"/>
    </sheetView>
  </sheetViews>
  <sheetFormatPr defaultColWidth="9.140625" defaultRowHeight="15"/>
  <cols>
    <col min="1" max="1" width="16.8515625" style="31" customWidth="1"/>
    <col min="2" max="2" width="47.140625" style="30" customWidth="1"/>
    <col min="3" max="3" width="73.421875" style="30" customWidth="1"/>
    <col min="4" max="4" width="11.00390625" style="32" customWidth="1"/>
    <col min="5" max="5" width="12.8515625" style="31" customWidth="1"/>
    <col min="6" max="6" width="10.8515625" style="31" customWidth="1"/>
    <col min="7" max="7" width="13.421875" style="33" bestFit="1" customWidth="1"/>
    <col min="8" max="8" width="15.57421875" style="34" customWidth="1"/>
    <col min="9" max="111" width="9.140625" style="239" customWidth="1"/>
    <col min="112" max="245" width="9.140625" style="1" customWidth="1"/>
    <col min="246" max="246" width="16.8515625" style="1" customWidth="1"/>
    <col min="247" max="247" width="47.140625" style="1" customWidth="1"/>
    <col min="248" max="248" width="80.00390625" style="1" customWidth="1"/>
    <col min="249" max="249" width="11.00390625" style="1" customWidth="1"/>
    <col min="250" max="250" width="12.8515625" style="1" customWidth="1"/>
    <col min="251" max="251" width="10.8515625" style="1" customWidth="1"/>
    <col min="252" max="252" width="13.421875" style="1" bestFit="1" customWidth="1"/>
    <col min="253" max="253" width="15.57421875" style="1" customWidth="1"/>
    <col min="254" max="254" width="16.28125" style="1" customWidth="1"/>
    <col min="255" max="501" width="9.140625" style="1" customWidth="1"/>
    <col min="502" max="502" width="16.8515625" style="1" customWidth="1"/>
    <col min="503" max="503" width="47.140625" style="1" customWidth="1"/>
    <col min="504" max="504" width="80.00390625" style="1" customWidth="1"/>
    <col min="505" max="505" width="11.00390625" style="1" customWidth="1"/>
    <col min="506" max="506" width="12.8515625" style="1" customWidth="1"/>
    <col min="507" max="507" width="10.8515625" style="1" customWidth="1"/>
    <col min="508" max="508" width="13.421875" style="1" bestFit="1" customWidth="1"/>
    <col min="509" max="509" width="15.57421875" style="1" customWidth="1"/>
    <col min="510" max="510" width="16.28125" style="1" customWidth="1"/>
    <col min="511" max="757" width="9.140625" style="1" customWidth="1"/>
    <col min="758" max="758" width="16.8515625" style="1" customWidth="1"/>
    <col min="759" max="759" width="47.140625" style="1" customWidth="1"/>
    <col min="760" max="760" width="80.00390625" style="1" customWidth="1"/>
    <col min="761" max="761" width="11.00390625" style="1" customWidth="1"/>
    <col min="762" max="762" width="12.8515625" style="1" customWidth="1"/>
    <col min="763" max="763" width="10.8515625" style="1" customWidth="1"/>
    <col min="764" max="764" width="13.421875" style="1" bestFit="1" customWidth="1"/>
    <col min="765" max="765" width="15.57421875" style="1" customWidth="1"/>
    <col min="766" max="766" width="16.28125" style="1" customWidth="1"/>
    <col min="767" max="1013" width="9.140625" style="1" customWidth="1"/>
    <col min="1014" max="1014" width="16.8515625" style="1" customWidth="1"/>
    <col min="1015" max="1015" width="47.140625" style="1" customWidth="1"/>
    <col min="1016" max="1016" width="80.00390625" style="1" customWidth="1"/>
    <col min="1017" max="1017" width="11.00390625" style="1" customWidth="1"/>
    <col min="1018" max="1018" width="12.8515625" style="1" customWidth="1"/>
    <col min="1019" max="1019" width="10.8515625" style="1" customWidth="1"/>
    <col min="1020" max="1020" width="13.421875" style="1" bestFit="1" customWidth="1"/>
    <col min="1021" max="1021" width="15.57421875" style="1" customWidth="1"/>
    <col min="1022" max="1022" width="16.28125" style="1" customWidth="1"/>
    <col min="1023" max="1269" width="9.140625" style="1" customWidth="1"/>
    <col min="1270" max="1270" width="16.8515625" style="1" customWidth="1"/>
    <col min="1271" max="1271" width="47.140625" style="1" customWidth="1"/>
    <col min="1272" max="1272" width="80.00390625" style="1" customWidth="1"/>
    <col min="1273" max="1273" width="11.00390625" style="1" customWidth="1"/>
    <col min="1274" max="1274" width="12.8515625" style="1" customWidth="1"/>
    <col min="1275" max="1275" width="10.8515625" style="1" customWidth="1"/>
    <col min="1276" max="1276" width="13.421875" style="1" bestFit="1" customWidth="1"/>
    <col min="1277" max="1277" width="15.57421875" style="1" customWidth="1"/>
    <col min="1278" max="1278" width="16.28125" style="1" customWidth="1"/>
    <col min="1279" max="1525" width="9.140625" style="1" customWidth="1"/>
    <col min="1526" max="1526" width="16.8515625" style="1" customWidth="1"/>
    <col min="1527" max="1527" width="47.140625" style="1" customWidth="1"/>
    <col min="1528" max="1528" width="80.00390625" style="1" customWidth="1"/>
    <col min="1529" max="1529" width="11.00390625" style="1" customWidth="1"/>
    <col min="1530" max="1530" width="12.8515625" style="1" customWidth="1"/>
    <col min="1531" max="1531" width="10.8515625" style="1" customWidth="1"/>
    <col min="1532" max="1532" width="13.421875" style="1" bestFit="1" customWidth="1"/>
    <col min="1533" max="1533" width="15.57421875" style="1" customWidth="1"/>
    <col min="1534" max="1534" width="16.28125" style="1" customWidth="1"/>
    <col min="1535" max="1781" width="9.140625" style="1" customWidth="1"/>
    <col min="1782" max="1782" width="16.8515625" style="1" customWidth="1"/>
    <col min="1783" max="1783" width="47.140625" style="1" customWidth="1"/>
    <col min="1784" max="1784" width="80.00390625" style="1" customWidth="1"/>
    <col min="1785" max="1785" width="11.00390625" style="1" customWidth="1"/>
    <col min="1786" max="1786" width="12.8515625" style="1" customWidth="1"/>
    <col min="1787" max="1787" width="10.8515625" style="1" customWidth="1"/>
    <col min="1788" max="1788" width="13.421875" style="1" bestFit="1" customWidth="1"/>
    <col min="1789" max="1789" width="15.57421875" style="1" customWidth="1"/>
    <col min="1790" max="1790" width="16.28125" style="1" customWidth="1"/>
    <col min="1791" max="2037" width="9.140625" style="1" customWidth="1"/>
    <col min="2038" max="2038" width="16.8515625" style="1" customWidth="1"/>
    <col min="2039" max="2039" width="47.140625" style="1" customWidth="1"/>
    <col min="2040" max="2040" width="80.00390625" style="1" customWidth="1"/>
    <col min="2041" max="2041" width="11.00390625" style="1" customWidth="1"/>
    <col min="2042" max="2042" width="12.8515625" style="1" customWidth="1"/>
    <col min="2043" max="2043" width="10.8515625" style="1" customWidth="1"/>
    <col min="2044" max="2044" width="13.421875" style="1" bestFit="1" customWidth="1"/>
    <col min="2045" max="2045" width="15.57421875" style="1" customWidth="1"/>
    <col min="2046" max="2046" width="16.28125" style="1" customWidth="1"/>
    <col min="2047" max="2293" width="9.140625" style="1" customWidth="1"/>
    <col min="2294" max="2294" width="16.8515625" style="1" customWidth="1"/>
    <col min="2295" max="2295" width="47.140625" style="1" customWidth="1"/>
    <col min="2296" max="2296" width="80.00390625" style="1" customWidth="1"/>
    <col min="2297" max="2297" width="11.00390625" style="1" customWidth="1"/>
    <col min="2298" max="2298" width="12.8515625" style="1" customWidth="1"/>
    <col min="2299" max="2299" width="10.8515625" style="1" customWidth="1"/>
    <col min="2300" max="2300" width="13.421875" style="1" bestFit="1" customWidth="1"/>
    <col min="2301" max="2301" width="15.57421875" style="1" customWidth="1"/>
    <col min="2302" max="2302" width="16.28125" style="1" customWidth="1"/>
    <col min="2303" max="2549" width="9.140625" style="1" customWidth="1"/>
    <col min="2550" max="2550" width="16.8515625" style="1" customWidth="1"/>
    <col min="2551" max="2551" width="47.140625" style="1" customWidth="1"/>
    <col min="2552" max="2552" width="80.00390625" style="1" customWidth="1"/>
    <col min="2553" max="2553" width="11.00390625" style="1" customWidth="1"/>
    <col min="2554" max="2554" width="12.8515625" style="1" customWidth="1"/>
    <col min="2555" max="2555" width="10.8515625" style="1" customWidth="1"/>
    <col min="2556" max="2556" width="13.421875" style="1" bestFit="1" customWidth="1"/>
    <col min="2557" max="2557" width="15.57421875" style="1" customWidth="1"/>
    <col min="2558" max="2558" width="16.28125" style="1" customWidth="1"/>
    <col min="2559" max="2805" width="9.140625" style="1" customWidth="1"/>
    <col min="2806" max="2806" width="16.8515625" style="1" customWidth="1"/>
    <col min="2807" max="2807" width="47.140625" style="1" customWidth="1"/>
    <col min="2808" max="2808" width="80.00390625" style="1" customWidth="1"/>
    <col min="2809" max="2809" width="11.00390625" style="1" customWidth="1"/>
    <col min="2810" max="2810" width="12.8515625" style="1" customWidth="1"/>
    <col min="2811" max="2811" width="10.8515625" style="1" customWidth="1"/>
    <col min="2812" max="2812" width="13.421875" style="1" bestFit="1" customWidth="1"/>
    <col min="2813" max="2813" width="15.57421875" style="1" customWidth="1"/>
    <col min="2814" max="2814" width="16.28125" style="1" customWidth="1"/>
    <col min="2815" max="3061" width="9.140625" style="1" customWidth="1"/>
    <col min="3062" max="3062" width="16.8515625" style="1" customWidth="1"/>
    <col min="3063" max="3063" width="47.140625" style="1" customWidth="1"/>
    <col min="3064" max="3064" width="80.00390625" style="1" customWidth="1"/>
    <col min="3065" max="3065" width="11.00390625" style="1" customWidth="1"/>
    <col min="3066" max="3066" width="12.8515625" style="1" customWidth="1"/>
    <col min="3067" max="3067" width="10.8515625" style="1" customWidth="1"/>
    <col min="3068" max="3068" width="13.421875" style="1" bestFit="1" customWidth="1"/>
    <col min="3069" max="3069" width="15.57421875" style="1" customWidth="1"/>
    <col min="3070" max="3070" width="16.28125" style="1" customWidth="1"/>
    <col min="3071" max="3317" width="9.140625" style="1" customWidth="1"/>
    <col min="3318" max="3318" width="16.8515625" style="1" customWidth="1"/>
    <col min="3319" max="3319" width="47.140625" style="1" customWidth="1"/>
    <col min="3320" max="3320" width="80.00390625" style="1" customWidth="1"/>
    <col min="3321" max="3321" width="11.00390625" style="1" customWidth="1"/>
    <col min="3322" max="3322" width="12.8515625" style="1" customWidth="1"/>
    <col min="3323" max="3323" width="10.8515625" style="1" customWidth="1"/>
    <col min="3324" max="3324" width="13.421875" style="1" bestFit="1" customWidth="1"/>
    <col min="3325" max="3325" width="15.57421875" style="1" customWidth="1"/>
    <col min="3326" max="3326" width="16.28125" style="1" customWidth="1"/>
    <col min="3327" max="3573" width="9.140625" style="1" customWidth="1"/>
    <col min="3574" max="3574" width="16.8515625" style="1" customWidth="1"/>
    <col min="3575" max="3575" width="47.140625" style="1" customWidth="1"/>
    <col min="3576" max="3576" width="80.00390625" style="1" customWidth="1"/>
    <col min="3577" max="3577" width="11.00390625" style="1" customWidth="1"/>
    <col min="3578" max="3578" width="12.8515625" style="1" customWidth="1"/>
    <col min="3579" max="3579" width="10.8515625" style="1" customWidth="1"/>
    <col min="3580" max="3580" width="13.421875" style="1" bestFit="1" customWidth="1"/>
    <col min="3581" max="3581" width="15.57421875" style="1" customWidth="1"/>
    <col min="3582" max="3582" width="16.28125" style="1" customWidth="1"/>
    <col min="3583" max="3829" width="9.140625" style="1" customWidth="1"/>
    <col min="3830" max="3830" width="16.8515625" style="1" customWidth="1"/>
    <col min="3831" max="3831" width="47.140625" style="1" customWidth="1"/>
    <col min="3832" max="3832" width="80.00390625" style="1" customWidth="1"/>
    <col min="3833" max="3833" width="11.00390625" style="1" customWidth="1"/>
    <col min="3834" max="3834" width="12.8515625" style="1" customWidth="1"/>
    <col min="3835" max="3835" width="10.8515625" style="1" customWidth="1"/>
    <col min="3836" max="3836" width="13.421875" style="1" bestFit="1" customWidth="1"/>
    <col min="3837" max="3837" width="15.57421875" style="1" customWidth="1"/>
    <col min="3838" max="3838" width="16.28125" style="1" customWidth="1"/>
    <col min="3839" max="4085" width="9.140625" style="1" customWidth="1"/>
    <col min="4086" max="4086" width="16.8515625" style="1" customWidth="1"/>
    <col min="4087" max="4087" width="47.140625" style="1" customWidth="1"/>
    <col min="4088" max="4088" width="80.00390625" style="1" customWidth="1"/>
    <col min="4089" max="4089" width="11.00390625" style="1" customWidth="1"/>
    <col min="4090" max="4090" width="12.8515625" style="1" customWidth="1"/>
    <col min="4091" max="4091" width="10.8515625" style="1" customWidth="1"/>
    <col min="4092" max="4092" width="13.421875" style="1" bestFit="1" customWidth="1"/>
    <col min="4093" max="4093" width="15.57421875" style="1" customWidth="1"/>
    <col min="4094" max="4094" width="16.28125" style="1" customWidth="1"/>
    <col min="4095" max="4341" width="9.140625" style="1" customWidth="1"/>
    <col min="4342" max="4342" width="16.8515625" style="1" customWidth="1"/>
    <col min="4343" max="4343" width="47.140625" style="1" customWidth="1"/>
    <col min="4344" max="4344" width="80.00390625" style="1" customWidth="1"/>
    <col min="4345" max="4345" width="11.00390625" style="1" customWidth="1"/>
    <col min="4346" max="4346" width="12.8515625" style="1" customWidth="1"/>
    <col min="4347" max="4347" width="10.8515625" style="1" customWidth="1"/>
    <col min="4348" max="4348" width="13.421875" style="1" bestFit="1" customWidth="1"/>
    <col min="4349" max="4349" width="15.57421875" style="1" customWidth="1"/>
    <col min="4350" max="4350" width="16.28125" style="1" customWidth="1"/>
    <col min="4351" max="4597" width="9.140625" style="1" customWidth="1"/>
    <col min="4598" max="4598" width="16.8515625" style="1" customWidth="1"/>
    <col min="4599" max="4599" width="47.140625" style="1" customWidth="1"/>
    <col min="4600" max="4600" width="80.00390625" style="1" customWidth="1"/>
    <col min="4601" max="4601" width="11.00390625" style="1" customWidth="1"/>
    <col min="4602" max="4602" width="12.8515625" style="1" customWidth="1"/>
    <col min="4603" max="4603" width="10.8515625" style="1" customWidth="1"/>
    <col min="4604" max="4604" width="13.421875" style="1" bestFit="1" customWidth="1"/>
    <col min="4605" max="4605" width="15.57421875" style="1" customWidth="1"/>
    <col min="4606" max="4606" width="16.28125" style="1" customWidth="1"/>
    <col min="4607" max="4853" width="9.140625" style="1" customWidth="1"/>
    <col min="4854" max="4854" width="16.8515625" style="1" customWidth="1"/>
    <col min="4855" max="4855" width="47.140625" style="1" customWidth="1"/>
    <col min="4856" max="4856" width="80.00390625" style="1" customWidth="1"/>
    <col min="4857" max="4857" width="11.00390625" style="1" customWidth="1"/>
    <col min="4858" max="4858" width="12.8515625" style="1" customWidth="1"/>
    <col min="4859" max="4859" width="10.8515625" style="1" customWidth="1"/>
    <col min="4860" max="4860" width="13.421875" style="1" bestFit="1" customWidth="1"/>
    <col min="4861" max="4861" width="15.57421875" style="1" customWidth="1"/>
    <col min="4862" max="4862" width="16.28125" style="1" customWidth="1"/>
    <col min="4863" max="5109" width="9.140625" style="1" customWidth="1"/>
    <col min="5110" max="5110" width="16.8515625" style="1" customWidth="1"/>
    <col min="5111" max="5111" width="47.140625" style="1" customWidth="1"/>
    <col min="5112" max="5112" width="80.00390625" style="1" customWidth="1"/>
    <col min="5113" max="5113" width="11.00390625" style="1" customWidth="1"/>
    <col min="5114" max="5114" width="12.8515625" style="1" customWidth="1"/>
    <col min="5115" max="5115" width="10.8515625" style="1" customWidth="1"/>
    <col min="5116" max="5116" width="13.421875" style="1" bestFit="1" customWidth="1"/>
    <col min="5117" max="5117" width="15.57421875" style="1" customWidth="1"/>
    <col min="5118" max="5118" width="16.28125" style="1" customWidth="1"/>
    <col min="5119" max="5365" width="9.140625" style="1" customWidth="1"/>
    <col min="5366" max="5366" width="16.8515625" style="1" customWidth="1"/>
    <col min="5367" max="5367" width="47.140625" style="1" customWidth="1"/>
    <col min="5368" max="5368" width="80.00390625" style="1" customWidth="1"/>
    <col min="5369" max="5369" width="11.00390625" style="1" customWidth="1"/>
    <col min="5370" max="5370" width="12.8515625" style="1" customWidth="1"/>
    <col min="5371" max="5371" width="10.8515625" style="1" customWidth="1"/>
    <col min="5372" max="5372" width="13.421875" style="1" bestFit="1" customWidth="1"/>
    <col min="5373" max="5373" width="15.57421875" style="1" customWidth="1"/>
    <col min="5374" max="5374" width="16.28125" style="1" customWidth="1"/>
    <col min="5375" max="5621" width="9.140625" style="1" customWidth="1"/>
    <col min="5622" max="5622" width="16.8515625" style="1" customWidth="1"/>
    <col min="5623" max="5623" width="47.140625" style="1" customWidth="1"/>
    <col min="5624" max="5624" width="80.00390625" style="1" customWidth="1"/>
    <col min="5625" max="5625" width="11.00390625" style="1" customWidth="1"/>
    <col min="5626" max="5626" width="12.8515625" style="1" customWidth="1"/>
    <col min="5627" max="5627" width="10.8515625" style="1" customWidth="1"/>
    <col min="5628" max="5628" width="13.421875" style="1" bestFit="1" customWidth="1"/>
    <col min="5629" max="5629" width="15.57421875" style="1" customWidth="1"/>
    <col min="5630" max="5630" width="16.28125" style="1" customWidth="1"/>
    <col min="5631" max="5877" width="9.140625" style="1" customWidth="1"/>
    <col min="5878" max="5878" width="16.8515625" style="1" customWidth="1"/>
    <col min="5879" max="5879" width="47.140625" style="1" customWidth="1"/>
    <col min="5880" max="5880" width="80.00390625" style="1" customWidth="1"/>
    <col min="5881" max="5881" width="11.00390625" style="1" customWidth="1"/>
    <col min="5882" max="5882" width="12.8515625" style="1" customWidth="1"/>
    <col min="5883" max="5883" width="10.8515625" style="1" customWidth="1"/>
    <col min="5884" max="5884" width="13.421875" style="1" bestFit="1" customWidth="1"/>
    <col min="5885" max="5885" width="15.57421875" style="1" customWidth="1"/>
    <col min="5886" max="5886" width="16.28125" style="1" customWidth="1"/>
    <col min="5887" max="6133" width="9.140625" style="1" customWidth="1"/>
    <col min="6134" max="6134" width="16.8515625" style="1" customWidth="1"/>
    <col min="6135" max="6135" width="47.140625" style="1" customWidth="1"/>
    <col min="6136" max="6136" width="80.00390625" style="1" customWidth="1"/>
    <col min="6137" max="6137" width="11.00390625" style="1" customWidth="1"/>
    <col min="6138" max="6138" width="12.8515625" style="1" customWidth="1"/>
    <col min="6139" max="6139" width="10.8515625" style="1" customWidth="1"/>
    <col min="6140" max="6140" width="13.421875" style="1" bestFit="1" customWidth="1"/>
    <col min="6141" max="6141" width="15.57421875" style="1" customWidth="1"/>
    <col min="6142" max="6142" width="16.28125" style="1" customWidth="1"/>
    <col min="6143" max="6389" width="9.140625" style="1" customWidth="1"/>
    <col min="6390" max="6390" width="16.8515625" style="1" customWidth="1"/>
    <col min="6391" max="6391" width="47.140625" style="1" customWidth="1"/>
    <col min="6392" max="6392" width="80.00390625" style="1" customWidth="1"/>
    <col min="6393" max="6393" width="11.00390625" style="1" customWidth="1"/>
    <col min="6394" max="6394" width="12.8515625" style="1" customWidth="1"/>
    <col min="6395" max="6395" width="10.8515625" style="1" customWidth="1"/>
    <col min="6396" max="6396" width="13.421875" style="1" bestFit="1" customWidth="1"/>
    <col min="6397" max="6397" width="15.57421875" style="1" customWidth="1"/>
    <col min="6398" max="6398" width="16.28125" style="1" customWidth="1"/>
    <col min="6399" max="6645" width="9.140625" style="1" customWidth="1"/>
    <col min="6646" max="6646" width="16.8515625" style="1" customWidth="1"/>
    <col min="6647" max="6647" width="47.140625" style="1" customWidth="1"/>
    <col min="6648" max="6648" width="80.00390625" style="1" customWidth="1"/>
    <col min="6649" max="6649" width="11.00390625" style="1" customWidth="1"/>
    <col min="6650" max="6650" width="12.8515625" style="1" customWidth="1"/>
    <col min="6651" max="6651" width="10.8515625" style="1" customWidth="1"/>
    <col min="6652" max="6652" width="13.421875" style="1" bestFit="1" customWidth="1"/>
    <col min="6653" max="6653" width="15.57421875" style="1" customWidth="1"/>
    <col min="6654" max="6654" width="16.28125" style="1" customWidth="1"/>
    <col min="6655" max="6901" width="9.140625" style="1" customWidth="1"/>
    <col min="6902" max="6902" width="16.8515625" style="1" customWidth="1"/>
    <col min="6903" max="6903" width="47.140625" style="1" customWidth="1"/>
    <col min="6904" max="6904" width="80.00390625" style="1" customWidth="1"/>
    <col min="6905" max="6905" width="11.00390625" style="1" customWidth="1"/>
    <col min="6906" max="6906" width="12.8515625" style="1" customWidth="1"/>
    <col min="6907" max="6907" width="10.8515625" style="1" customWidth="1"/>
    <col min="6908" max="6908" width="13.421875" style="1" bestFit="1" customWidth="1"/>
    <col min="6909" max="6909" width="15.57421875" style="1" customWidth="1"/>
    <col min="6910" max="6910" width="16.28125" style="1" customWidth="1"/>
    <col min="6911" max="7157" width="9.140625" style="1" customWidth="1"/>
    <col min="7158" max="7158" width="16.8515625" style="1" customWidth="1"/>
    <col min="7159" max="7159" width="47.140625" style="1" customWidth="1"/>
    <col min="7160" max="7160" width="80.00390625" style="1" customWidth="1"/>
    <col min="7161" max="7161" width="11.00390625" style="1" customWidth="1"/>
    <col min="7162" max="7162" width="12.8515625" style="1" customWidth="1"/>
    <col min="7163" max="7163" width="10.8515625" style="1" customWidth="1"/>
    <col min="7164" max="7164" width="13.421875" style="1" bestFit="1" customWidth="1"/>
    <col min="7165" max="7165" width="15.57421875" style="1" customWidth="1"/>
    <col min="7166" max="7166" width="16.28125" style="1" customWidth="1"/>
    <col min="7167" max="7413" width="9.140625" style="1" customWidth="1"/>
    <col min="7414" max="7414" width="16.8515625" style="1" customWidth="1"/>
    <col min="7415" max="7415" width="47.140625" style="1" customWidth="1"/>
    <col min="7416" max="7416" width="80.00390625" style="1" customWidth="1"/>
    <col min="7417" max="7417" width="11.00390625" style="1" customWidth="1"/>
    <col min="7418" max="7418" width="12.8515625" style="1" customWidth="1"/>
    <col min="7419" max="7419" width="10.8515625" style="1" customWidth="1"/>
    <col min="7420" max="7420" width="13.421875" style="1" bestFit="1" customWidth="1"/>
    <col min="7421" max="7421" width="15.57421875" style="1" customWidth="1"/>
    <col min="7422" max="7422" width="16.28125" style="1" customWidth="1"/>
    <col min="7423" max="7669" width="9.140625" style="1" customWidth="1"/>
    <col min="7670" max="7670" width="16.8515625" style="1" customWidth="1"/>
    <col min="7671" max="7671" width="47.140625" style="1" customWidth="1"/>
    <col min="7672" max="7672" width="80.00390625" style="1" customWidth="1"/>
    <col min="7673" max="7673" width="11.00390625" style="1" customWidth="1"/>
    <col min="7674" max="7674" width="12.8515625" style="1" customWidth="1"/>
    <col min="7675" max="7675" width="10.8515625" style="1" customWidth="1"/>
    <col min="7676" max="7676" width="13.421875" style="1" bestFit="1" customWidth="1"/>
    <col min="7677" max="7677" width="15.57421875" style="1" customWidth="1"/>
    <col min="7678" max="7678" width="16.28125" style="1" customWidth="1"/>
    <col min="7679" max="7925" width="9.140625" style="1" customWidth="1"/>
    <col min="7926" max="7926" width="16.8515625" style="1" customWidth="1"/>
    <col min="7927" max="7927" width="47.140625" style="1" customWidth="1"/>
    <col min="7928" max="7928" width="80.00390625" style="1" customWidth="1"/>
    <col min="7929" max="7929" width="11.00390625" style="1" customWidth="1"/>
    <col min="7930" max="7930" width="12.8515625" style="1" customWidth="1"/>
    <col min="7931" max="7931" width="10.8515625" style="1" customWidth="1"/>
    <col min="7932" max="7932" width="13.421875" style="1" bestFit="1" customWidth="1"/>
    <col min="7933" max="7933" width="15.57421875" style="1" customWidth="1"/>
    <col min="7934" max="7934" width="16.28125" style="1" customWidth="1"/>
    <col min="7935" max="8181" width="9.140625" style="1" customWidth="1"/>
    <col min="8182" max="8182" width="16.8515625" style="1" customWidth="1"/>
    <col min="8183" max="8183" width="47.140625" style="1" customWidth="1"/>
    <col min="8184" max="8184" width="80.00390625" style="1" customWidth="1"/>
    <col min="8185" max="8185" width="11.00390625" style="1" customWidth="1"/>
    <col min="8186" max="8186" width="12.8515625" style="1" customWidth="1"/>
    <col min="8187" max="8187" width="10.8515625" style="1" customWidth="1"/>
    <col min="8188" max="8188" width="13.421875" style="1" bestFit="1" customWidth="1"/>
    <col min="8189" max="8189" width="15.57421875" style="1" customWidth="1"/>
    <col min="8190" max="8190" width="16.28125" style="1" customWidth="1"/>
    <col min="8191" max="8437" width="9.140625" style="1" customWidth="1"/>
    <col min="8438" max="8438" width="16.8515625" style="1" customWidth="1"/>
    <col min="8439" max="8439" width="47.140625" style="1" customWidth="1"/>
    <col min="8440" max="8440" width="80.00390625" style="1" customWidth="1"/>
    <col min="8441" max="8441" width="11.00390625" style="1" customWidth="1"/>
    <col min="8442" max="8442" width="12.8515625" style="1" customWidth="1"/>
    <col min="8443" max="8443" width="10.8515625" style="1" customWidth="1"/>
    <col min="8444" max="8444" width="13.421875" style="1" bestFit="1" customWidth="1"/>
    <col min="8445" max="8445" width="15.57421875" style="1" customWidth="1"/>
    <col min="8446" max="8446" width="16.28125" style="1" customWidth="1"/>
    <col min="8447" max="8693" width="9.140625" style="1" customWidth="1"/>
    <col min="8694" max="8694" width="16.8515625" style="1" customWidth="1"/>
    <col min="8695" max="8695" width="47.140625" style="1" customWidth="1"/>
    <col min="8696" max="8696" width="80.00390625" style="1" customWidth="1"/>
    <col min="8697" max="8697" width="11.00390625" style="1" customWidth="1"/>
    <col min="8698" max="8698" width="12.8515625" style="1" customWidth="1"/>
    <col min="8699" max="8699" width="10.8515625" style="1" customWidth="1"/>
    <col min="8700" max="8700" width="13.421875" style="1" bestFit="1" customWidth="1"/>
    <col min="8701" max="8701" width="15.57421875" style="1" customWidth="1"/>
    <col min="8702" max="8702" width="16.28125" style="1" customWidth="1"/>
    <col min="8703" max="8949" width="9.140625" style="1" customWidth="1"/>
    <col min="8950" max="8950" width="16.8515625" style="1" customWidth="1"/>
    <col min="8951" max="8951" width="47.140625" style="1" customWidth="1"/>
    <col min="8952" max="8952" width="80.00390625" style="1" customWidth="1"/>
    <col min="8953" max="8953" width="11.00390625" style="1" customWidth="1"/>
    <col min="8954" max="8954" width="12.8515625" style="1" customWidth="1"/>
    <col min="8955" max="8955" width="10.8515625" style="1" customWidth="1"/>
    <col min="8956" max="8956" width="13.421875" style="1" bestFit="1" customWidth="1"/>
    <col min="8957" max="8957" width="15.57421875" style="1" customWidth="1"/>
    <col min="8958" max="8958" width="16.28125" style="1" customWidth="1"/>
    <col min="8959" max="9205" width="9.140625" style="1" customWidth="1"/>
    <col min="9206" max="9206" width="16.8515625" style="1" customWidth="1"/>
    <col min="9207" max="9207" width="47.140625" style="1" customWidth="1"/>
    <col min="9208" max="9208" width="80.00390625" style="1" customWidth="1"/>
    <col min="9209" max="9209" width="11.00390625" style="1" customWidth="1"/>
    <col min="9210" max="9210" width="12.8515625" style="1" customWidth="1"/>
    <col min="9211" max="9211" width="10.8515625" style="1" customWidth="1"/>
    <col min="9212" max="9212" width="13.421875" style="1" bestFit="1" customWidth="1"/>
    <col min="9213" max="9213" width="15.57421875" style="1" customWidth="1"/>
    <col min="9214" max="9214" width="16.28125" style="1" customWidth="1"/>
    <col min="9215" max="9461" width="9.140625" style="1" customWidth="1"/>
    <col min="9462" max="9462" width="16.8515625" style="1" customWidth="1"/>
    <col min="9463" max="9463" width="47.140625" style="1" customWidth="1"/>
    <col min="9464" max="9464" width="80.00390625" style="1" customWidth="1"/>
    <col min="9465" max="9465" width="11.00390625" style="1" customWidth="1"/>
    <col min="9466" max="9466" width="12.8515625" style="1" customWidth="1"/>
    <col min="9467" max="9467" width="10.8515625" style="1" customWidth="1"/>
    <col min="9468" max="9468" width="13.421875" style="1" bestFit="1" customWidth="1"/>
    <col min="9469" max="9469" width="15.57421875" style="1" customWidth="1"/>
    <col min="9470" max="9470" width="16.28125" style="1" customWidth="1"/>
    <col min="9471" max="9717" width="9.140625" style="1" customWidth="1"/>
    <col min="9718" max="9718" width="16.8515625" style="1" customWidth="1"/>
    <col min="9719" max="9719" width="47.140625" style="1" customWidth="1"/>
    <col min="9720" max="9720" width="80.00390625" style="1" customWidth="1"/>
    <col min="9721" max="9721" width="11.00390625" style="1" customWidth="1"/>
    <col min="9722" max="9722" width="12.8515625" style="1" customWidth="1"/>
    <col min="9723" max="9723" width="10.8515625" style="1" customWidth="1"/>
    <col min="9724" max="9724" width="13.421875" style="1" bestFit="1" customWidth="1"/>
    <col min="9725" max="9725" width="15.57421875" style="1" customWidth="1"/>
    <col min="9726" max="9726" width="16.28125" style="1" customWidth="1"/>
    <col min="9727" max="9973" width="9.140625" style="1" customWidth="1"/>
    <col min="9974" max="9974" width="16.8515625" style="1" customWidth="1"/>
    <col min="9975" max="9975" width="47.140625" style="1" customWidth="1"/>
    <col min="9976" max="9976" width="80.00390625" style="1" customWidth="1"/>
    <col min="9977" max="9977" width="11.00390625" style="1" customWidth="1"/>
    <col min="9978" max="9978" width="12.8515625" style="1" customWidth="1"/>
    <col min="9979" max="9979" width="10.8515625" style="1" customWidth="1"/>
    <col min="9980" max="9980" width="13.421875" style="1" bestFit="1" customWidth="1"/>
    <col min="9981" max="9981" width="15.57421875" style="1" customWidth="1"/>
    <col min="9982" max="9982" width="16.28125" style="1" customWidth="1"/>
    <col min="9983" max="10229" width="9.140625" style="1" customWidth="1"/>
    <col min="10230" max="10230" width="16.8515625" style="1" customWidth="1"/>
    <col min="10231" max="10231" width="47.140625" style="1" customWidth="1"/>
    <col min="10232" max="10232" width="80.00390625" style="1" customWidth="1"/>
    <col min="10233" max="10233" width="11.00390625" style="1" customWidth="1"/>
    <col min="10234" max="10234" width="12.8515625" style="1" customWidth="1"/>
    <col min="10235" max="10235" width="10.8515625" style="1" customWidth="1"/>
    <col min="10236" max="10236" width="13.421875" style="1" bestFit="1" customWidth="1"/>
    <col min="10237" max="10237" width="15.57421875" style="1" customWidth="1"/>
    <col min="10238" max="10238" width="16.28125" style="1" customWidth="1"/>
    <col min="10239" max="10485" width="9.140625" style="1" customWidth="1"/>
    <col min="10486" max="10486" width="16.8515625" style="1" customWidth="1"/>
    <col min="10487" max="10487" width="47.140625" style="1" customWidth="1"/>
    <col min="10488" max="10488" width="80.00390625" style="1" customWidth="1"/>
    <col min="10489" max="10489" width="11.00390625" style="1" customWidth="1"/>
    <col min="10490" max="10490" width="12.8515625" style="1" customWidth="1"/>
    <col min="10491" max="10491" width="10.8515625" style="1" customWidth="1"/>
    <col min="10492" max="10492" width="13.421875" style="1" bestFit="1" customWidth="1"/>
    <col min="10493" max="10493" width="15.57421875" style="1" customWidth="1"/>
    <col min="10494" max="10494" width="16.28125" style="1" customWidth="1"/>
    <col min="10495" max="10741" width="9.140625" style="1" customWidth="1"/>
    <col min="10742" max="10742" width="16.8515625" style="1" customWidth="1"/>
    <col min="10743" max="10743" width="47.140625" style="1" customWidth="1"/>
    <col min="10744" max="10744" width="80.00390625" style="1" customWidth="1"/>
    <col min="10745" max="10745" width="11.00390625" style="1" customWidth="1"/>
    <col min="10746" max="10746" width="12.8515625" style="1" customWidth="1"/>
    <col min="10747" max="10747" width="10.8515625" style="1" customWidth="1"/>
    <col min="10748" max="10748" width="13.421875" style="1" bestFit="1" customWidth="1"/>
    <col min="10749" max="10749" width="15.57421875" style="1" customWidth="1"/>
    <col min="10750" max="10750" width="16.28125" style="1" customWidth="1"/>
    <col min="10751" max="10997" width="9.140625" style="1" customWidth="1"/>
    <col min="10998" max="10998" width="16.8515625" style="1" customWidth="1"/>
    <col min="10999" max="10999" width="47.140625" style="1" customWidth="1"/>
    <col min="11000" max="11000" width="80.00390625" style="1" customWidth="1"/>
    <col min="11001" max="11001" width="11.00390625" style="1" customWidth="1"/>
    <col min="11002" max="11002" width="12.8515625" style="1" customWidth="1"/>
    <col min="11003" max="11003" width="10.8515625" style="1" customWidth="1"/>
    <col min="11004" max="11004" width="13.421875" style="1" bestFit="1" customWidth="1"/>
    <col min="11005" max="11005" width="15.57421875" style="1" customWidth="1"/>
    <col min="11006" max="11006" width="16.28125" style="1" customWidth="1"/>
    <col min="11007" max="11253" width="9.140625" style="1" customWidth="1"/>
    <col min="11254" max="11254" width="16.8515625" style="1" customWidth="1"/>
    <col min="11255" max="11255" width="47.140625" style="1" customWidth="1"/>
    <col min="11256" max="11256" width="80.00390625" style="1" customWidth="1"/>
    <col min="11257" max="11257" width="11.00390625" style="1" customWidth="1"/>
    <col min="11258" max="11258" width="12.8515625" style="1" customWidth="1"/>
    <col min="11259" max="11259" width="10.8515625" style="1" customWidth="1"/>
    <col min="11260" max="11260" width="13.421875" style="1" bestFit="1" customWidth="1"/>
    <col min="11261" max="11261" width="15.57421875" style="1" customWidth="1"/>
    <col min="11262" max="11262" width="16.28125" style="1" customWidth="1"/>
    <col min="11263" max="11509" width="9.140625" style="1" customWidth="1"/>
    <col min="11510" max="11510" width="16.8515625" style="1" customWidth="1"/>
    <col min="11511" max="11511" width="47.140625" style="1" customWidth="1"/>
    <col min="11512" max="11512" width="80.00390625" style="1" customWidth="1"/>
    <col min="11513" max="11513" width="11.00390625" style="1" customWidth="1"/>
    <col min="11514" max="11514" width="12.8515625" style="1" customWidth="1"/>
    <col min="11515" max="11515" width="10.8515625" style="1" customWidth="1"/>
    <col min="11516" max="11516" width="13.421875" style="1" bestFit="1" customWidth="1"/>
    <col min="11517" max="11517" width="15.57421875" style="1" customWidth="1"/>
    <col min="11518" max="11518" width="16.28125" style="1" customWidth="1"/>
    <col min="11519" max="11765" width="9.140625" style="1" customWidth="1"/>
    <col min="11766" max="11766" width="16.8515625" style="1" customWidth="1"/>
    <col min="11767" max="11767" width="47.140625" style="1" customWidth="1"/>
    <col min="11768" max="11768" width="80.00390625" style="1" customWidth="1"/>
    <col min="11769" max="11769" width="11.00390625" style="1" customWidth="1"/>
    <col min="11770" max="11770" width="12.8515625" style="1" customWidth="1"/>
    <col min="11771" max="11771" width="10.8515625" style="1" customWidth="1"/>
    <col min="11772" max="11772" width="13.421875" style="1" bestFit="1" customWidth="1"/>
    <col min="11773" max="11773" width="15.57421875" style="1" customWidth="1"/>
    <col min="11774" max="11774" width="16.28125" style="1" customWidth="1"/>
    <col min="11775" max="12021" width="9.140625" style="1" customWidth="1"/>
    <col min="12022" max="12022" width="16.8515625" style="1" customWidth="1"/>
    <col min="12023" max="12023" width="47.140625" style="1" customWidth="1"/>
    <col min="12024" max="12024" width="80.00390625" style="1" customWidth="1"/>
    <col min="12025" max="12025" width="11.00390625" style="1" customWidth="1"/>
    <col min="12026" max="12026" width="12.8515625" style="1" customWidth="1"/>
    <col min="12027" max="12027" width="10.8515625" style="1" customWidth="1"/>
    <col min="12028" max="12028" width="13.421875" style="1" bestFit="1" customWidth="1"/>
    <col min="12029" max="12029" width="15.57421875" style="1" customWidth="1"/>
    <col min="12030" max="12030" width="16.28125" style="1" customWidth="1"/>
    <col min="12031" max="12277" width="9.140625" style="1" customWidth="1"/>
    <col min="12278" max="12278" width="16.8515625" style="1" customWidth="1"/>
    <col min="12279" max="12279" width="47.140625" style="1" customWidth="1"/>
    <col min="12280" max="12280" width="80.00390625" style="1" customWidth="1"/>
    <col min="12281" max="12281" width="11.00390625" style="1" customWidth="1"/>
    <col min="12282" max="12282" width="12.8515625" style="1" customWidth="1"/>
    <col min="12283" max="12283" width="10.8515625" style="1" customWidth="1"/>
    <col min="12284" max="12284" width="13.421875" style="1" bestFit="1" customWidth="1"/>
    <col min="12285" max="12285" width="15.57421875" style="1" customWidth="1"/>
    <col min="12286" max="12286" width="16.28125" style="1" customWidth="1"/>
    <col min="12287" max="12533" width="9.140625" style="1" customWidth="1"/>
    <col min="12534" max="12534" width="16.8515625" style="1" customWidth="1"/>
    <col min="12535" max="12535" width="47.140625" style="1" customWidth="1"/>
    <col min="12536" max="12536" width="80.00390625" style="1" customWidth="1"/>
    <col min="12537" max="12537" width="11.00390625" style="1" customWidth="1"/>
    <col min="12538" max="12538" width="12.8515625" style="1" customWidth="1"/>
    <col min="12539" max="12539" width="10.8515625" style="1" customWidth="1"/>
    <col min="12540" max="12540" width="13.421875" style="1" bestFit="1" customWidth="1"/>
    <col min="12541" max="12541" width="15.57421875" style="1" customWidth="1"/>
    <col min="12542" max="12542" width="16.28125" style="1" customWidth="1"/>
    <col min="12543" max="12789" width="9.140625" style="1" customWidth="1"/>
    <col min="12790" max="12790" width="16.8515625" style="1" customWidth="1"/>
    <col min="12791" max="12791" width="47.140625" style="1" customWidth="1"/>
    <col min="12792" max="12792" width="80.00390625" style="1" customWidth="1"/>
    <col min="12793" max="12793" width="11.00390625" style="1" customWidth="1"/>
    <col min="12794" max="12794" width="12.8515625" style="1" customWidth="1"/>
    <col min="12795" max="12795" width="10.8515625" style="1" customWidth="1"/>
    <col min="12796" max="12796" width="13.421875" style="1" bestFit="1" customWidth="1"/>
    <col min="12797" max="12797" width="15.57421875" style="1" customWidth="1"/>
    <col min="12798" max="12798" width="16.28125" style="1" customWidth="1"/>
    <col min="12799" max="13045" width="9.140625" style="1" customWidth="1"/>
    <col min="13046" max="13046" width="16.8515625" style="1" customWidth="1"/>
    <col min="13047" max="13047" width="47.140625" style="1" customWidth="1"/>
    <col min="13048" max="13048" width="80.00390625" style="1" customWidth="1"/>
    <col min="13049" max="13049" width="11.00390625" style="1" customWidth="1"/>
    <col min="13050" max="13050" width="12.8515625" style="1" customWidth="1"/>
    <col min="13051" max="13051" width="10.8515625" style="1" customWidth="1"/>
    <col min="13052" max="13052" width="13.421875" style="1" bestFit="1" customWidth="1"/>
    <col min="13053" max="13053" width="15.57421875" style="1" customWidth="1"/>
    <col min="13054" max="13054" width="16.28125" style="1" customWidth="1"/>
    <col min="13055" max="13301" width="9.140625" style="1" customWidth="1"/>
    <col min="13302" max="13302" width="16.8515625" style="1" customWidth="1"/>
    <col min="13303" max="13303" width="47.140625" style="1" customWidth="1"/>
    <col min="13304" max="13304" width="80.00390625" style="1" customWidth="1"/>
    <col min="13305" max="13305" width="11.00390625" style="1" customWidth="1"/>
    <col min="13306" max="13306" width="12.8515625" style="1" customWidth="1"/>
    <col min="13307" max="13307" width="10.8515625" style="1" customWidth="1"/>
    <col min="13308" max="13308" width="13.421875" style="1" bestFit="1" customWidth="1"/>
    <col min="13309" max="13309" width="15.57421875" style="1" customWidth="1"/>
    <col min="13310" max="13310" width="16.28125" style="1" customWidth="1"/>
    <col min="13311" max="13557" width="9.140625" style="1" customWidth="1"/>
    <col min="13558" max="13558" width="16.8515625" style="1" customWidth="1"/>
    <col min="13559" max="13559" width="47.140625" style="1" customWidth="1"/>
    <col min="13560" max="13560" width="80.00390625" style="1" customWidth="1"/>
    <col min="13561" max="13561" width="11.00390625" style="1" customWidth="1"/>
    <col min="13562" max="13562" width="12.8515625" style="1" customWidth="1"/>
    <col min="13563" max="13563" width="10.8515625" style="1" customWidth="1"/>
    <col min="13564" max="13564" width="13.421875" style="1" bestFit="1" customWidth="1"/>
    <col min="13565" max="13565" width="15.57421875" style="1" customWidth="1"/>
    <col min="13566" max="13566" width="16.28125" style="1" customWidth="1"/>
    <col min="13567" max="13813" width="9.140625" style="1" customWidth="1"/>
    <col min="13814" max="13814" width="16.8515625" style="1" customWidth="1"/>
    <col min="13815" max="13815" width="47.140625" style="1" customWidth="1"/>
    <col min="13816" max="13816" width="80.00390625" style="1" customWidth="1"/>
    <col min="13817" max="13817" width="11.00390625" style="1" customWidth="1"/>
    <col min="13818" max="13818" width="12.8515625" style="1" customWidth="1"/>
    <col min="13819" max="13819" width="10.8515625" style="1" customWidth="1"/>
    <col min="13820" max="13820" width="13.421875" style="1" bestFit="1" customWidth="1"/>
    <col min="13821" max="13821" width="15.57421875" style="1" customWidth="1"/>
    <col min="13822" max="13822" width="16.28125" style="1" customWidth="1"/>
    <col min="13823" max="14069" width="9.140625" style="1" customWidth="1"/>
    <col min="14070" max="14070" width="16.8515625" style="1" customWidth="1"/>
    <col min="14071" max="14071" width="47.140625" style="1" customWidth="1"/>
    <col min="14072" max="14072" width="80.00390625" style="1" customWidth="1"/>
    <col min="14073" max="14073" width="11.00390625" style="1" customWidth="1"/>
    <col min="14074" max="14074" width="12.8515625" style="1" customWidth="1"/>
    <col min="14075" max="14075" width="10.8515625" style="1" customWidth="1"/>
    <col min="14076" max="14076" width="13.421875" style="1" bestFit="1" customWidth="1"/>
    <col min="14077" max="14077" width="15.57421875" style="1" customWidth="1"/>
    <col min="14078" max="14078" width="16.28125" style="1" customWidth="1"/>
    <col min="14079" max="14325" width="9.140625" style="1" customWidth="1"/>
    <col min="14326" max="14326" width="16.8515625" style="1" customWidth="1"/>
    <col min="14327" max="14327" width="47.140625" style="1" customWidth="1"/>
    <col min="14328" max="14328" width="80.00390625" style="1" customWidth="1"/>
    <col min="14329" max="14329" width="11.00390625" style="1" customWidth="1"/>
    <col min="14330" max="14330" width="12.8515625" style="1" customWidth="1"/>
    <col min="14331" max="14331" width="10.8515625" style="1" customWidth="1"/>
    <col min="14332" max="14332" width="13.421875" style="1" bestFit="1" customWidth="1"/>
    <col min="14333" max="14333" width="15.57421875" style="1" customWidth="1"/>
    <col min="14334" max="14334" width="16.28125" style="1" customWidth="1"/>
    <col min="14335" max="14581" width="9.140625" style="1" customWidth="1"/>
    <col min="14582" max="14582" width="16.8515625" style="1" customWidth="1"/>
    <col min="14583" max="14583" width="47.140625" style="1" customWidth="1"/>
    <col min="14584" max="14584" width="80.00390625" style="1" customWidth="1"/>
    <col min="14585" max="14585" width="11.00390625" style="1" customWidth="1"/>
    <col min="14586" max="14586" width="12.8515625" style="1" customWidth="1"/>
    <col min="14587" max="14587" width="10.8515625" style="1" customWidth="1"/>
    <col min="14588" max="14588" width="13.421875" style="1" bestFit="1" customWidth="1"/>
    <col min="14589" max="14589" width="15.57421875" style="1" customWidth="1"/>
    <col min="14590" max="14590" width="16.28125" style="1" customWidth="1"/>
    <col min="14591" max="14837" width="9.140625" style="1" customWidth="1"/>
    <col min="14838" max="14838" width="16.8515625" style="1" customWidth="1"/>
    <col min="14839" max="14839" width="47.140625" style="1" customWidth="1"/>
    <col min="14840" max="14840" width="80.00390625" style="1" customWidth="1"/>
    <col min="14841" max="14841" width="11.00390625" style="1" customWidth="1"/>
    <col min="14842" max="14842" width="12.8515625" style="1" customWidth="1"/>
    <col min="14843" max="14843" width="10.8515625" style="1" customWidth="1"/>
    <col min="14844" max="14844" width="13.421875" style="1" bestFit="1" customWidth="1"/>
    <col min="14845" max="14845" width="15.57421875" style="1" customWidth="1"/>
    <col min="14846" max="14846" width="16.28125" style="1" customWidth="1"/>
    <col min="14847" max="15093" width="9.140625" style="1" customWidth="1"/>
    <col min="15094" max="15094" width="16.8515625" style="1" customWidth="1"/>
    <col min="15095" max="15095" width="47.140625" style="1" customWidth="1"/>
    <col min="15096" max="15096" width="80.00390625" style="1" customWidth="1"/>
    <col min="15097" max="15097" width="11.00390625" style="1" customWidth="1"/>
    <col min="15098" max="15098" width="12.8515625" style="1" customWidth="1"/>
    <col min="15099" max="15099" width="10.8515625" style="1" customWidth="1"/>
    <col min="15100" max="15100" width="13.421875" style="1" bestFit="1" customWidth="1"/>
    <col min="15101" max="15101" width="15.57421875" style="1" customWidth="1"/>
    <col min="15102" max="15102" width="16.28125" style="1" customWidth="1"/>
    <col min="15103" max="15349" width="9.140625" style="1" customWidth="1"/>
    <col min="15350" max="15350" width="16.8515625" style="1" customWidth="1"/>
    <col min="15351" max="15351" width="47.140625" style="1" customWidth="1"/>
    <col min="15352" max="15352" width="80.00390625" style="1" customWidth="1"/>
    <col min="15353" max="15353" width="11.00390625" style="1" customWidth="1"/>
    <col min="15354" max="15354" width="12.8515625" style="1" customWidth="1"/>
    <col min="15355" max="15355" width="10.8515625" style="1" customWidth="1"/>
    <col min="15356" max="15356" width="13.421875" style="1" bestFit="1" customWidth="1"/>
    <col min="15357" max="15357" width="15.57421875" style="1" customWidth="1"/>
    <col min="15358" max="15358" width="16.28125" style="1" customWidth="1"/>
    <col min="15359" max="15605" width="9.140625" style="1" customWidth="1"/>
    <col min="15606" max="15606" width="16.8515625" style="1" customWidth="1"/>
    <col min="15607" max="15607" width="47.140625" style="1" customWidth="1"/>
    <col min="15608" max="15608" width="80.00390625" style="1" customWidth="1"/>
    <col min="15609" max="15609" width="11.00390625" style="1" customWidth="1"/>
    <col min="15610" max="15610" width="12.8515625" style="1" customWidth="1"/>
    <col min="15611" max="15611" width="10.8515625" style="1" customWidth="1"/>
    <col min="15612" max="15612" width="13.421875" style="1" bestFit="1" customWidth="1"/>
    <col min="15613" max="15613" width="15.57421875" style="1" customWidth="1"/>
    <col min="15614" max="15614" width="16.28125" style="1" customWidth="1"/>
    <col min="15615" max="15861" width="9.140625" style="1" customWidth="1"/>
    <col min="15862" max="15862" width="16.8515625" style="1" customWidth="1"/>
    <col min="15863" max="15863" width="47.140625" style="1" customWidth="1"/>
    <col min="15864" max="15864" width="80.00390625" style="1" customWidth="1"/>
    <col min="15865" max="15865" width="11.00390625" style="1" customWidth="1"/>
    <col min="15866" max="15866" width="12.8515625" style="1" customWidth="1"/>
    <col min="15867" max="15867" width="10.8515625" style="1" customWidth="1"/>
    <col min="15868" max="15868" width="13.421875" style="1" bestFit="1" customWidth="1"/>
    <col min="15869" max="15869" width="15.57421875" style="1" customWidth="1"/>
    <col min="15870" max="15870" width="16.28125" style="1" customWidth="1"/>
    <col min="15871" max="16117" width="9.140625" style="1" customWidth="1"/>
    <col min="16118" max="16118" width="16.8515625" style="1" customWidth="1"/>
    <col min="16119" max="16119" width="47.140625" style="1" customWidth="1"/>
    <col min="16120" max="16120" width="80.00390625" style="1" customWidth="1"/>
    <col min="16121" max="16121" width="11.00390625" style="1" customWidth="1"/>
    <col min="16122" max="16122" width="12.8515625" style="1" customWidth="1"/>
    <col min="16123" max="16123" width="10.8515625" style="1" customWidth="1"/>
    <col min="16124" max="16124" width="13.421875" style="1" bestFit="1" customWidth="1"/>
    <col min="16125" max="16125" width="15.57421875" style="1" customWidth="1"/>
    <col min="16126" max="16126" width="16.28125" style="1" customWidth="1"/>
    <col min="16127" max="16384" width="9.140625" style="1" customWidth="1"/>
  </cols>
  <sheetData>
    <row r="1" spans="1:111" s="42" customFormat="1" ht="24.95" customHeight="1">
      <c r="A1" s="254" t="s">
        <v>147</v>
      </c>
      <c r="B1" s="254"/>
      <c r="C1" s="254"/>
      <c r="D1" s="254"/>
      <c r="E1" s="254"/>
      <c r="F1" s="254"/>
      <c r="G1" s="254"/>
      <c r="H1" s="254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</row>
    <row r="2" spans="1:111" s="44" customFormat="1" ht="24.95" customHeight="1">
      <c r="A2" s="43"/>
      <c r="B2" s="188" t="s">
        <v>0</v>
      </c>
      <c r="C2" s="188"/>
      <c r="D2" s="188"/>
      <c r="E2" s="188"/>
      <c r="F2" s="188"/>
      <c r="G2" s="188"/>
      <c r="H2" s="188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</row>
    <row r="3" spans="1:111" s="45" customFormat="1" ht="24.95" customHeight="1">
      <c r="A3" s="189"/>
      <c r="B3" s="190" t="s">
        <v>1</v>
      </c>
      <c r="C3" s="190" t="s">
        <v>2</v>
      </c>
      <c r="D3" s="191" t="s">
        <v>3</v>
      </c>
      <c r="E3" s="190"/>
      <c r="F3" s="190"/>
      <c r="G3" s="169" t="s">
        <v>4</v>
      </c>
      <c r="H3" s="169" t="s">
        <v>5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</row>
    <row r="4" spans="1:111" s="42" customFormat="1" ht="24.95" customHeight="1">
      <c r="A4" s="189"/>
      <c r="B4" s="190"/>
      <c r="C4" s="190"/>
      <c r="D4" s="191"/>
      <c r="E4" s="46" t="s">
        <v>259</v>
      </c>
      <c r="F4" s="47" t="s">
        <v>6</v>
      </c>
      <c r="G4" s="169"/>
      <c r="H4" s="169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</row>
    <row r="5" spans="1:111" s="42" customFormat="1" ht="24.95" customHeight="1">
      <c r="A5" s="48"/>
      <c r="B5" s="184" t="s">
        <v>7</v>
      </c>
      <c r="C5" s="184"/>
      <c r="D5" s="184"/>
      <c r="E5" s="184"/>
      <c r="F5" s="184"/>
      <c r="G5" s="184"/>
      <c r="H5" s="184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</row>
    <row r="6" spans="1:111" s="60" customFormat="1" ht="24.95" customHeight="1">
      <c r="A6" s="48"/>
      <c r="B6" s="57" t="s">
        <v>131</v>
      </c>
      <c r="C6" s="57" t="s">
        <v>9</v>
      </c>
      <c r="D6" s="58" t="s">
        <v>132</v>
      </c>
      <c r="E6" s="59">
        <v>5</v>
      </c>
      <c r="F6" s="59">
        <v>5</v>
      </c>
      <c r="G6" s="162"/>
      <c r="H6" s="74">
        <f aca="true" t="shared" si="0" ref="H6:H16">F6*G6</f>
        <v>0</v>
      </c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</row>
    <row r="7" spans="1:111" s="60" customFormat="1" ht="24.95" customHeight="1">
      <c r="A7" s="48"/>
      <c r="B7" s="57" t="s">
        <v>133</v>
      </c>
      <c r="C7" s="57" t="s">
        <v>134</v>
      </c>
      <c r="D7" s="58" t="s">
        <v>132</v>
      </c>
      <c r="E7" s="59">
        <v>5</v>
      </c>
      <c r="F7" s="59">
        <v>5</v>
      </c>
      <c r="G7" s="162"/>
      <c r="H7" s="74">
        <f t="shared" si="0"/>
        <v>0</v>
      </c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</row>
    <row r="8" spans="1:111" s="60" customFormat="1" ht="24.95" customHeight="1">
      <c r="A8" s="48"/>
      <c r="B8" s="57" t="s">
        <v>135</v>
      </c>
      <c r="C8" s="57" t="s">
        <v>136</v>
      </c>
      <c r="D8" s="61" t="s">
        <v>137</v>
      </c>
      <c r="E8" s="59">
        <v>4</v>
      </c>
      <c r="F8" s="59">
        <v>4</v>
      </c>
      <c r="G8" s="162"/>
      <c r="H8" s="74">
        <f t="shared" si="0"/>
        <v>0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</row>
    <row r="9" spans="1:111" s="60" customFormat="1" ht="24.95" customHeight="1">
      <c r="A9" s="48"/>
      <c r="B9" s="57" t="s">
        <v>138</v>
      </c>
      <c r="C9" s="57" t="s">
        <v>136</v>
      </c>
      <c r="D9" s="61" t="s">
        <v>137</v>
      </c>
      <c r="E9" s="59">
        <v>4</v>
      </c>
      <c r="F9" s="59">
        <v>4</v>
      </c>
      <c r="G9" s="162"/>
      <c r="H9" s="74">
        <f t="shared" si="0"/>
        <v>0</v>
      </c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</row>
    <row r="10" spans="1:111" s="60" customFormat="1" ht="24.95" customHeight="1">
      <c r="A10" s="48"/>
      <c r="B10" s="57" t="s">
        <v>139</v>
      </c>
      <c r="C10" s="57" t="s">
        <v>140</v>
      </c>
      <c r="D10" s="58" t="s">
        <v>132</v>
      </c>
      <c r="E10" s="59">
        <v>7</v>
      </c>
      <c r="F10" s="59">
        <v>7</v>
      </c>
      <c r="G10" s="162"/>
      <c r="H10" s="74">
        <f t="shared" si="0"/>
        <v>0</v>
      </c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</row>
    <row r="11" spans="1:111" s="60" customFormat="1" ht="24.95" customHeight="1">
      <c r="A11" s="48"/>
      <c r="B11" s="57" t="s">
        <v>141</v>
      </c>
      <c r="C11" s="57" t="s">
        <v>142</v>
      </c>
      <c r="D11" s="58" t="s">
        <v>132</v>
      </c>
      <c r="E11" s="59">
        <v>4</v>
      </c>
      <c r="F11" s="59">
        <v>4</v>
      </c>
      <c r="G11" s="162"/>
      <c r="H11" s="74">
        <f t="shared" si="0"/>
        <v>0</v>
      </c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</row>
    <row r="12" spans="1:111" s="60" customFormat="1" ht="24.95" customHeight="1">
      <c r="A12" s="48"/>
      <c r="B12" s="57" t="s">
        <v>143</v>
      </c>
      <c r="C12" s="57" t="s">
        <v>144</v>
      </c>
      <c r="D12" s="58" t="s">
        <v>132</v>
      </c>
      <c r="E12" s="59">
        <v>4</v>
      </c>
      <c r="F12" s="59">
        <v>4</v>
      </c>
      <c r="G12" s="162"/>
      <c r="H12" s="74">
        <f t="shared" si="0"/>
        <v>0</v>
      </c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</row>
    <row r="13" spans="1:111" s="60" customFormat="1" ht="24.95" customHeight="1">
      <c r="A13" s="48"/>
      <c r="B13" s="57" t="s">
        <v>145</v>
      </c>
      <c r="C13" s="57" t="s">
        <v>146</v>
      </c>
      <c r="D13" s="58" t="s">
        <v>132</v>
      </c>
      <c r="E13" s="59">
        <v>22</v>
      </c>
      <c r="F13" s="59">
        <v>22</v>
      </c>
      <c r="G13" s="50"/>
      <c r="H13" s="74">
        <f t="shared" si="0"/>
        <v>0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</row>
    <row r="14" spans="1:111" s="60" customFormat="1" ht="24.95" customHeight="1">
      <c r="A14" s="48"/>
      <c r="B14" s="57" t="s">
        <v>115</v>
      </c>
      <c r="C14" s="57" t="s">
        <v>116</v>
      </c>
      <c r="D14" s="58" t="s">
        <v>132</v>
      </c>
      <c r="E14" s="59">
        <v>19</v>
      </c>
      <c r="F14" s="59">
        <v>19</v>
      </c>
      <c r="G14" s="50"/>
      <c r="H14" s="74">
        <f t="shared" si="0"/>
        <v>0</v>
      </c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</row>
    <row r="15" spans="1:111" s="60" customFormat="1" ht="24.95" customHeight="1">
      <c r="A15" s="48"/>
      <c r="B15" s="57" t="s">
        <v>117</v>
      </c>
      <c r="C15" s="57" t="s">
        <v>118</v>
      </c>
      <c r="D15" s="58" t="s">
        <v>132</v>
      </c>
      <c r="E15" s="59">
        <v>15</v>
      </c>
      <c r="F15" s="59">
        <v>15</v>
      </c>
      <c r="G15" s="50"/>
      <c r="H15" s="74">
        <f t="shared" si="0"/>
        <v>0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</row>
    <row r="16" spans="1:111" s="60" customFormat="1" ht="24.95" customHeight="1">
      <c r="A16" s="48"/>
      <c r="B16" s="57" t="s">
        <v>119</v>
      </c>
      <c r="C16" s="57" t="s">
        <v>120</v>
      </c>
      <c r="D16" s="58" t="s">
        <v>132</v>
      </c>
      <c r="E16" s="59">
        <v>12</v>
      </c>
      <c r="F16" s="59">
        <v>12</v>
      </c>
      <c r="G16" s="50"/>
      <c r="H16" s="74">
        <f t="shared" si="0"/>
        <v>0</v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</row>
    <row r="17" spans="1:111" s="60" customFormat="1" ht="24.95" customHeight="1">
      <c r="A17" s="48"/>
      <c r="B17" s="185" t="s">
        <v>8</v>
      </c>
      <c r="C17" s="185"/>
      <c r="D17" s="51"/>
      <c r="E17" s="52">
        <f>SUM(E6:E16)</f>
        <v>101</v>
      </c>
      <c r="F17" s="52">
        <f>SUM(F6:F16)</f>
        <v>101</v>
      </c>
      <c r="G17" s="53"/>
      <c r="H17" s="54">
        <f>SUM(H6:H16)</f>
        <v>0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</row>
    <row r="18" spans="1:111" s="44" customFormat="1" ht="42" customHeight="1">
      <c r="A18" s="55"/>
      <c r="B18" s="186" t="s">
        <v>10</v>
      </c>
      <c r="C18" s="186" t="s">
        <v>11</v>
      </c>
      <c r="D18" s="186"/>
      <c r="E18" s="186"/>
      <c r="F18" s="186"/>
      <c r="G18" s="186"/>
      <c r="H18" s="56">
        <f>SUM(H17)</f>
        <v>0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</row>
    <row r="19" spans="1:111" s="63" customFormat="1" ht="44.25" customHeight="1">
      <c r="A19" s="62"/>
      <c r="B19" s="187" t="s">
        <v>12</v>
      </c>
      <c r="C19" s="187"/>
      <c r="D19" s="187"/>
      <c r="E19" s="187"/>
      <c r="F19" s="187"/>
      <c r="G19" s="187"/>
      <c r="H19" s="187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</row>
    <row r="20" spans="1:111" s="64" customFormat="1" ht="24.95" customHeight="1">
      <c r="A20" s="167"/>
      <c r="B20" s="168" t="s">
        <v>13</v>
      </c>
      <c r="C20" s="168"/>
      <c r="D20" s="168" t="s">
        <v>14</v>
      </c>
      <c r="E20" s="218" t="s">
        <v>128</v>
      </c>
      <c r="F20" s="218"/>
      <c r="G20" s="169" t="s">
        <v>4</v>
      </c>
      <c r="H20" s="169" t="s">
        <v>5</v>
      </c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</row>
    <row r="21" spans="1:111" s="66" customFormat="1" ht="24.95" customHeight="1">
      <c r="A21" s="167"/>
      <c r="B21" s="168"/>
      <c r="C21" s="168"/>
      <c r="D21" s="168"/>
      <c r="E21" s="46" t="s">
        <v>259</v>
      </c>
      <c r="F21" s="65" t="s">
        <v>6</v>
      </c>
      <c r="G21" s="169"/>
      <c r="H21" s="169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</row>
    <row r="22" spans="1:111" s="66" customFormat="1" ht="24.95" customHeight="1">
      <c r="A22" s="67"/>
      <c r="B22" s="196" t="s">
        <v>24</v>
      </c>
      <c r="C22" s="196"/>
      <c r="D22" s="196"/>
      <c r="E22" s="196"/>
      <c r="F22" s="196"/>
      <c r="G22" s="196"/>
      <c r="H22" s="196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</row>
    <row r="23" spans="1:111" s="42" customFormat="1" ht="24.95" customHeight="1">
      <c r="A23" s="68"/>
      <c r="B23" s="219" t="s">
        <v>25</v>
      </c>
      <c r="C23" s="219"/>
      <c r="D23" s="219"/>
      <c r="E23" s="219"/>
      <c r="F23" s="219"/>
      <c r="G23" s="219"/>
      <c r="H23" s="219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</row>
    <row r="24" spans="1:111" s="72" customFormat="1" ht="24.95" customHeight="1">
      <c r="A24" s="24" t="s">
        <v>26</v>
      </c>
      <c r="B24" s="176" t="s">
        <v>27</v>
      </c>
      <c r="C24" s="176"/>
      <c r="D24" s="24" t="s">
        <v>15</v>
      </c>
      <c r="E24" s="80">
        <v>2</v>
      </c>
      <c r="F24" s="69">
        <f aca="true" t="shared" si="1" ref="F24:F30">SUM(E24:E24)</f>
        <v>2</v>
      </c>
      <c r="G24" s="70"/>
      <c r="H24" s="74">
        <f aca="true" t="shared" si="2" ref="H24:H40">F24*G24</f>
        <v>0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</row>
    <row r="25" spans="1:111" s="72" customFormat="1" ht="24.95" customHeight="1">
      <c r="A25" s="24" t="s">
        <v>28</v>
      </c>
      <c r="B25" s="176" t="s">
        <v>29</v>
      </c>
      <c r="C25" s="176"/>
      <c r="D25" s="24" t="s">
        <v>15</v>
      </c>
      <c r="E25" s="80">
        <v>12</v>
      </c>
      <c r="F25" s="69">
        <f t="shared" si="1"/>
        <v>12</v>
      </c>
      <c r="G25" s="70"/>
      <c r="H25" s="74">
        <f t="shared" si="2"/>
        <v>0</v>
      </c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</row>
    <row r="26" spans="1:111" s="72" customFormat="1" ht="24.95" customHeight="1">
      <c r="A26" s="24" t="s">
        <v>30</v>
      </c>
      <c r="B26" s="176" t="s">
        <v>31</v>
      </c>
      <c r="C26" s="176"/>
      <c r="D26" s="24" t="s">
        <v>15</v>
      </c>
      <c r="E26" s="80">
        <v>8</v>
      </c>
      <c r="F26" s="69">
        <f t="shared" si="1"/>
        <v>8</v>
      </c>
      <c r="G26" s="70"/>
      <c r="H26" s="74">
        <f t="shared" si="2"/>
        <v>0</v>
      </c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</row>
    <row r="27" spans="1:111" s="72" customFormat="1" ht="24.95" customHeight="1">
      <c r="A27" s="24" t="s">
        <v>32</v>
      </c>
      <c r="B27" s="176" t="s">
        <v>33</v>
      </c>
      <c r="C27" s="176"/>
      <c r="D27" s="24" t="s">
        <v>15</v>
      </c>
      <c r="E27" s="80">
        <v>13</v>
      </c>
      <c r="F27" s="69">
        <f t="shared" si="1"/>
        <v>13</v>
      </c>
      <c r="G27" s="70"/>
      <c r="H27" s="74">
        <f t="shared" si="2"/>
        <v>0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</row>
    <row r="28" spans="1:111" s="72" customFormat="1" ht="24.95" customHeight="1">
      <c r="A28" s="24" t="s">
        <v>34</v>
      </c>
      <c r="B28" s="176" t="s">
        <v>35</v>
      </c>
      <c r="C28" s="176"/>
      <c r="D28" s="24" t="s">
        <v>15</v>
      </c>
      <c r="E28" s="80">
        <v>17</v>
      </c>
      <c r="F28" s="69">
        <f t="shared" si="1"/>
        <v>17</v>
      </c>
      <c r="G28" s="70"/>
      <c r="H28" s="74">
        <f t="shared" si="2"/>
        <v>0</v>
      </c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</row>
    <row r="29" spans="1:111" s="72" customFormat="1" ht="24.95" customHeight="1">
      <c r="A29" s="24" t="s">
        <v>121</v>
      </c>
      <c r="B29" s="176" t="s">
        <v>122</v>
      </c>
      <c r="C29" s="176"/>
      <c r="D29" s="24" t="s">
        <v>15</v>
      </c>
      <c r="E29" s="80">
        <v>19</v>
      </c>
      <c r="F29" s="69">
        <f t="shared" si="1"/>
        <v>19</v>
      </c>
      <c r="G29" s="70"/>
      <c r="H29" s="74">
        <f t="shared" si="2"/>
        <v>0</v>
      </c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</row>
    <row r="30" spans="1:111" s="72" customFormat="1" ht="24.95" customHeight="1">
      <c r="A30" s="24" t="s">
        <v>36</v>
      </c>
      <c r="B30" s="176" t="s">
        <v>37</v>
      </c>
      <c r="C30" s="176"/>
      <c r="D30" s="24" t="s">
        <v>15</v>
      </c>
      <c r="E30" s="80">
        <v>14</v>
      </c>
      <c r="F30" s="69">
        <f t="shared" si="1"/>
        <v>14</v>
      </c>
      <c r="G30" s="70"/>
      <c r="H30" s="74">
        <f t="shared" si="2"/>
        <v>0</v>
      </c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</row>
    <row r="31" spans="1:111" s="42" customFormat="1" ht="24.95" customHeight="1">
      <c r="A31" s="68" t="s">
        <v>148</v>
      </c>
      <c r="B31" s="183" t="s">
        <v>149</v>
      </c>
      <c r="C31" s="183"/>
      <c r="D31" s="67" t="s">
        <v>15</v>
      </c>
      <c r="E31" s="80">
        <v>14</v>
      </c>
      <c r="F31" s="73">
        <f aca="true" t="shared" si="3" ref="F31:F39">SUM(E31:E31)</f>
        <v>14</v>
      </c>
      <c r="G31" s="70"/>
      <c r="H31" s="74">
        <f t="shared" si="2"/>
        <v>0</v>
      </c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</row>
    <row r="32" spans="1:111" s="42" customFormat="1" ht="24.95" customHeight="1">
      <c r="A32" s="68" t="s">
        <v>150</v>
      </c>
      <c r="B32" s="183" t="s">
        <v>151</v>
      </c>
      <c r="C32" s="183"/>
      <c r="D32" s="67" t="s">
        <v>15</v>
      </c>
      <c r="E32" s="80">
        <v>10</v>
      </c>
      <c r="F32" s="73">
        <f t="shared" si="3"/>
        <v>10</v>
      </c>
      <c r="G32" s="70"/>
      <c r="H32" s="74">
        <f t="shared" si="2"/>
        <v>0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</row>
    <row r="33" spans="1:111" s="42" customFormat="1" ht="24.95" customHeight="1">
      <c r="A33" s="68" t="s">
        <v>152</v>
      </c>
      <c r="B33" s="183" t="s">
        <v>153</v>
      </c>
      <c r="C33" s="183"/>
      <c r="D33" s="67" t="s">
        <v>15</v>
      </c>
      <c r="E33" s="80">
        <v>10</v>
      </c>
      <c r="F33" s="73">
        <f t="shared" si="3"/>
        <v>10</v>
      </c>
      <c r="G33" s="70"/>
      <c r="H33" s="74">
        <f t="shared" si="2"/>
        <v>0</v>
      </c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</row>
    <row r="34" spans="1:111" s="42" customFormat="1" ht="24.95" customHeight="1">
      <c r="A34" s="68" t="s">
        <v>154</v>
      </c>
      <c r="B34" s="183" t="s">
        <v>155</v>
      </c>
      <c r="C34" s="183"/>
      <c r="D34" s="67" t="s">
        <v>15</v>
      </c>
      <c r="E34" s="80">
        <v>8</v>
      </c>
      <c r="F34" s="73">
        <f t="shared" si="3"/>
        <v>8</v>
      </c>
      <c r="G34" s="70"/>
      <c r="H34" s="74">
        <f t="shared" si="2"/>
        <v>0</v>
      </c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</row>
    <row r="35" spans="1:111" s="42" customFormat="1" ht="24.95" customHeight="1">
      <c r="A35" s="68" t="s">
        <v>156</v>
      </c>
      <c r="B35" s="183" t="s">
        <v>157</v>
      </c>
      <c r="C35" s="183"/>
      <c r="D35" s="67" t="s">
        <v>15</v>
      </c>
      <c r="E35" s="80">
        <v>7</v>
      </c>
      <c r="F35" s="73">
        <f t="shared" si="3"/>
        <v>7</v>
      </c>
      <c r="G35" s="70"/>
      <c r="H35" s="74">
        <f t="shared" si="2"/>
        <v>0</v>
      </c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</row>
    <row r="36" spans="1:111" s="42" customFormat="1" ht="24.95" customHeight="1">
      <c r="A36" s="68" t="s">
        <v>158</v>
      </c>
      <c r="B36" s="183" t="s">
        <v>159</v>
      </c>
      <c r="C36" s="183"/>
      <c r="D36" s="67" t="s">
        <v>15</v>
      </c>
      <c r="E36" s="80">
        <v>4</v>
      </c>
      <c r="F36" s="73">
        <f t="shared" si="3"/>
        <v>4</v>
      </c>
      <c r="G36" s="70"/>
      <c r="H36" s="74">
        <f t="shared" si="2"/>
        <v>0</v>
      </c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/>
      <c r="BU36" s="231"/>
      <c r="BV36" s="231"/>
      <c r="BW36" s="231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231"/>
      <c r="CL36" s="231"/>
      <c r="CM36" s="231"/>
      <c r="CN36" s="231"/>
      <c r="CO36" s="231"/>
      <c r="CP36" s="231"/>
      <c r="CQ36" s="231"/>
      <c r="CR36" s="231"/>
      <c r="CS36" s="231"/>
      <c r="CT36" s="231"/>
      <c r="CU36" s="231"/>
      <c r="CV36" s="231"/>
      <c r="CW36" s="231"/>
      <c r="CX36" s="231"/>
      <c r="CY36" s="231"/>
      <c r="CZ36" s="231"/>
      <c r="DA36" s="231"/>
      <c r="DB36" s="231"/>
      <c r="DC36" s="231"/>
      <c r="DD36" s="231"/>
      <c r="DE36" s="231"/>
      <c r="DF36" s="231"/>
      <c r="DG36" s="231"/>
    </row>
    <row r="37" spans="1:111" s="42" customFormat="1" ht="24.95" customHeight="1">
      <c r="A37" s="68" t="s">
        <v>160</v>
      </c>
      <c r="B37" s="183" t="s">
        <v>161</v>
      </c>
      <c r="C37" s="183"/>
      <c r="D37" s="67" t="s">
        <v>15</v>
      </c>
      <c r="E37" s="80">
        <v>2</v>
      </c>
      <c r="F37" s="73">
        <f t="shared" si="3"/>
        <v>2</v>
      </c>
      <c r="G37" s="70"/>
      <c r="H37" s="74">
        <f t="shared" si="2"/>
        <v>0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</row>
    <row r="38" spans="1:111" s="42" customFormat="1" ht="24.95" customHeight="1">
      <c r="A38" s="68" t="s">
        <v>162</v>
      </c>
      <c r="B38" s="183" t="s">
        <v>163</v>
      </c>
      <c r="C38" s="183"/>
      <c r="D38" s="67" t="s">
        <v>15</v>
      </c>
      <c r="E38" s="80">
        <v>2</v>
      </c>
      <c r="F38" s="73">
        <f t="shared" si="3"/>
        <v>2</v>
      </c>
      <c r="G38" s="70"/>
      <c r="H38" s="74">
        <f t="shared" si="2"/>
        <v>0</v>
      </c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</row>
    <row r="39" spans="1:111" s="42" customFormat="1" ht="24.95" customHeight="1">
      <c r="A39" s="67" t="s">
        <v>164</v>
      </c>
      <c r="B39" s="183" t="s">
        <v>165</v>
      </c>
      <c r="C39" s="183"/>
      <c r="D39" s="67" t="s">
        <v>15</v>
      </c>
      <c r="E39" s="80">
        <v>2</v>
      </c>
      <c r="F39" s="73">
        <f t="shared" si="3"/>
        <v>2</v>
      </c>
      <c r="G39" s="70"/>
      <c r="H39" s="74">
        <f t="shared" si="2"/>
        <v>0</v>
      </c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1"/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1"/>
      <c r="CM39" s="231"/>
      <c r="CN39" s="231"/>
      <c r="CO39" s="231"/>
      <c r="CP39" s="231"/>
      <c r="CQ39" s="231"/>
      <c r="CR39" s="231"/>
      <c r="CS39" s="231"/>
      <c r="CT39" s="231"/>
      <c r="CU39" s="231"/>
      <c r="CV39" s="231"/>
      <c r="CW39" s="231"/>
      <c r="CX39" s="231"/>
      <c r="CY39" s="231"/>
      <c r="CZ39" s="231"/>
      <c r="DA39" s="231"/>
      <c r="DB39" s="231"/>
      <c r="DC39" s="231"/>
      <c r="DD39" s="231"/>
      <c r="DE39" s="231"/>
      <c r="DF39" s="231"/>
      <c r="DG39" s="231"/>
    </row>
    <row r="40" spans="1:111" s="72" customFormat="1" ht="24.95" customHeight="1">
      <c r="A40" s="24" t="s">
        <v>16</v>
      </c>
      <c r="B40" s="181" t="s">
        <v>22</v>
      </c>
      <c r="C40" s="181"/>
      <c r="D40" s="24" t="s">
        <v>23</v>
      </c>
      <c r="E40" s="24">
        <v>147</v>
      </c>
      <c r="F40" s="69">
        <f>SUM(E40:E40)</f>
        <v>147</v>
      </c>
      <c r="G40" s="70"/>
      <c r="H40" s="74">
        <f t="shared" si="2"/>
        <v>0</v>
      </c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</row>
    <row r="41" spans="1:111" s="42" customFormat="1" ht="24.95" customHeight="1">
      <c r="A41" s="67"/>
      <c r="B41" s="195" t="s">
        <v>38</v>
      </c>
      <c r="C41" s="195"/>
      <c r="D41" s="75" t="s">
        <v>15</v>
      </c>
      <c r="E41" s="76">
        <f>SUM(E24:E39)</f>
        <v>144</v>
      </c>
      <c r="F41" s="76">
        <f aca="true" t="shared" si="4" ref="F41">SUM(E41:E41)</f>
        <v>144</v>
      </c>
      <c r="G41" s="77"/>
      <c r="H41" s="78">
        <f>SUM(H24:H40)</f>
        <v>0</v>
      </c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</row>
    <row r="42" spans="1:111" s="64" customFormat="1" ht="24.95" customHeight="1">
      <c r="A42" s="167"/>
      <c r="B42" s="168" t="s">
        <v>13</v>
      </c>
      <c r="C42" s="168"/>
      <c r="D42" s="168" t="s">
        <v>14</v>
      </c>
      <c r="E42" s="218" t="s">
        <v>128</v>
      </c>
      <c r="F42" s="218"/>
      <c r="G42" s="169" t="s">
        <v>4</v>
      </c>
      <c r="H42" s="169" t="s">
        <v>5</v>
      </c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</row>
    <row r="43" spans="1:111" s="66" customFormat="1" ht="24.95" customHeight="1">
      <c r="A43" s="167"/>
      <c r="B43" s="168"/>
      <c r="C43" s="168"/>
      <c r="D43" s="168"/>
      <c r="E43" s="46" t="s">
        <v>259</v>
      </c>
      <c r="F43" s="65" t="s">
        <v>6</v>
      </c>
      <c r="G43" s="169"/>
      <c r="H43" s="169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</row>
    <row r="44" spans="1:111" s="66" customFormat="1" ht="24.95" customHeight="1">
      <c r="A44" s="67"/>
      <c r="B44" s="219" t="s">
        <v>123</v>
      </c>
      <c r="C44" s="219"/>
      <c r="D44" s="219"/>
      <c r="E44" s="219"/>
      <c r="F44" s="219"/>
      <c r="G44" s="219"/>
      <c r="H44" s="255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</row>
    <row r="45" spans="1:8" ht="24.95" customHeight="1">
      <c r="A45" s="7" t="s">
        <v>124</v>
      </c>
      <c r="B45" s="197" t="s">
        <v>31</v>
      </c>
      <c r="C45" s="197"/>
      <c r="D45" s="9" t="s">
        <v>15</v>
      </c>
      <c r="E45" s="9">
        <v>1</v>
      </c>
      <c r="F45" s="10">
        <f aca="true" t="shared" si="5" ref="F45:F50">SUM(E45:E45)</f>
        <v>1</v>
      </c>
      <c r="G45" s="256"/>
      <c r="H45" s="11">
        <f aca="true" t="shared" si="6" ref="H45:H51">F45*G45</f>
        <v>0</v>
      </c>
    </row>
    <row r="46" spans="1:8" ht="24.95" customHeight="1">
      <c r="A46" s="7" t="s">
        <v>125</v>
      </c>
      <c r="B46" s="197" t="s">
        <v>33</v>
      </c>
      <c r="C46" s="197"/>
      <c r="D46" s="9" t="s">
        <v>15</v>
      </c>
      <c r="E46" s="9">
        <v>1</v>
      </c>
      <c r="F46" s="10">
        <f t="shared" si="5"/>
        <v>1</v>
      </c>
      <c r="G46" s="256"/>
      <c r="H46" s="11">
        <f t="shared" si="6"/>
        <v>0</v>
      </c>
    </row>
    <row r="47" spans="1:8" ht="24.95" customHeight="1">
      <c r="A47" s="7" t="s">
        <v>166</v>
      </c>
      <c r="B47" s="197" t="s">
        <v>35</v>
      </c>
      <c r="C47" s="197"/>
      <c r="D47" s="9" t="s">
        <v>15</v>
      </c>
      <c r="E47" s="9">
        <v>1</v>
      </c>
      <c r="F47" s="10">
        <f t="shared" si="5"/>
        <v>1</v>
      </c>
      <c r="G47" s="256"/>
      <c r="H47" s="11">
        <f t="shared" si="6"/>
        <v>0</v>
      </c>
    </row>
    <row r="48" spans="1:8" ht="24.95" customHeight="1">
      <c r="A48" s="7" t="s">
        <v>167</v>
      </c>
      <c r="B48" s="197" t="s">
        <v>37</v>
      </c>
      <c r="C48" s="197"/>
      <c r="D48" s="9" t="s">
        <v>15</v>
      </c>
      <c r="E48" s="9">
        <v>2</v>
      </c>
      <c r="F48" s="10">
        <f t="shared" si="5"/>
        <v>2</v>
      </c>
      <c r="G48" s="256"/>
      <c r="H48" s="11">
        <f t="shared" si="6"/>
        <v>0</v>
      </c>
    </row>
    <row r="49" spans="1:8" ht="24.95" customHeight="1">
      <c r="A49" s="7" t="s">
        <v>168</v>
      </c>
      <c r="B49" s="197" t="s">
        <v>149</v>
      </c>
      <c r="C49" s="197"/>
      <c r="D49" s="9" t="s">
        <v>15</v>
      </c>
      <c r="E49" s="9">
        <v>2</v>
      </c>
      <c r="F49" s="10">
        <f t="shared" si="5"/>
        <v>2</v>
      </c>
      <c r="G49" s="256"/>
      <c r="H49" s="11">
        <f t="shared" si="6"/>
        <v>0</v>
      </c>
    </row>
    <row r="50" spans="1:8" ht="24.95" customHeight="1">
      <c r="A50" s="7" t="s">
        <v>169</v>
      </c>
      <c r="B50" s="197" t="s">
        <v>161</v>
      </c>
      <c r="C50" s="197"/>
      <c r="D50" s="9" t="s">
        <v>15</v>
      </c>
      <c r="E50" s="9">
        <v>1</v>
      </c>
      <c r="F50" s="10">
        <f t="shared" si="5"/>
        <v>1</v>
      </c>
      <c r="G50" s="256"/>
      <c r="H50" s="11">
        <f t="shared" si="6"/>
        <v>0</v>
      </c>
    </row>
    <row r="51" spans="1:111" s="72" customFormat="1" ht="24.95" customHeight="1">
      <c r="A51" s="24" t="s">
        <v>16</v>
      </c>
      <c r="B51" s="193" t="s">
        <v>22</v>
      </c>
      <c r="C51" s="194"/>
      <c r="D51" s="24" t="s">
        <v>23</v>
      </c>
      <c r="E51" s="163">
        <f>SUM(E45:E50)</f>
        <v>8</v>
      </c>
      <c r="F51" s="69">
        <f>E51</f>
        <v>8</v>
      </c>
      <c r="G51" s="70"/>
      <c r="H51" s="11">
        <f t="shared" si="6"/>
        <v>0</v>
      </c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</row>
    <row r="52" spans="1:111" s="42" customFormat="1" ht="24.95" customHeight="1">
      <c r="A52" s="68"/>
      <c r="B52" s="195" t="s">
        <v>126</v>
      </c>
      <c r="C52" s="195"/>
      <c r="D52" s="75" t="s">
        <v>15</v>
      </c>
      <c r="E52" s="79">
        <f>SUM(E45:E50)</f>
        <v>8</v>
      </c>
      <c r="F52" s="76">
        <f>SUM(F45:F50)</f>
        <v>8</v>
      </c>
      <c r="G52" s="77"/>
      <c r="H52" s="78">
        <f>SUM(H45:H51)</f>
        <v>0</v>
      </c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</row>
    <row r="53" spans="1:111" s="42" customFormat="1" ht="24.95" customHeight="1">
      <c r="A53" s="67"/>
      <c r="B53" s="192" t="s">
        <v>39</v>
      </c>
      <c r="C53" s="178"/>
      <c r="D53" s="178"/>
      <c r="E53" s="178"/>
      <c r="F53" s="178"/>
      <c r="G53" s="178"/>
      <c r="H53" s="179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1"/>
      <c r="AQ53" s="231"/>
      <c r="AR53" s="231"/>
      <c r="AS53" s="231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231"/>
      <c r="DC53" s="231"/>
      <c r="DD53" s="231"/>
      <c r="DE53" s="231"/>
      <c r="DF53" s="231"/>
      <c r="DG53" s="231"/>
    </row>
    <row r="54" spans="1:111" s="72" customFormat="1" ht="24.95" customHeight="1">
      <c r="A54" s="24" t="s">
        <v>26</v>
      </c>
      <c r="B54" s="176" t="s">
        <v>27</v>
      </c>
      <c r="C54" s="176"/>
      <c r="D54" s="24" t="s">
        <v>15</v>
      </c>
      <c r="E54" s="80">
        <v>3</v>
      </c>
      <c r="F54" s="69">
        <f aca="true" t="shared" si="7" ref="F54:F60">SUM(E54:E54)</f>
        <v>3</v>
      </c>
      <c r="G54" s="70"/>
      <c r="H54" s="74">
        <f aca="true" t="shared" si="8" ref="H54:H64">F54*G54</f>
        <v>0</v>
      </c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</row>
    <row r="55" spans="1:111" s="72" customFormat="1" ht="24.95" customHeight="1">
      <c r="A55" s="24" t="s">
        <v>28</v>
      </c>
      <c r="B55" s="176" t="s">
        <v>29</v>
      </c>
      <c r="C55" s="176"/>
      <c r="D55" s="24" t="s">
        <v>15</v>
      </c>
      <c r="E55" s="80">
        <v>10</v>
      </c>
      <c r="F55" s="69">
        <f t="shared" si="7"/>
        <v>10</v>
      </c>
      <c r="G55" s="70"/>
      <c r="H55" s="74">
        <f t="shared" si="8"/>
        <v>0</v>
      </c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</row>
    <row r="56" spans="1:111" s="72" customFormat="1" ht="24.95" customHeight="1">
      <c r="A56" s="24" t="s">
        <v>30</v>
      </c>
      <c r="B56" s="176" t="s">
        <v>31</v>
      </c>
      <c r="C56" s="176"/>
      <c r="D56" s="24" t="s">
        <v>15</v>
      </c>
      <c r="E56" s="80">
        <v>5</v>
      </c>
      <c r="F56" s="69">
        <f t="shared" si="7"/>
        <v>5</v>
      </c>
      <c r="G56" s="70"/>
      <c r="H56" s="74">
        <f t="shared" si="8"/>
        <v>0</v>
      </c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</row>
    <row r="57" spans="1:111" s="72" customFormat="1" ht="24.95" customHeight="1">
      <c r="A57" s="24" t="s">
        <v>32</v>
      </c>
      <c r="B57" s="176" t="s">
        <v>33</v>
      </c>
      <c r="C57" s="176"/>
      <c r="D57" s="24" t="s">
        <v>15</v>
      </c>
      <c r="E57" s="80">
        <v>1</v>
      </c>
      <c r="F57" s="69">
        <f t="shared" si="7"/>
        <v>1</v>
      </c>
      <c r="G57" s="70"/>
      <c r="H57" s="74">
        <f t="shared" si="8"/>
        <v>0</v>
      </c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</row>
    <row r="58" spans="1:111" s="72" customFormat="1" ht="24.95" customHeight="1">
      <c r="A58" s="24" t="s">
        <v>34</v>
      </c>
      <c r="B58" s="176" t="s">
        <v>35</v>
      </c>
      <c r="C58" s="176"/>
      <c r="D58" s="24" t="s">
        <v>15</v>
      </c>
      <c r="E58" s="80">
        <v>1</v>
      </c>
      <c r="F58" s="69">
        <f t="shared" si="7"/>
        <v>1</v>
      </c>
      <c r="G58" s="70"/>
      <c r="H58" s="74">
        <f t="shared" si="8"/>
        <v>0</v>
      </c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</row>
    <row r="59" spans="1:111" s="72" customFormat="1" ht="24.95" customHeight="1">
      <c r="A59" s="24" t="s">
        <v>121</v>
      </c>
      <c r="B59" s="176" t="s">
        <v>122</v>
      </c>
      <c r="C59" s="176"/>
      <c r="D59" s="24" t="s">
        <v>15</v>
      </c>
      <c r="E59" s="80">
        <v>2</v>
      </c>
      <c r="F59" s="69">
        <f t="shared" si="7"/>
        <v>2</v>
      </c>
      <c r="G59" s="70"/>
      <c r="H59" s="74">
        <f t="shared" si="8"/>
        <v>0</v>
      </c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</row>
    <row r="60" spans="1:111" s="72" customFormat="1" ht="24.95" customHeight="1">
      <c r="A60" s="24" t="s">
        <v>36</v>
      </c>
      <c r="B60" s="176" t="s">
        <v>37</v>
      </c>
      <c r="C60" s="176"/>
      <c r="D60" s="24" t="s">
        <v>15</v>
      </c>
      <c r="E60" s="80">
        <v>1</v>
      </c>
      <c r="F60" s="69">
        <f t="shared" si="7"/>
        <v>1</v>
      </c>
      <c r="G60" s="70"/>
      <c r="H60" s="74">
        <f t="shared" si="8"/>
        <v>0</v>
      </c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</row>
    <row r="61" spans="1:111" s="42" customFormat="1" ht="24.95" customHeight="1">
      <c r="A61" s="68" t="s">
        <v>150</v>
      </c>
      <c r="B61" s="183" t="s">
        <v>151</v>
      </c>
      <c r="C61" s="183"/>
      <c r="D61" s="67" t="s">
        <v>15</v>
      </c>
      <c r="E61" s="80">
        <v>1</v>
      </c>
      <c r="F61" s="73">
        <f aca="true" t="shared" si="9" ref="F61:F63">SUM(E61:E61)</f>
        <v>1</v>
      </c>
      <c r="G61" s="70"/>
      <c r="H61" s="74">
        <f t="shared" si="8"/>
        <v>0</v>
      </c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1"/>
      <c r="AR61" s="231"/>
      <c r="AS61" s="231"/>
      <c r="AT61" s="231"/>
      <c r="AU61" s="231"/>
      <c r="AV61" s="231"/>
      <c r="AW61" s="231"/>
      <c r="AX61" s="231"/>
      <c r="AY61" s="231"/>
      <c r="AZ61" s="231"/>
      <c r="BA61" s="231"/>
      <c r="BB61" s="231"/>
      <c r="BC61" s="231"/>
      <c r="BD61" s="231"/>
      <c r="BE61" s="231"/>
      <c r="BF61" s="231"/>
      <c r="BG61" s="231"/>
      <c r="BH61" s="231"/>
      <c r="BI61" s="231"/>
      <c r="BJ61" s="231"/>
      <c r="BK61" s="231"/>
      <c r="BL61" s="231"/>
      <c r="BM61" s="231"/>
      <c r="BN61" s="231"/>
      <c r="BO61" s="231"/>
      <c r="BP61" s="231"/>
      <c r="BQ61" s="231"/>
      <c r="BR61" s="231"/>
      <c r="BS61" s="231"/>
      <c r="BT61" s="231"/>
      <c r="BU61" s="231"/>
      <c r="BV61" s="231"/>
      <c r="BW61" s="231"/>
      <c r="BX61" s="231"/>
      <c r="BY61" s="231"/>
      <c r="BZ61" s="231"/>
      <c r="CA61" s="231"/>
      <c r="CB61" s="231"/>
      <c r="CC61" s="231"/>
      <c r="CD61" s="231"/>
      <c r="CE61" s="231"/>
      <c r="CF61" s="231"/>
      <c r="CG61" s="231"/>
      <c r="CH61" s="231"/>
      <c r="CI61" s="231"/>
      <c r="CJ61" s="231"/>
      <c r="CK61" s="231"/>
      <c r="CL61" s="231"/>
      <c r="CM61" s="231"/>
      <c r="CN61" s="231"/>
      <c r="CO61" s="231"/>
      <c r="CP61" s="231"/>
      <c r="CQ61" s="231"/>
      <c r="CR61" s="231"/>
      <c r="CS61" s="231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1"/>
      <c r="DF61" s="231"/>
      <c r="DG61" s="231"/>
    </row>
    <row r="62" spans="1:111" s="42" customFormat="1" ht="24.95" customHeight="1">
      <c r="A62" s="68" t="s">
        <v>158</v>
      </c>
      <c r="B62" s="183" t="s">
        <v>159</v>
      </c>
      <c r="C62" s="183"/>
      <c r="D62" s="67" t="s">
        <v>15</v>
      </c>
      <c r="E62" s="80">
        <v>1</v>
      </c>
      <c r="F62" s="73">
        <f t="shared" si="9"/>
        <v>1</v>
      </c>
      <c r="G62" s="70"/>
      <c r="H62" s="74">
        <f t="shared" si="8"/>
        <v>0</v>
      </c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</row>
    <row r="63" spans="1:111" s="42" customFormat="1" ht="24.95" customHeight="1">
      <c r="A63" s="68" t="s">
        <v>160</v>
      </c>
      <c r="B63" s="183" t="s">
        <v>161</v>
      </c>
      <c r="C63" s="183"/>
      <c r="D63" s="67" t="s">
        <v>15</v>
      </c>
      <c r="E63" s="80">
        <v>1</v>
      </c>
      <c r="F63" s="73">
        <f t="shared" si="9"/>
        <v>1</v>
      </c>
      <c r="G63" s="70"/>
      <c r="H63" s="74">
        <f t="shared" si="8"/>
        <v>0</v>
      </c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A63" s="231"/>
      <c r="CB63" s="231"/>
      <c r="CC63" s="231"/>
      <c r="CD63" s="231"/>
      <c r="CE63" s="231"/>
      <c r="CF63" s="231"/>
      <c r="CG63" s="231"/>
      <c r="CH63" s="231"/>
      <c r="CI63" s="231"/>
      <c r="CJ63" s="231"/>
      <c r="CK63" s="231"/>
      <c r="CL63" s="231"/>
      <c r="CM63" s="231"/>
      <c r="CN63" s="231"/>
      <c r="CO63" s="231"/>
      <c r="CP63" s="231"/>
      <c r="CQ63" s="231"/>
      <c r="CR63" s="231"/>
      <c r="CS63" s="231"/>
      <c r="CT63" s="231"/>
      <c r="CU63" s="231"/>
      <c r="CV63" s="231"/>
      <c r="CW63" s="231"/>
      <c r="CX63" s="231"/>
      <c r="CY63" s="231"/>
      <c r="CZ63" s="231"/>
      <c r="DA63" s="231"/>
      <c r="DB63" s="231"/>
      <c r="DC63" s="231"/>
      <c r="DD63" s="231"/>
      <c r="DE63" s="231"/>
      <c r="DF63" s="231"/>
      <c r="DG63" s="231"/>
    </row>
    <row r="64" spans="1:111" s="72" customFormat="1" ht="24.95" customHeight="1">
      <c r="A64" s="24" t="s">
        <v>16</v>
      </c>
      <c r="B64" s="181" t="s">
        <v>22</v>
      </c>
      <c r="C64" s="181"/>
      <c r="D64" s="24" t="s">
        <v>23</v>
      </c>
      <c r="E64" s="24">
        <v>32</v>
      </c>
      <c r="F64" s="81">
        <v>32</v>
      </c>
      <c r="G64" s="70"/>
      <c r="H64" s="74">
        <f t="shared" si="8"/>
        <v>0</v>
      </c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</row>
    <row r="65" spans="1:111" s="42" customFormat="1" ht="24.95" customHeight="1">
      <c r="A65" s="67"/>
      <c r="B65" s="195" t="s">
        <v>127</v>
      </c>
      <c r="C65" s="195"/>
      <c r="D65" s="75" t="s">
        <v>15</v>
      </c>
      <c r="E65" s="79">
        <f>SUM(E54:E63)</f>
        <v>26</v>
      </c>
      <c r="F65" s="79">
        <f>SUM(F54:F63)</f>
        <v>26</v>
      </c>
      <c r="G65" s="77"/>
      <c r="H65" s="78">
        <f>SUM(H54:H64)</f>
        <v>0</v>
      </c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</row>
    <row r="66" spans="1:111" s="72" customFormat="1" ht="24.95" customHeight="1">
      <c r="A66" s="24"/>
      <c r="B66" s="200" t="s">
        <v>40</v>
      </c>
      <c r="C66" s="200"/>
      <c r="D66" s="200"/>
      <c r="E66" s="200"/>
      <c r="F66" s="200"/>
      <c r="G66" s="200"/>
      <c r="H66" s="200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</row>
    <row r="67" spans="1:111" s="72" customFormat="1" ht="24.95" customHeight="1">
      <c r="A67" s="24" t="s">
        <v>16</v>
      </c>
      <c r="B67" s="176" t="s">
        <v>41</v>
      </c>
      <c r="C67" s="176"/>
      <c r="D67" s="24" t="s">
        <v>15</v>
      </c>
      <c r="E67" s="69">
        <v>12</v>
      </c>
      <c r="F67" s="69">
        <f>SUM(E67:E67)</f>
        <v>12</v>
      </c>
      <c r="G67" s="82"/>
      <c r="H67" s="71">
        <f>F67*G67</f>
        <v>0</v>
      </c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</row>
    <row r="68" spans="1:111" s="42" customFormat="1" ht="24.95" customHeight="1">
      <c r="A68" s="67"/>
      <c r="B68" s="201" t="s">
        <v>42</v>
      </c>
      <c r="C68" s="201"/>
      <c r="D68" s="75"/>
      <c r="E68" s="76"/>
      <c r="F68" s="76"/>
      <c r="G68" s="77"/>
      <c r="H68" s="78">
        <f>SUM(H67)</f>
        <v>0</v>
      </c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  <c r="CB68" s="231"/>
      <c r="CC68" s="231"/>
      <c r="CD68" s="231"/>
      <c r="CE68" s="231"/>
      <c r="CF68" s="231"/>
      <c r="CG68" s="231"/>
      <c r="CH68" s="231"/>
      <c r="CI68" s="231"/>
      <c r="CJ68" s="231"/>
      <c r="CK68" s="231"/>
      <c r="CL68" s="231"/>
      <c r="CM68" s="231"/>
      <c r="CN68" s="231"/>
      <c r="CO68" s="231"/>
      <c r="CP68" s="231"/>
      <c r="CQ68" s="231"/>
      <c r="CR68" s="231"/>
      <c r="CS68" s="231"/>
      <c r="CT68" s="231"/>
      <c r="CU68" s="231"/>
      <c r="CV68" s="231"/>
      <c r="CW68" s="231"/>
      <c r="CX68" s="231"/>
      <c r="CY68" s="231"/>
      <c r="CZ68" s="231"/>
      <c r="DA68" s="231"/>
      <c r="DB68" s="231"/>
      <c r="DC68" s="231"/>
      <c r="DD68" s="231"/>
      <c r="DE68" s="231"/>
      <c r="DF68" s="231"/>
      <c r="DG68" s="231"/>
    </row>
    <row r="69" spans="1:111" s="42" customFormat="1" ht="24.95" customHeight="1">
      <c r="A69" s="67"/>
      <c r="B69" s="199" t="s">
        <v>43</v>
      </c>
      <c r="C69" s="199"/>
      <c r="D69" s="83"/>
      <c r="E69" s="84"/>
      <c r="F69" s="84"/>
      <c r="G69" s="85"/>
      <c r="H69" s="86">
        <f>SUM(H68,H65,H52,H41)</f>
        <v>0</v>
      </c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  <c r="CB69" s="231"/>
      <c r="CC69" s="231"/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1"/>
      <c r="CZ69" s="231"/>
      <c r="DA69" s="231"/>
      <c r="DB69" s="231"/>
      <c r="DC69" s="231"/>
      <c r="DD69" s="231"/>
      <c r="DE69" s="231"/>
      <c r="DF69" s="231"/>
      <c r="DG69" s="231"/>
    </row>
    <row r="70" spans="1:111" s="64" customFormat="1" ht="24.95" customHeight="1">
      <c r="A70" s="167"/>
      <c r="B70" s="168" t="s">
        <v>13</v>
      </c>
      <c r="C70" s="168"/>
      <c r="D70" s="168" t="s">
        <v>14</v>
      </c>
      <c r="E70" s="218" t="s">
        <v>128</v>
      </c>
      <c r="F70" s="218"/>
      <c r="G70" s="169" t="s">
        <v>4</v>
      </c>
      <c r="H70" s="169" t="s">
        <v>5</v>
      </c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</row>
    <row r="71" spans="1:111" s="66" customFormat="1" ht="24.95" customHeight="1">
      <c r="A71" s="167"/>
      <c r="B71" s="168"/>
      <c r="C71" s="168"/>
      <c r="D71" s="168"/>
      <c r="E71" s="46" t="s">
        <v>259</v>
      </c>
      <c r="F71" s="65" t="s">
        <v>6</v>
      </c>
      <c r="G71" s="169"/>
      <c r="H71" s="169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237"/>
      <c r="AD71" s="237"/>
      <c r="AE71" s="237"/>
      <c r="AF71" s="237"/>
      <c r="AG71" s="237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237"/>
      <c r="BD71" s="237"/>
      <c r="BE71" s="237"/>
      <c r="BF71" s="237"/>
      <c r="BG71" s="237"/>
      <c r="BH71" s="237"/>
      <c r="BI71" s="237"/>
      <c r="BJ71" s="237"/>
      <c r="BK71" s="237"/>
      <c r="BL71" s="237"/>
      <c r="BM71" s="237"/>
      <c r="BN71" s="237"/>
      <c r="BO71" s="237"/>
      <c r="BP71" s="237"/>
      <c r="BQ71" s="237"/>
      <c r="BR71" s="237"/>
      <c r="BS71" s="237"/>
      <c r="BT71" s="237"/>
      <c r="BU71" s="237"/>
      <c r="BV71" s="237"/>
      <c r="BW71" s="237"/>
      <c r="BX71" s="237"/>
      <c r="BY71" s="237"/>
      <c r="BZ71" s="237"/>
      <c r="CA71" s="237"/>
      <c r="CB71" s="237"/>
      <c r="CC71" s="237"/>
      <c r="CD71" s="237"/>
      <c r="CE71" s="237"/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  <c r="DD71" s="237"/>
      <c r="DE71" s="237"/>
      <c r="DF71" s="237"/>
      <c r="DG71" s="237"/>
    </row>
    <row r="72" spans="1:111" s="147" customFormat="1" ht="24.95" customHeight="1">
      <c r="A72" s="2"/>
      <c r="B72" s="222" t="s">
        <v>220</v>
      </c>
      <c r="C72" s="222"/>
      <c r="D72" s="222"/>
      <c r="E72" s="222"/>
      <c r="F72" s="222"/>
      <c r="G72" s="222"/>
      <c r="H72" s="222"/>
      <c r="I72" s="240"/>
      <c r="J72" s="241"/>
      <c r="K72" s="241"/>
      <c r="L72" s="241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</row>
    <row r="73" spans="1:111" s="147" customFormat="1" ht="24.95" customHeight="1">
      <c r="A73" s="148" t="s">
        <v>221</v>
      </c>
      <c r="B73" s="158" t="s">
        <v>239</v>
      </c>
      <c r="C73" s="158"/>
      <c r="D73" s="2" t="s">
        <v>15</v>
      </c>
      <c r="E73" s="2">
        <v>3</v>
      </c>
      <c r="F73" s="149">
        <v>3</v>
      </c>
      <c r="G73" s="150"/>
      <c r="H73" s="151">
        <f aca="true" t="shared" si="10" ref="H73:H79">F73*G73</f>
        <v>0</v>
      </c>
      <c r="I73" s="243"/>
      <c r="J73" s="241"/>
      <c r="K73" s="241"/>
      <c r="L73" s="241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2"/>
      <c r="DG73" s="242"/>
    </row>
    <row r="74" spans="1:111" s="147" customFormat="1" ht="24.95" customHeight="1">
      <c r="A74" s="148" t="s">
        <v>222</v>
      </c>
      <c r="B74" s="220" t="s">
        <v>240</v>
      </c>
      <c r="C74" s="220"/>
      <c r="D74" s="2" t="s">
        <v>15</v>
      </c>
      <c r="E74" s="2">
        <v>3</v>
      </c>
      <c r="F74" s="149">
        <v>3</v>
      </c>
      <c r="G74" s="152"/>
      <c r="H74" s="151">
        <f t="shared" si="10"/>
        <v>0</v>
      </c>
      <c r="I74" s="244"/>
      <c r="J74" s="241"/>
      <c r="K74" s="241"/>
      <c r="L74" s="241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2"/>
      <c r="CN74" s="242"/>
      <c r="CO74" s="242"/>
      <c r="CP74" s="242"/>
      <c r="CQ74" s="242"/>
      <c r="CR74" s="242"/>
      <c r="CS74" s="242"/>
      <c r="CT74" s="242"/>
      <c r="CU74" s="242"/>
      <c r="CV74" s="242"/>
      <c r="CW74" s="242"/>
      <c r="CX74" s="242"/>
      <c r="CY74" s="242"/>
      <c r="CZ74" s="242"/>
      <c r="DA74" s="242"/>
      <c r="DB74" s="242"/>
      <c r="DC74" s="242"/>
      <c r="DD74" s="242"/>
      <c r="DE74" s="242"/>
      <c r="DF74" s="242"/>
      <c r="DG74" s="242"/>
    </row>
    <row r="75" spans="1:111" s="147" customFormat="1" ht="24.95" customHeight="1">
      <c r="A75" s="148" t="s">
        <v>223</v>
      </c>
      <c r="B75" s="220" t="s">
        <v>241</v>
      </c>
      <c r="C75" s="220"/>
      <c r="D75" s="2" t="s">
        <v>15</v>
      </c>
      <c r="E75" s="2">
        <v>5</v>
      </c>
      <c r="F75" s="149">
        <v>5</v>
      </c>
      <c r="G75" s="152"/>
      <c r="H75" s="151">
        <f t="shared" si="10"/>
        <v>0</v>
      </c>
      <c r="I75" s="244"/>
      <c r="J75" s="241"/>
      <c r="K75" s="241"/>
      <c r="L75" s="241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</row>
    <row r="76" spans="1:111" s="147" customFormat="1" ht="24.95" customHeight="1">
      <c r="A76" s="148" t="s">
        <v>224</v>
      </c>
      <c r="B76" s="220" t="s">
        <v>242</v>
      </c>
      <c r="C76" s="220"/>
      <c r="D76" s="2" t="s">
        <v>15</v>
      </c>
      <c r="E76" s="2">
        <v>13</v>
      </c>
      <c r="F76" s="149">
        <f>SUM(E76:E76)</f>
        <v>13</v>
      </c>
      <c r="G76" s="152"/>
      <c r="H76" s="151">
        <f t="shared" si="10"/>
        <v>0</v>
      </c>
      <c r="I76" s="244"/>
      <c r="J76" s="241"/>
      <c r="K76" s="241"/>
      <c r="L76" s="241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242"/>
      <c r="CL76" s="242"/>
      <c r="CM76" s="242"/>
      <c r="CN76" s="242"/>
      <c r="CO76" s="242"/>
      <c r="CP76" s="242"/>
      <c r="CQ76" s="242"/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</row>
    <row r="77" spans="1:111" s="147" customFormat="1" ht="24.95" customHeight="1">
      <c r="A77" s="148" t="s">
        <v>225</v>
      </c>
      <c r="B77" s="220" t="s">
        <v>243</v>
      </c>
      <c r="C77" s="220"/>
      <c r="D77" s="2" t="s">
        <v>15</v>
      </c>
      <c r="E77" s="2">
        <v>2</v>
      </c>
      <c r="F77" s="2">
        <v>2</v>
      </c>
      <c r="G77" s="152"/>
      <c r="H77" s="151">
        <f t="shared" si="10"/>
        <v>0</v>
      </c>
      <c r="I77" s="244"/>
      <c r="J77" s="241"/>
      <c r="K77" s="241"/>
      <c r="L77" s="241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</row>
    <row r="78" spans="1:111" s="147" customFormat="1" ht="24.95" customHeight="1">
      <c r="A78" s="148" t="s">
        <v>226</v>
      </c>
      <c r="B78" s="221" t="s">
        <v>244</v>
      </c>
      <c r="C78" s="221"/>
      <c r="D78" s="149" t="s">
        <v>15</v>
      </c>
      <c r="E78" s="149">
        <v>1</v>
      </c>
      <c r="F78" s="2">
        <f>SUM(E78:E78)</f>
        <v>1</v>
      </c>
      <c r="G78" s="153"/>
      <c r="H78" s="151">
        <f t="shared" si="10"/>
        <v>0</v>
      </c>
      <c r="I78" s="154"/>
      <c r="J78" s="241"/>
      <c r="K78" s="241"/>
      <c r="L78" s="241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</row>
    <row r="79" spans="1:111" s="147" customFormat="1" ht="24.95" customHeight="1">
      <c r="A79" s="148" t="s">
        <v>16</v>
      </c>
      <c r="B79" s="257" t="s">
        <v>228</v>
      </c>
      <c r="C79" s="257"/>
      <c r="D79" s="149" t="s">
        <v>15</v>
      </c>
      <c r="E79" s="149">
        <f>SUM(E73:E78)</f>
        <v>27</v>
      </c>
      <c r="F79" s="149">
        <f>SUM(F73:F78)</f>
        <v>27</v>
      </c>
      <c r="G79" s="153"/>
      <c r="H79" s="151">
        <f t="shared" si="10"/>
        <v>0</v>
      </c>
      <c r="I79" s="154"/>
      <c r="J79" s="241"/>
      <c r="K79" s="241"/>
      <c r="L79" s="241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</row>
    <row r="80" spans="1:111" s="147" customFormat="1" ht="24.95" customHeight="1">
      <c r="A80" s="2"/>
      <c r="B80" s="155" t="s">
        <v>227</v>
      </c>
      <c r="C80" s="155"/>
      <c r="D80" s="155"/>
      <c r="E80" s="155"/>
      <c r="F80" s="155"/>
      <c r="G80" s="155"/>
      <c r="H80" s="157">
        <f>SUM(H73:H79)</f>
        <v>0</v>
      </c>
      <c r="I80" s="240"/>
      <c r="J80" s="241"/>
      <c r="K80" s="241"/>
      <c r="L80" s="241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</row>
    <row r="81" spans="1:111" s="147" customFormat="1" ht="24.95" customHeight="1">
      <c r="A81" s="2"/>
      <c r="B81" s="222" t="s">
        <v>229</v>
      </c>
      <c r="C81" s="222"/>
      <c r="D81" s="222"/>
      <c r="E81" s="222"/>
      <c r="F81" s="222"/>
      <c r="G81" s="222"/>
      <c r="H81" s="222"/>
      <c r="I81" s="241"/>
      <c r="J81" s="241"/>
      <c r="K81" s="241"/>
      <c r="L81" s="241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</row>
    <row r="82" spans="1:111" s="147" customFormat="1" ht="24.95" customHeight="1">
      <c r="A82" s="148" t="s">
        <v>230</v>
      </c>
      <c r="B82" s="220" t="s">
        <v>245</v>
      </c>
      <c r="C82" s="220"/>
      <c r="D82" s="2" t="s">
        <v>15</v>
      </c>
      <c r="E82" s="2">
        <v>1</v>
      </c>
      <c r="F82" s="149">
        <f aca="true" t="shared" si="11" ref="F82:F87">SUM(E82:E82)</f>
        <v>1</v>
      </c>
      <c r="G82" s="150"/>
      <c r="H82" s="151">
        <f aca="true" t="shared" si="12" ref="H82:H88">F82*G82</f>
        <v>0</v>
      </c>
      <c r="I82" s="243"/>
      <c r="J82" s="241"/>
      <c r="K82" s="241"/>
      <c r="L82" s="241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2"/>
      <c r="AZ82" s="242"/>
      <c r="BA82" s="242"/>
      <c r="BB82" s="242"/>
      <c r="BC82" s="242"/>
      <c r="BD82" s="242"/>
      <c r="BE82" s="242"/>
      <c r="BF82" s="242"/>
      <c r="BG82" s="242"/>
      <c r="BH82" s="242"/>
      <c r="BI82" s="242"/>
      <c r="BJ82" s="242"/>
      <c r="BK82" s="242"/>
      <c r="BL82" s="242"/>
      <c r="BM82" s="242"/>
      <c r="BN82" s="242"/>
      <c r="BO82" s="242"/>
      <c r="BP82" s="242"/>
      <c r="BQ82" s="242"/>
      <c r="BR82" s="242"/>
      <c r="BS82" s="242"/>
      <c r="BT82" s="242"/>
      <c r="BU82" s="242"/>
      <c r="BV82" s="242"/>
      <c r="BW82" s="242"/>
      <c r="BX82" s="242"/>
      <c r="BY82" s="242"/>
      <c r="BZ82" s="242"/>
      <c r="CA82" s="242"/>
      <c r="CB82" s="242"/>
      <c r="CC82" s="242"/>
      <c r="CD82" s="242"/>
      <c r="CE82" s="242"/>
      <c r="CF82" s="242"/>
      <c r="CG82" s="242"/>
      <c r="CH82" s="242"/>
      <c r="CI82" s="242"/>
      <c r="CJ82" s="242"/>
      <c r="CK82" s="242"/>
      <c r="CL82" s="242"/>
      <c r="CM82" s="242"/>
      <c r="CN82" s="242"/>
      <c r="CO82" s="242"/>
      <c r="CP82" s="242"/>
      <c r="CQ82" s="242"/>
      <c r="CR82" s="242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2"/>
      <c r="DE82" s="242"/>
      <c r="DF82" s="242"/>
      <c r="DG82" s="242"/>
    </row>
    <row r="83" spans="1:111" s="147" customFormat="1" ht="24.95" customHeight="1">
      <c r="A83" s="148" t="s">
        <v>231</v>
      </c>
      <c r="B83" s="220" t="s">
        <v>246</v>
      </c>
      <c r="C83" s="220"/>
      <c r="D83" s="2" t="s">
        <v>15</v>
      </c>
      <c r="E83" s="2">
        <v>8</v>
      </c>
      <c r="F83" s="149">
        <f t="shared" si="11"/>
        <v>8</v>
      </c>
      <c r="G83" s="152"/>
      <c r="H83" s="151">
        <f t="shared" si="12"/>
        <v>0</v>
      </c>
      <c r="I83" s="244"/>
      <c r="J83" s="241"/>
      <c r="K83" s="241"/>
      <c r="L83" s="241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42"/>
      <c r="BM83" s="242"/>
      <c r="BN83" s="242"/>
      <c r="BO83" s="242"/>
      <c r="BP83" s="242"/>
      <c r="BQ83" s="242"/>
      <c r="BR83" s="242"/>
      <c r="BS83" s="242"/>
      <c r="BT83" s="242"/>
      <c r="BU83" s="242"/>
      <c r="BV83" s="242"/>
      <c r="BW83" s="242"/>
      <c r="BX83" s="242"/>
      <c r="BY83" s="242"/>
      <c r="BZ83" s="242"/>
      <c r="CA83" s="242"/>
      <c r="CB83" s="242"/>
      <c r="CC83" s="242"/>
      <c r="CD83" s="242"/>
      <c r="CE83" s="242"/>
      <c r="CF83" s="242"/>
      <c r="CG83" s="242"/>
      <c r="CH83" s="242"/>
      <c r="CI83" s="242"/>
      <c r="CJ83" s="242"/>
      <c r="CK83" s="242"/>
      <c r="CL83" s="242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</row>
    <row r="84" spans="1:111" s="147" customFormat="1" ht="24.95" customHeight="1">
      <c r="A84" s="148" t="s">
        <v>232</v>
      </c>
      <c r="B84" s="220" t="s">
        <v>247</v>
      </c>
      <c r="C84" s="220"/>
      <c r="D84" s="2" t="s">
        <v>15</v>
      </c>
      <c r="E84" s="2">
        <v>9</v>
      </c>
      <c r="F84" s="149">
        <f t="shared" si="11"/>
        <v>9</v>
      </c>
      <c r="G84" s="152"/>
      <c r="H84" s="151">
        <f t="shared" si="12"/>
        <v>0</v>
      </c>
      <c r="I84" s="244"/>
      <c r="J84" s="241"/>
      <c r="K84" s="241"/>
      <c r="L84" s="241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2"/>
      <c r="CE84" s="242"/>
      <c r="CF84" s="242"/>
      <c r="CG84" s="242"/>
      <c r="CH84" s="242"/>
      <c r="CI84" s="242"/>
      <c r="CJ84" s="242"/>
      <c r="CK84" s="242"/>
      <c r="CL84" s="242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2"/>
      <c r="DE84" s="242"/>
      <c r="DF84" s="242"/>
      <c r="DG84" s="242"/>
    </row>
    <row r="85" spans="1:111" s="147" customFormat="1" ht="24.95" customHeight="1">
      <c r="A85" s="2" t="s">
        <v>233</v>
      </c>
      <c r="B85" s="220" t="s">
        <v>248</v>
      </c>
      <c r="C85" s="220"/>
      <c r="D85" s="2" t="s">
        <v>15</v>
      </c>
      <c r="E85" s="2">
        <v>3</v>
      </c>
      <c r="F85" s="149">
        <f t="shared" si="11"/>
        <v>3</v>
      </c>
      <c r="G85" s="152"/>
      <c r="H85" s="151">
        <f t="shared" si="12"/>
        <v>0</v>
      </c>
      <c r="I85" s="244"/>
      <c r="J85" s="241"/>
      <c r="K85" s="241"/>
      <c r="L85" s="241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2"/>
    </row>
    <row r="86" spans="1:111" s="147" customFormat="1" ht="24.95" customHeight="1">
      <c r="A86" s="2" t="s">
        <v>234</v>
      </c>
      <c r="B86" s="220" t="s">
        <v>249</v>
      </c>
      <c r="C86" s="220"/>
      <c r="D86" s="2" t="s">
        <v>15</v>
      </c>
      <c r="E86" s="2">
        <v>6</v>
      </c>
      <c r="F86" s="2">
        <f t="shared" si="11"/>
        <v>6</v>
      </c>
      <c r="G86" s="152"/>
      <c r="H86" s="151">
        <f t="shared" si="12"/>
        <v>0</v>
      </c>
      <c r="I86" s="244"/>
      <c r="J86" s="241"/>
      <c r="K86" s="241"/>
      <c r="L86" s="241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/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2"/>
      <c r="CX86" s="242"/>
      <c r="CY86" s="242"/>
      <c r="CZ86" s="242"/>
      <c r="DA86" s="242"/>
      <c r="DB86" s="242"/>
      <c r="DC86" s="242"/>
      <c r="DD86" s="242"/>
      <c r="DE86" s="242"/>
      <c r="DF86" s="242"/>
      <c r="DG86" s="242"/>
    </row>
    <row r="87" spans="1:111" s="147" customFormat="1" ht="24.95" customHeight="1">
      <c r="A87" s="2" t="s">
        <v>235</v>
      </c>
      <c r="B87" s="220" t="s">
        <v>250</v>
      </c>
      <c r="C87" s="220"/>
      <c r="D87" s="2" t="s">
        <v>15</v>
      </c>
      <c r="E87" s="2">
        <v>2</v>
      </c>
      <c r="F87" s="2">
        <f t="shared" si="11"/>
        <v>2</v>
      </c>
      <c r="G87" s="152"/>
      <c r="H87" s="151">
        <f t="shared" si="12"/>
        <v>0</v>
      </c>
      <c r="I87" s="244"/>
      <c r="J87" s="241"/>
      <c r="K87" s="241"/>
      <c r="L87" s="241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2"/>
      <c r="CC87" s="242"/>
      <c r="CD87" s="242"/>
      <c r="CE87" s="242"/>
      <c r="CF87" s="242"/>
      <c r="CG87" s="242"/>
      <c r="CH87" s="242"/>
      <c r="CI87" s="242"/>
      <c r="CJ87" s="242"/>
      <c r="CK87" s="242"/>
      <c r="CL87" s="242"/>
      <c r="CM87" s="242"/>
      <c r="CN87" s="242"/>
      <c r="CO87" s="242"/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2"/>
      <c r="DA87" s="242"/>
      <c r="DB87" s="242"/>
      <c r="DC87" s="242"/>
      <c r="DD87" s="242"/>
      <c r="DE87" s="242"/>
      <c r="DF87" s="242"/>
      <c r="DG87" s="242"/>
    </row>
    <row r="88" spans="1:111" s="147" customFormat="1" ht="24.95" customHeight="1">
      <c r="A88" s="148" t="s">
        <v>16</v>
      </c>
      <c r="B88" s="257" t="s">
        <v>228</v>
      </c>
      <c r="C88" s="257"/>
      <c r="D88" s="149" t="s">
        <v>15</v>
      </c>
      <c r="E88" s="149">
        <f>SUM(E82:E87)</f>
        <v>29</v>
      </c>
      <c r="F88" s="149">
        <f>SUM(F82:F87)</f>
        <v>29</v>
      </c>
      <c r="G88" s="153"/>
      <c r="H88" s="151">
        <f t="shared" si="12"/>
        <v>0</v>
      </c>
      <c r="I88" s="154"/>
      <c r="J88" s="241"/>
      <c r="K88" s="241"/>
      <c r="L88" s="241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242"/>
      <c r="AV88" s="242"/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2"/>
      <c r="CC88" s="242"/>
      <c r="CD88" s="242"/>
      <c r="CE88" s="242"/>
      <c r="CF88" s="242"/>
      <c r="CG88" s="242"/>
      <c r="CH88" s="242"/>
      <c r="CI88" s="242"/>
      <c r="CJ88" s="242"/>
      <c r="CK88" s="242"/>
      <c r="CL88" s="242"/>
      <c r="CM88" s="242"/>
      <c r="CN88" s="242"/>
      <c r="CO88" s="242"/>
      <c r="CP88" s="242"/>
      <c r="CQ88" s="242"/>
      <c r="CR88" s="242"/>
      <c r="CS88" s="242"/>
      <c r="CT88" s="242"/>
      <c r="CU88" s="242"/>
      <c r="CV88" s="242"/>
      <c r="CW88" s="242"/>
      <c r="CX88" s="242"/>
      <c r="CY88" s="242"/>
      <c r="CZ88" s="242"/>
      <c r="DA88" s="242"/>
      <c r="DB88" s="242"/>
      <c r="DC88" s="242"/>
      <c r="DD88" s="242"/>
      <c r="DE88" s="242"/>
      <c r="DF88" s="242"/>
      <c r="DG88" s="242"/>
    </row>
    <row r="89" spans="1:111" s="147" customFormat="1" ht="24.95" customHeight="1">
      <c r="A89" s="2"/>
      <c r="B89" s="155" t="s">
        <v>236</v>
      </c>
      <c r="C89" s="155"/>
      <c r="D89" s="155"/>
      <c r="E89" s="155"/>
      <c r="F89" s="155"/>
      <c r="G89" s="155"/>
      <c r="H89" s="157">
        <f>SUM(H82:H88)</f>
        <v>0</v>
      </c>
      <c r="I89" s="241"/>
      <c r="J89" s="241"/>
      <c r="K89" s="241"/>
      <c r="L89" s="241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242"/>
      <c r="AV89" s="242"/>
      <c r="AW89" s="242"/>
      <c r="AX89" s="242"/>
      <c r="AY89" s="242"/>
      <c r="AZ89" s="242"/>
      <c r="BA89" s="242"/>
      <c r="BB89" s="242"/>
      <c r="BC89" s="242"/>
      <c r="BD89" s="242"/>
      <c r="BE89" s="242"/>
      <c r="BF89" s="242"/>
      <c r="BG89" s="242"/>
      <c r="BH89" s="242"/>
      <c r="BI89" s="242"/>
      <c r="BJ89" s="242"/>
      <c r="BK89" s="242"/>
      <c r="BL89" s="242"/>
      <c r="BM89" s="242"/>
      <c r="BN89" s="242"/>
      <c r="BO89" s="242"/>
      <c r="BP89" s="242"/>
      <c r="BQ89" s="242"/>
      <c r="BR89" s="242"/>
      <c r="BS89" s="242"/>
      <c r="BT89" s="242"/>
      <c r="BU89" s="242"/>
      <c r="BV89" s="242"/>
      <c r="BW89" s="242"/>
      <c r="BX89" s="242"/>
      <c r="BY89" s="242"/>
      <c r="BZ89" s="242"/>
      <c r="CA89" s="242"/>
      <c r="CB89" s="242"/>
      <c r="CC89" s="242"/>
      <c r="CD89" s="242"/>
      <c r="CE89" s="242"/>
      <c r="CF89" s="242"/>
      <c r="CG89" s="242"/>
      <c r="CH89" s="242"/>
      <c r="CI89" s="242"/>
      <c r="CJ89" s="242"/>
      <c r="CK89" s="242"/>
      <c r="CL89" s="242"/>
      <c r="CM89" s="242"/>
      <c r="CN89" s="242"/>
      <c r="CO89" s="242"/>
      <c r="CP89" s="242"/>
      <c r="CQ89" s="242"/>
      <c r="CR89" s="242"/>
      <c r="CS89" s="242"/>
      <c r="CT89" s="242"/>
      <c r="CU89" s="242"/>
      <c r="CV89" s="242"/>
      <c r="CW89" s="242"/>
      <c r="CX89" s="242"/>
      <c r="CY89" s="242"/>
      <c r="CZ89" s="242"/>
      <c r="DA89" s="242"/>
      <c r="DB89" s="242"/>
      <c r="DC89" s="242"/>
      <c r="DD89" s="242"/>
      <c r="DE89" s="242"/>
      <c r="DF89" s="242"/>
      <c r="DG89" s="242"/>
    </row>
    <row r="90" spans="1:8" ht="24.95" customHeight="1">
      <c r="A90" s="4"/>
      <c r="B90" s="258" t="s">
        <v>17</v>
      </c>
      <c r="C90" s="206"/>
      <c r="D90" s="206"/>
      <c r="E90" s="206"/>
      <c r="F90" s="206"/>
      <c r="G90" s="206"/>
      <c r="H90" s="206"/>
    </row>
    <row r="91" spans="1:111" s="8" customFormat="1" ht="32.25" customHeight="1">
      <c r="A91" s="2" t="s">
        <v>16</v>
      </c>
      <c r="B91" s="259" t="s">
        <v>190</v>
      </c>
      <c r="C91" s="259"/>
      <c r="D91" s="2" t="s">
        <v>18</v>
      </c>
      <c r="E91" s="260">
        <v>16275</v>
      </c>
      <c r="F91" s="260">
        <f>SUM(E91:E91)</f>
        <v>16275</v>
      </c>
      <c r="G91" s="261"/>
      <c r="H91" s="262">
        <f>F91*G91</f>
        <v>0</v>
      </c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  <c r="BR91" s="245"/>
      <c r="BS91" s="245"/>
      <c r="BT91" s="245"/>
      <c r="BU91" s="245"/>
      <c r="BV91" s="245"/>
      <c r="BW91" s="245"/>
      <c r="BX91" s="245"/>
      <c r="BY91" s="245"/>
      <c r="BZ91" s="245"/>
      <c r="CA91" s="245"/>
      <c r="CB91" s="245"/>
      <c r="CC91" s="245"/>
      <c r="CD91" s="245"/>
      <c r="CE91" s="245"/>
      <c r="CF91" s="245"/>
      <c r="CG91" s="245"/>
      <c r="CH91" s="245"/>
      <c r="CI91" s="245"/>
      <c r="CJ91" s="245"/>
      <c r="CK91" s="245"/>
      <c r="CL91" s="245"/>
      <c r="CM91" s="245"/>
      <c r="CN91" s="245"/>
      <c r="CO91" s="245"/>
      <c r="CP91" s="245"/>
      <c r="CQ91" s="245"/>
      <c r="CR91" s="245"/>
      <c r="CS91" s="245"/>
      <c r="CT91" s="245"/>
      <c r="CU91" s="245"/>
      <c r="CV91" s="245"/>
      <c r="CW91" s="245"/>
      <c r="CX91" s="245"/>
      <c r="CY91" s="245"/>
      <c r="CZ91" s="245"/>
      <c r="DA91" s="245"/>
      <c r="DB91" s="245"/>
      <c r="DC91" s="245"/>
      <c r="DD91" s="245"/>
      <c r="DE91" s="245"/>
      <c r="DF91" s="245"/>
      <c r="DG91" s="245"/>
    </row>
    <row r="92" spans="1:111" s="8" customFormat="1" ht="24.95" customHeight="1">
      <c r="A92" s="2" t="s">
        <v>192</v>
      </c>
      <c r="B92" s="263" t="s">
        <v>191</v>
      </c>
      <c r="C92" s="264"/>
      <c r="D92" s="2" t="s">
        <v>18</v>
      </c>
      <c r="E92" s="260">
        <v>16275</v>
      </c>
      <c r="F92" s="260">
        <f>SUM(E92:E92)</f>
        <v>16275</v>
      </c>
      <c r="G92" s="261"/>
      <c r="H92" s="262">
        <f aca="true" t="shared" si="13" ref="H92:H94">F92*G92</f>
        <v>0</v>
      </c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5"/>
      <c r="BY92" s="245"/>
      <c r="BZ92" s="245"/>
      <c r="CA92" s="245"/>
      <c r="CB92" s="245"/>
      <c r="CC92" s="245"/>
      <c r="CD92" s="245"/>
      <c r="CE92" s="245"/>
      <c r="CF92" s="245"/>
      <c r="CG92" s="245"/>
      <c r="CH92" s="245"/>
      <c r="CI92" s="245"/>
      <c r="CJ92" s="245"/>
      <c r="CK92" s="245"/>
      <c r="CL92" s="245"/>
      <c r="CM92" s="245"/>
      <c r="CN92" s="245"/>
      <c r="CO92" s="245"/>
      <c r="CP92" s="245"/>
      <c r="CQ92" s="245"/>
      <c r="CR92" s="245"/>
      <c r="CS92" s="245"/>
      <c r="CT92" s="245"/>
      <c r="CU92" s="245"/>
      <c r="CV92" s="245"/>
      <c r="CW92" s="245"/>
      <c r="CX92" s="245"/>
      <c r="CY92" s="245"/>
      <c r="CZ92" s="245"/>
      <c r="DA92" s="245"/>
      <c r="DB92" s="245"/>
      <c r="DC92" s="245"/>
      <c r="DD92" s="245"/>
      <c r="DE92" s="245"/>
      <c r="DF92" s="245"/>
      <c r="DG92" s="245"/>
    </row>
    <row r="93" spans="1:111" s="8" customFormat="1" ht="24.95" customHeight="1">
      <c r="A93" s="2" t="s">
        <v>19</v>
      </c>
      <c r="B93" s="263" t="s">
        <v>20</v>
      </c>
      <c r="C93" s="263"/>
      <c r="D93" s="2" t="s">
        <v>21</v>
      </c>
      <c r="E93" s="260">
        <f>E91*0.0008</f>
        <v>13.020000000000001</v>
      </c>
      <c r="F93" s="260">
        <f>SUM(E93:E93)</f>
        <v>13.020000000000001</v>
      </c>
      <c r="G93" s="5"/>
      <c r="H93" s="262">
        <f t="shared" si="13"/>
        <v>0</v>
      </c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  <c r="BS93" s="245"/>
      <c r="BT93" s="245"/>
      <c r="BU93" s="245"/>
      <c r="BV93" s="245"/>
      <c r="BW93" s="245"/>
      <c r="BX93" s="245"/>
      <c r="BY93" s="245"/>
      <c r="BZ93" s="245"/>
      <c r="CA93" s="245"/>
      <c r="CB93" s="245"/>
      <c r="CC93" s="245"/>
      <c r="CD93" s="245"/>
      <c r="CE93" s="245"/>
      <c r="CF93" s="245"/>
      <c r="CG93" s="245"/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245"/>
      <c r="DA93" s="245"/>
      <c r="DB93" s="245"/>
      <c r="DC93" s="245"/>
      <c r="DD93" s="245"/>
      <c r="DE93" s="245"/>
      <c r="DF93" s="245"/>
      <c r="DG93" s="245"/>
    </row>
    <row r="94" spans="1:111" s="8" customFormat="1" ht="24.95" customHeight="1">
      <c r="A94" s="2" t="s">
        <v>16</v>
      </c>
      <c r="B94" s="265" t="s">
        <v>188</v>
      </c>
      <c r="C94" s="265"/>
      <c r="D94" s="266" t="s">
        <v>23</v>
      </c>
      <c r="E94" s="41">
        <v>8137.5</v>
      </c>
      <c r="F94" s="41">
        <v>8137.5</v>
      </c>
      <c r="G94" s="5"/>
      <c r="H94" s="262">
        <f t="shared" si="13"/>
        <v>0</v>
      </c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  <c r="BV94" s="245"/>
      <c r="BW94" s="245"/>
      <c r="BX94" s="245"/>
      <c r="BY94" s="245"/>
      <c r="BZ94" s="245"/>
      <c r="CA94" s="245"/>
      <c r="CB94" s="245"/>
      <c r="CC94" s="245"/>
      <c r="CD94" s="245"/>
      <c r="CE94" s="245"/>
      <c r="CF94" s="245"/>
      <c r="CG94" s="245"/>
      <c r="CH94" s="245"/>
      <c r="CI94" s="245"/>
      <c r="CJ94" s="245"/>
      <c r="CK94" s="245"/>
      <c r="CL94" s="245"/>
      <c r="CM94" s="245"/>
      <c r="CN94" s="245"/>
      <c r="CO94" s="245"/>
      <c r="CP94" s="245"/>
      <c r="CQ94" s="245"/>
      <c r="CR94" s="245"/>
      <c r="CS94" s="245"/>
      <c r="CT94" s="245"/>
      <c r="CU94" s="245"/>
      <c r="CV94" s="245"/>
      <c r="CW94" s="245"/>
      <c r="CX94" s="245"/>
      <c r="CY94" s="245"/>
      <c r="CZ94" s="245"/>
      <c r="DA94" s="245"/>
      <c r="DB94" s="245"/>
      <c r="DC94" s="245"/>
      <c r="DD94" s="245"/>
      <c r="DE94" s="245"/>
      <c r="DF94" s="245"/>
      <c r="DG94" s="245"/>
    </row>
    <row r="95" spans="1:8" ht="24.95" customHeight="1">
      <c r="A95" s="2"/>
      <c r="B95" s="156" t="s">
        <v>189</v>
      </c>
      <c r="C95" s="155"/>
      <c r="D95" s="155"/>
      <c r="E95" s="155"/>
      <c r="F95" s="155"/>
      <c r="G95" s="155"/>
      <c r="H95" s="156">
        <f>SUM(H91:H94)</f>
        <v>0</v>
      </c>
    </row>
    <row r="96" spans="1:8" ht="24.95" customHeight="1">
      <c r="A96" s="2"/>
      <c r="B96" s="267" t="s">
        <v>237</v>
      </c>
      <c r="C96" s="267"/>
      <c r="D96" s="122"/>
      <c r="E96" s="122"/>
      <c r="F96" s="122"/>
      <c r="G96" s="122"/>
      <c r="H96" s="121">
        <f>SUM(H95,H89,H80)</f>
        <v>0</v>
      </c>
    </row>
    <row r="97" spans="1:111" s="64" customFormat="1" ht="24.95" customHeight="1">
      <c r="A97" s="167"/>
      <c r="B97" s="168" t="s">
        <v>13</v>
      </c>
      <c r="C97" s="168"/>
      <c r="D97" s="168" t="s">
        <v>14</v>
      </c>
      <c r="E97" s="218" t="s">
        <v>128</v>
      </c>
      <c r="F97" s="218"/>
      <c r="G97" s="169" t="s">
        <v>4</v>
      </c>
      <c r="H97" s="169" t="s">
        <v>5</v>
      </c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6"/>
      <c r="DG97" s="236"/>
    </row>
    <row r="98" spans="1:111" s="66" customFormat="1" ht="24.95" customHeight="1">
      <c r="A98" s="167"/>
      <c r="B98" s="168"/>
      <c r="C98" s="168"/>
      <c r="D98" s="168"/>
      <c r="E98" s="46" t="s">
        <v>259</v>
      </c>
      <c r="F98" s="65" t="s">
        <v>6</v>
      </c>
      <c r="G98" s="169"/>
      <c r="H98" s="169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37"/>
      <c r="BJ98" s="237"/>
      <c r="BK98" s="237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7"/>
      <c r="CL98" s="237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7"/>
      <c r="DE98" s="237"/>
      <c r="DF98" s="237"/>
      <c r="DG98" s="237"/>
    </row>
    <row r="99" spans="1:111" s="87" customFormat="1" ht="24.95" customHeight="1">
      <c r="A99" s="67"/>
      <c r="B99" s="196" t="s">
        <v>53</v>
      </c>
      <c r="C99" s="196"/>
      <c r="D99" s="196"/>
      <c r="E99" s="196"/>
      <c r="F99" s="196"/>
      <c r="G99" s="196"/>
      <c r="H99" s="19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246"/>
      <c r="CB99" s="246"/>
      <c r="CC99" s="246"/>
      <c r="CD99" s="246"/>
      <c r="CE99" s="246"/>
      <c r="CF99" s="246"/>
      <c r="CG99" s="246"/>
      <c r="CH99" s="246"/>
      <c r="CI99" s="246"/>
      <c r="CJ99" s="246"/>
      <c r="CK99" s="246"/>
      <c r="CL99" s="246"/>
      <c r="CM99" s="246"/>
      <c r="CN99" s="246"/>
      <c r="CO99" s="246"/>
      <c r="CP99" s="246"/>
      <c r="CQ99" s="246"/>
      <c r="CR99" s="246"/>
      <c r="CS99" s="246"/>
      <c r="CT99" s="246"/>
      <c r="CU99" s="246"/>
      <c r="CV99" s="246"/>
      <c r="CW99" s="246"/>
      <c r="CX99" s="246"/>
      <c r="CY99" s="246"/>
      <c r="CZ99" s="246"/>
      <c r="DA99" s="246"/>
      <c r="DB99" s="246"/>
      <c r="DC99" s="246"/>
      <c r="DD99" s="246"/>
      <c r="DE99" s="246"/>
      <c r="DF99" s="246"/>
      <c r="DG99" s="246"/>
    </row>
    <row r="100" spans="1:111" s="72" customFormat="1" ht="24.95" customHeight="1">
      <c r="A100" s="24" t="s">
        <v>16</v>
      </c>
      <c r="B100" s="203" t="s">
        <v>54</v>
      </c>
      <c r="C100" s="203"/>
      <c r="D100" s="24" t="s">
        <v>15</v>
      </c>
      <c r="E100" s="24">
        <f>SUM(E17)</f>
        <v>101</v>
      </c>
      <c r="F100" s="24">
        <f aca="true" t="shared" si="14" ref="F100:F116">SUM(E100:E100)</f>
        <v>101</v>
      </c>
      <c r="G100" s="82"/>
      <c r="H100" s="88">
        <f aca="true" t="shared" si="15" ref="H100:H116">F100*G100</f>
        <v>0</v>
      </c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</row>
    <row r="101" spans="1:111" s="72" customFormat="1" ht="24.95" customHeight="1">
      <c r="A101" s="24" t="s">
        <v>55</v>
      </c>
      <c r="B101" s="203" t="s">
        <v>56</v>
      </c>
      <c r="C101" s="203"/>
      <c r="D101" s="24" t="s">
        <v>15</v>
      </c>
      <c r="E101" s="24">
        <v>101</v>
      </c>
      <c r="F101" s="24">
        <f t="shared" si="14"/>
        <v>101</v>
      </c>
      <c r="G101" s="82"/>
      <c r="H101" s="88">
        <f t="shared" si="15"/>
        <v>0</v>
      </c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</row>
    <row r="102" spans="1:111" s="72" customFormat="1" ht="24.95" customHeight="1">
      <c r="A102" s="24" t="s">
        <v>57</v>
      </c>
      <c r="B102" s="203" t="s">
        <v>58</v>
      </c>
      <c r="C102" s="203"/>
      <c r="D102" s="24" t="s">
        <v>15</v>
      </c>
      <c r="E102" s="24">
        <v>101</v>
      </c>
      <c r="F102" s="24">
        <f t="shared" si="14"/>
        <v>101</v>
      </c>
      <c r="G102" s="82"/>
      <c r="H102" s="88">
        <f t="shared" si="15"/>
        <v>0</v>
      </c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8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8"/>
      <c r="DE102" s="238"/>
      <c r="DF102" s="238"/>
      <c r="DG102" s="238"/>
    </row>
    <row r="103" spans="1:111" s="72" customFormat="1" ht="24.95" customHeight="1">
      <c r="A103" s="24" t="s">
        <v>19</v>
      </c>
      <c r="B103" s="202" t="s">
        <v>59</v>
      </c>
      <c r="C103" s="209"/>
      <c r="D103" s="25" t="s">
        <v>23</v>
      </c>
      <c r="E103" s="89">
        <f>E100</f>
        <v>101</v>
      </c>
      <c r="F103" s="24">
        <f t="shared" si="14"/>
        <v>101</v>
      </c>
      <c r="G103" s="82"/>
      <c r="H103" s="88">
        <f t="shared" si="15"/>
        <v>0</v>
      </c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8"/>
      <c r="CL103" s="238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8"/>
      <c r="DE103" s="238"/>
      <c r="DF103" s="238"/>
      <c r="DG103" s="238"/>
    </row>
    <row r="104" spans="1:111" s="72" customFormat="1" ht="24.95" customHeight="1">
      <c r="A104" s="24" t="s">
        <v>48</v>
      </c>
      <c r="B104" s="203" t="s">
        <v>49</v>
      </c>
      <c r="C104" s="203"/>
      <c r="D104" s="24" t="s">
        <v>50</v>
      </c>
      <c r="E104" s="90">
        <f>SUM(E105*0.00001)</f>
        <v>0.005050000000000001</v>
      </c>
      <c r="F104" s="24">
        <f t="shared" si="14"/>
        <v>0.005050000000000001</v>
      </c>
      <c r="G104" s="82"/>
      <c r="H104" s="88">
        <f t="shared" si="15"/>
        <v>0</v>
      </c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8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8"/>
      <c r="DE104" s="238"/>
      <c r="DF104" s="238"/>
      <c r="DG104" s="238"/>
    </row>
    <row r="105" spans="1:111" s="72" customFormat="1" ht="24.95" customHeight="1">
      <c r="A105" s="24" t="s">
        <v>19</v>
      </c>
      <c r="B105" s="180" t="s">
        <v>60</v>
      </c>
      <c r="C105" s="180"/>
      <c r="D105" s="24" t="s">
        <v>15</v>
      </c>
      <c r="E105" s="24">
        <f>E100*5</f>
        <v>505</v>
      </c>
      <c r="F105" s="24">
        <f t="shared" si="14"/>
        <v>505</v>
      </c>
      <c r="G105" s="82"/>
      <c r="H105" s="88">
        <f t="shared" si="15"/>
        <v>0</v>
      </c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</row>
    <row r="106" spans="1:111" s="72" customFormat="1" ht="24.95" customHeight="1">
      <c r="A106" s="24" t="s">
        <v>48</v>
      </c>
      <c r="B106" s="203" t="s">
        <v>51</v>
      </c>
      <c r="C106" s="203"/>
      <c r="D106" s="24" t="s">
        <v>50</v>
      </c>
      <c r="E106" s="90">
        <f>SUM(E107*0.001)</f>
        <v>0.010100000000000001</v>
      </c>
      <c r="F106" s="24">
        <f t="shared" si="14"/>
        <v>0.010100000000000001</v>
      </c>
      <c r="G106" s="82"/>
      <c r="H106" s="88">
        <f t="shared" si="15"/>
        <v>0</v>
      </c>
      <c r="I106" s="238"/>
      <c r="J106" s="238"/>
      <c r="K106" s="238"/>
      <c r="L106" s="238"/>
      <c r="M106" s="238"/>
      <c r="N106" s="238"/>
      <c r="O106" s="238"/>
      <c r="P106" s="238"/>
      <c r="Q106" s="238"/>
      <c r="R106" s="238"/>
      <c r="S106" s="238"/>
      <c r="T106" s="238"/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38"/>
      <c r="DC106" s="238"/>
      <c r="DD106" s="238"/>
      <c r="DE106" s="238"/>
      <c r="DF106" s="238"/>
      <c r="DG106" s="238"/>
    </row>
    <row r="107" spans="1:111" s="72" customFormat="1" ht="24.95" customHeight="1">
      <c r="A107" s="24" t="s">
        <v>19</v>
      </c>
      <c r="B107" s="181" t="s">
        <v>61</v>
      </c>
      <c r="C107" s="181"/>
      <c r="D107" s="24" t="s">
        <v>52</v>
      </c>
      <c r="E107" s="81">
        <f>SUM(E100*0.1)</f>
        <v>10.100000000000001</v>
      </c>
      <c r="F107" s="24">
        <f t="shared" si="14"/>
        <v>10.100000000000001</v>
      </c>
      <c r="G107" s="82"/>
      <c r="H107" s="88">
        <f t="shared" si="15"/>
        <v>0</v>
      </c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238"/>
      <c r="CU107" s="238"/>
      <c r="CV107" s="238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</row>
    <row r="108" spans="1:111" s="72" customFormat="1" ht="24.95" customHeight="1">
      <c r="A108" s="24" t="s">
        <v>62</v>
      </c>
      <c r="B108" s="203" t="s">
        <v>63</v>
      </c>
      <c r="C108" s="203"/>
      <c r="D108" s="24" t="s">
        <v>15</v>
      </c>
      <c r="E108" s="24">
        <f>E100</f>
        <v>101</v>
      </c>
      <c r="F108" s="24">
        <f t="shared" si="14"/>
        <v>101</v>
      </c>
      <c r="G108" s="82"/>
      <c r="H108" s="88">
        <f t="shared" si="15"/>
        <v>0</v>
      </c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8"/>
      <c r="BT108" s="238"/>
      <c r="BU108" s="238"/>
      <c r="BV108" s="238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8"/>
      <c r="CJ108" s="238"/>
      <c r="CK108" s="238"/>
      <c r="CL108" s="238"/>
      <c r="CM108" s="238"/>
      <c r="CN108" s="238"/>
      <c r="CO108" s="238"/>
      <c r="CP108" s="238"/>
      <c r="CQ108" s="238"/>
      <c r="CR108" s="238"/>
      <c r="CS108" s="238"/>
      <c r="CT108" s="238"/>
      <c r="CU108" s="238"/>
      <c r="CV108" s="238"/>
      <c r="CW108" s="238"/>
      <c r="CX108" s="238"/>
      <c r="CY108" s="238"/>
      <c r="CZ108" s="238"/>
      <c r="DA108" s="238"/>
      <c r="DB108" s="238"/>
      <c r="DC108" s="238"/>
      <c r="DD108" s="238"/>
      <c r="DE108" s="238"/>
      <c r="DF108" s="238"/>
      <c r="DG108" s="238"/>
    </row>
    <row r="109" spans="1:111" s="72" customFormat="1" ht="24.95" customHeight="1">
      <c r="A109" s="24" t="s">
        <v>19</v>
      </c>
      <c r="B109" s="203" t="s">
        <v>64</v>
      </c>
      <c r="C109" s="203"/>
      <c r="D109" s="24" t="s">
        <v>15</v>
      </c>
      <c r="E109" s="24">
        <f>SUM(E108*3)</f>
        <v>303</v>
      </c>
      <c r="F109" s="24">
        <f t="shared" si="14"/>
        <v>303</v>
      </c>
      <c r="G109" s="82"/>
      <c r="H109" s="88">
        <f t="shared" si="15"/>
        <v>0</v>
      </c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8"/>
      <c r="CQ109" s="238"/>
      <c r="CR109" s="238"/>
      <c r="CS109" s="238"/>
      <c r="CT109" s="238"/>
      <c r="CU109" s="238"/>
      <c r="CV109" s="238"/>
      <c r="CW109" s="238"/>
      <c r="CX109" s="238"/>
      <c r="CY109" s="238"/>
      <c r="CZ109" s="238"/>
      <c r="DA109" s="238"/>
      <c r="DB109" s="238"/>
      <c r="DC109" s="238"/>
      <c r="DD109" s="238"/>
      <c r="DE109" s="238"/>
      <c r="DF109" s="238"/>
      <c r="DG109" s="238"/>
    </row>
    <row r="110" spans="1:111" s="72" customFormat="1" ht="24.95" customHeight="1">
      <c r="A110" s="24" t="s">
        <v>19</v>
      </c>
      <c r="B110" s="203" t="s">
        <v>65</v>
      </c>
      <c r="C110" s="203"/>
      <c r="D110" s="24" t="s">
        <v>15</v>
      </c>
      <c r="E110" s="24">
        <f>E100*3</f>
        <v>303</v>
      </c>
      <c r="F110" s="24">
        <f t="shared" si="14"/>
        <v>303</v>
      </c>
      <c r="G110" s="82"/>
      <c r="H110" s="88">
        <f t="shared" si="15"/>
        <v>0</v>
      </c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8"/>
      <c r="BT110" s="238"/>
      <c r="BU110" s="238"/>
      <c r="BV110" s="238"/>
      <c r="BW110" s="238"/>
      <c r="BX110" s="238"/>
      <c r="BY110" s="238"/>
      <c r="BZ110" s="238"/>
      <c r="CA110" s="238"/>
      <c r="CB110" s="238"/>
      <c r="CC110" s="238"/>
      <c r="CD110" s="238"/>
      <c r="CE110" s="238"/>
      <c r="CF110" s="238"/>
      <c r="CG110" s="238"/>
      <c r="CH110" s="238"/>
      <c r="CI110" s="238"/>
      <c r="CJ110" s="238"/>
      <c r="CK110" s="238"/>
      <c r="CL110" s="238"/>
      <c r="CM110" s="238"/>
      <c r="CN110" s="238"/>
      <c r="CO110" s="238"/>
      <c r="CP110" s="238"/>
      <c r="CQ110" s="238"/>
      <c r="CR110" s="238"/>
      <c r="CS110" s="238"/>
      <c r="CT110" s="238"/>
      <c r="CU110" s="238"/>
      <c r="CV110" s="238"/>
      <c r="CW110" s="238"/>
      <c r="CX110" s="238"/>
      <c r="CY110" s="238"/>
      <c r="CZ110" s="238"/>
      <c r="DA110" s="238"/>
      <c r="DB110" s="238"/>
      <c r="DC110" s="238"/>
      <c r="DD110" s="238"/>
      <c r="DE110" s="238"/>
      <c r="DF110" s="238"/>
      <c r="DG110" s="238"/>
    </row>
    <row r="111" spans="1:111" s="72" customFormat="1" ht="24.95" customHeight="1">
      <c r="A111" s="24" t="s">
        <v>19</v>
      </c>
      <c r="B111" s="203" t="s">
        <v>66</v>
      </c>
      <c r="C111" s="203"/>
      <c r="D111" s="24" t="s">
        <v>15</v>
      </c>
      <c r="E111" s="24">
        <f>E100*3</f>
        <v>303</v>
      </c>
      <c r="F111" s="24">
        <f t="shared" si="14"/>
        <v>303</v>
      </c>
      <c r="G111" s="82"/>
      <c r="H111" s="88">
        <f t="shared" si="15"/>
        <v>0</v>
      </c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</row>
    <row r="112" spans="1:111" s="72" customFormat="1" ht="24.95" customHeight="1">
      <c r="A112" s="24" t="s">
        <v>67</v>
      </c>
      <c r="B112" s="176" t="s">
        <v>68</v>
      </c>
      <c r="C112" s="176"/>
      <c r="D112" s="24" t="s">
        <v>18</v>
      </c>
      <c r="E112" s="81">
        <f>SUM(E100)</f>
        <v>101</v>
      </c>
      <c r="F112" s="24">
        <f t="shared" si="14"/>
        <v>101</v>
      </c>
      <c r="G112" s="82"/>
      <c r="H112" s="88">
        <f t="shared" si="15"/>
        <v>0</v>
      </c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  <c r="BP112" s="238"/>
      <c r="BQ112" s="238"/>
      <c r="BR112" s="238"/>
      <c r="BS112" s="238"/>
      <c r="BT112" s="238"/>
      <c r="BU112" s="238"/>
      <c r="BV112" s="238"/>
      <c r="BW112" s="238"/>
      <c r="BX112" s="238"/>
      <c r="BY112" s="238"/>
      <c r="BZ112" s="238"/>
      <c r="CA112" s="238"/>
      <c r="CB112" s="238"/>
      <c r="CC112" s="238"/>
      <c r="CD112" s="238"/>
      <c r="CE112" s="238"/>
      <c r="CF112" s="238"/>
      <c r="CG112" s="238"/>
      <c r="CH112" s="238"/>
      <c r="CI112" s="238"/>
      <c r="CJ112" s="238"/>
      <c r="CK112" s="238"/>
      <c r="CL112" s="238"/>
      <c r="CM112" s="238"/>
      <c r="CN112" s="238"/>
      <c r="CO112" s="238"/>
      <c r="CP112" s="238"/>
      <c r="CQ112" s="238"/>
      <c r="CR112" s="238"/>
      <c r="CS112" s="238"/>
      <c r="CT112" s="238"/>
      <c r="CU112" s="238"/>
      <c r="CV112" s="238"/>
      <c r="CW112" s="238"/>
      <c r="CX112" s="238"/>
      <c r="CY112" s="238"/>
      <c r="CZ112" s="238"/>
      <c r="DA112" s="238"/>
      <c r="DB112" s="238"/>
      <c r="DC112" s="238"/>
      <c r="DD112" s="238"/>
      <c r="DE112" s="238"/>
      <c r="DF112" s="238"/>
      <c r="DG112" s="238"/>
    </row>
    <row r="113" spans="1:111" s="72" customFormat="1" ht="24.95" customHeight="1">
      <c r="A113" s="24" t="s">
        <v>19</v>
      </c>
      <c r="B113" s="176" t="s">
        <v>218</v>
      </c>
      <c r="C113" s="176"/>
      <c r="D113" s="24" t="s">
        <v>18</v>
      </c>
      <c r="E113" s="81">
        <f>SUM(E112)</f>
        <v>101</v>
      </c>
      <c r="F113" s="24">
        <f t="shared" si="14"/>
        <v>101</v>
      </c>
      <c r="G113" s="82"/>
      <c r="H113" s="88">
        <f t="shared" si="15"/>
        <v>0</v>
      </c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</row>
    <row r="114" spans="1:111" s="72" customFormat="1" ht="24.95" customHeight="1">
      <c r="A114" s="24" t="s">
        <v>69</v>
      </c>
      <c r="B114" s="160" t="s">
        <v>70</v>
      </c>
      <c r="C114" s="160"/>
      <c r="D114" s="24" t="s">
        <v>15</v>
      </c>
      <c r="E114" s="24">
        <f>SUM(E101)</f>
        <v>101</v>
      </c>
      <c r="F114" s="24">
        <f t="shared" si="14"/>
        <v>101</v>
      </c>
      <c r="G114" s="82"/>
      <c r="H114" s="88">
        <f t="shared" si="15"/>
        <v>0</v>
      </c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38"/>
      <c r="BI114" s="238"/>
      <c r="BJ114" s="238"/>
      <c r="BK114" s="238"/>
      <c r="BL114" s="238"/>
      <c r="BM114" s="238"/>
      <c r="BN114" s="238"/>
      <c r="BO114" s="238"/>
      <c r="BP114" s="238"/>
      <c r="BQ114" s="238"/>
      <c r="BR114" s="238"/>
      <c r="BS114" s="238"/>
      <c r="BT114" s="238"/>
      <c r="BU114" s="238"/>
      <c r="BV114" s="238"/>
      <c r="BW114" s="238"/>
      <c r="BX114" s="238"/>
      <c r="BY114" s="238"/>
      <c r="BZ114" s="238"/>
      <c r="CA114" s="238"/>
      <c r="CB114" s="238"/>
      <c r="CC114" s="238"/>
      <c r="CD114" s="238"/>
      <c r="CE114" s="238"/>
      <c r="CF114" s="238"/>
      <c r="CG114" s="238"/>
      <c r="CH114" s="238"/>
      <c r="CI114" s="238"/>
      <c r="CJ114" s="238"/>
      <c r="CK114" s="238"/>
      <c r="CL114" s="238"/>
      <c r="CM114" s="238"/>
      <c r="CN114" s="238"/>
      <c r="CO114" s="238"/>
      <c r="CP114" s="238"/>
      <c r="CQ114" s="238"/>
      <c r="CR114" s="238"/>
      <c r="CS114" s="238"/>
      <c r="CT114" s="238"/>
      <c r="CU114" s="238"/>
      <c r="CV114" s="238"/>
      <c r="CW114" s="238"/>
      <c r="CX114" s="238"/>
      <c r="CY114" s="238"/>
      <c r="CZ114" s="238"/>
      <c r="DA114" s="238"/>
      <c r="DB114" s="238"/>
      <c r="DC114" s="238"/>
      <c r="DD114" s="238"/>
      <c r="DE114" s="238"/>
      <c r="DF114" s="238"/>
      <c r="DG114" s="238"/>
    </row>
    <row r="115" spans="1:111" s="72" customFormat="1" ht="24.95" customHeight="1">
      <c r="A115" s="24" t="s">
        <v>19</v>
      </c>
      <c r="B115" s="176" t="s">
        <v>71</v>
      </c>
      <c r="C115" s="176"/>
      <c r="D115" s="24" t="s">
        <v>23</v>
      </c>
      <c r="E115" s="92">
        <f>SUM((E114)*0.1)</f>
        <v>10.100000000000001</v>
      </c>
      <c r="F115" s="24">
        <f t="shared" si="14"/>
        <v>10.100000000000001</v>
      </c>
      <c r="G115" s="82"/>
      <c r="H115" s="88">
        <f t="shared" si="15"/>
        <v>0</v>
      </c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38"/>
      <c r="BI115" s="238"/>
      <c r="BJ115" s="238"/>
      <c r="BK115" s="238"/>
      <c r="BL115" s="238"/>
      <c r="BM115" s="238"/>
      <c r="BN115" s="238"/>
      <c r="BO115" s="238"/>
      <c r="BP115" s="238"/>
      <c r="BQ115" s="238"/>
      <c r="BR115" s="238"/>
      <c r="BS115" s="238"/>
      <c r="BT115" s="238"/>
      <c r="BU115" s="238"/>
      <c r="BV115" s="238"/>
      <c r="BW115" s="238"/>
      <c r="BX115" s="238"/>
      <c r="BY115" s="238"/>
      <c r="BZ115" s="238"/>
      <c r="CA115" s="238"/>
      <c r="CB115" s="238"/>
      <c r="CC115" s="238"/>
      <c r="CD115" s="238"/>
      <c r="CE115" s="238"/>
      <c r="CF115" s="238"/>
      <c r="CG115" s="238"/>
      <c r="CH115" s="238"/>
      <c r="CI115" s="238"/>
      <c r="CJ115" s="238"/>
      <c r="CK115" s="238"/>
      <c r="CL115" s="238"/>
      <c r="CM115" s="238"/>
      <c r="CN115" s="238"/>
      <c r="CO115" s="238"/>
      <c r="CP115" s="238"/>
      <c r="CQ115" s="238"/>
      <c r="CR115" s="238"/>
      <c r="CS115" s="238"/>
      <c r="CT115" s="238"/>
      <c r="CU115" s="238"/>
      <c r="CV115" s="238"/>
      <c r="CW115" s="238"/>
      <c r="CX115" s="238"/>
      <c r="CY115" s="238"/>
      <c r="CZ115" s="238"/>
      <c r="DA115" s="238"/>
      <c r="DB115" s="238"/>
      <c r="DC115" s="238"/>
      <c r="DD115" s="238"/>
      <c r="DE115" s="238"/>
      <c r="DF115" s="238"/>
      <c r="DG115" s="238"/>
    </row>
    <row r="116" spans="1:111" s="72" customFormat="1" ht="24.95" customHeight="1">
      <c r="A116" s="25" t="s">
        <v>73</v>
      </c>
      <c r="B116" s="176" t="s">
        <v>74</v>
      </c>
      <c r="C116" s="176"/>
      <c r="D116" s="24" t="s">
        <v>15</v>
      </c>
      <c r="E116" s="24">
        <f>SUM(E100)</f>
        <v>101</v>
      </c>
      <c r="F116" s="24">
        <f t="shared" si="14"/>
        <v>101</v>
      </c>
      <c r="G116" s="82"/>
      <c r="H116" s="88">
        <f t="shared" si="15"/>
        <v>0</v>
      </c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</row>
    <row r="117" spans="1:111" s="87" customFormat="1" ht="24.95" customHeight="1">
      <c r="A117" s="67"/>
      <c r="B117" s="199" t="s">
        <v>170</v>
      </c>
      <c r="C117" s="199"/>
      <c r="D117" s="83"/>
      <c r="E117" s="83"/>
      <c r="F117" s="93"/>
      <c r="G117" s="85"/>
      <c r="H117" s="86">
        <f>SUM(H100:H116)</f>
        <v>0</v>
      </c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  <c r="AO117" s="246"/>
      <c r="AP117" s="246"/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/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</row>
    <row r="118" spans="1:111" s="87" customFormat="1" ht="24.95" customHeight="1">
      <c r="A118" s="167"/>
      <c r="B118" s="168" t="s">
        <v>13</v>
      </c>
      <c r="C118" s="168"/>
      <c r="D118" s="168" t="s">
        <v>14</v>
      </c>
      <c r="E118" s="218" t="s">
        <v>128</v>
      </c>
      <c r="F118" s="218"/>
      <c r="G118" s="169" t="s">
        <v>4</v>
      </c>
      <c r="H118" s="169" t="s">
        <v>5</v>
      </c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  <c r="AO118" s="246"/>
      <c r="AP118" s="246"/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6"/>
      <c r="CP118" s="246"/>
      <c r="CQ118" s="246"/>
      <c r="CR118" s="246"/>
      <c r="CS118" s="246"/>
      <c r="CT118" s="246"/>
      <c r="CU118" s="246"/>
      <c r="CV118" s="246"/>
      <c r="CW118" s="246"/>
      <c r="CX118" s="246"/>
      <c r="CY118" s="246"/>
      <c r="CZ118" s="246"/>
      <c r="DA118" s="246"/>
      <c r="DB118" s="246"/>
      <c r="DC118" s="246"/>
      <c r="DD118" s="246"/>
      <c r="DE118" s="246"/>
      <c r="DF118" s="246"/>
      <c r="DG118" s="246"/>
    </row>
    <row r="119" spans="1:111" s="87" customFormat="1" ht="27.75" customHeight="1">
      <c r="A119" s="167"/>
      <c r="B119" s="168"/>
      <c r="C119" s="168"/>
      <c r="D119" s="168"/>
      <c r="E119" s="46" t="s">
        <v>259</v>
      </c>
      <c r="F119" s="65" t="s">
        <v>6</v>
      </c>
      <c r="G119" s="169"/>
      <c r="H119" s="169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</row>
    <row r="120" spans="1:111" s="94" customFormat="1" ht="29.25" customHeight="1">
      <c r="A120" s="67"/>
      <c r="B120" s="196" t="s">
        <v>75</v>
      </c>
      <c r="C120" s="196"/>
      <c r="D120" s="196"/>
      <c r="E120" s="196"/>
      <c r="F120" s="196"/>
      <c r="G120" s="196"/>
      <c r="H120" s="196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</row>
    <row r="121" spans="1:111" s="72" customFormat="1" ht="24.95" customHeight="1">
      <c r="A121" s="24" t="s">
        <v>44</v>
      </c>
      <c r="B121" s="180" t="s">
        <v>45</v>
      </c>
      <c r="C121" s="198"/>
      <c r="D121" s="24" t="s">
        <v>18</v>
      </c>
      <c r="E121" s="81">
        <v>4385</v>
      </c>
      <c r="F121" s="81">
        <f aca="true" t="shared" si="16" ref="F121:F134">SUM(E121:E121)</f>
        <v>4385</v>
      </c>
      <c r="G121" s="82"/>
      <c r="H121" s="88">
        <f aca="true" t="shared" si="17" ref="H121:H134">G121*F121</f>
        <v>0</v>
      </c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38"/>
      <c r="BI121" s="238"/>
      <c r="BJ121" s="238"/>
      <c r="BK121" s="238"/>
      <c r="BL121" s="238"/>
      <c r="BM121" s="238"/>
      <c r="BN121" s="238"/>
      <c r="BO121" s="238"/>
      <c r="BP121" s="238"/>
      <c r="BQ121" s="238"/>
      <c r="BR121" s="238"/>
      <c r="BS121" s="238"/>
      <c r="BT121" s="238"/>
      <c r="BU121" s="238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238"/>
      <c r="CH121" s="238"/>
      <c r="CI121" s="238"/>
      <c r="CJ121" s="238"/>
      <c r="CK121" s="238"/>
      <c r="CL121" s="238"/>
      <c r="CM121" s="238"/>
      <c r="CN121" s="238"/>
      <c r="CO121" s="238"/>
      <c r="CP121" s="238"/>
      <c r="CQ121" s="238"/>
      <c r="CR121" s="238"/>
      <c r="CS121" s="238"/>
      <c r="CT121" s="238"/>
      <c r="CU121" s="238"/>
      <c r="CV121" s="238"/>
      <c r="CW121" s="238"/>
      <c r="CX121" s="238"/>
      <c r="CY121" s="238"/>
      <c r="CZ121" s="238"/>
      <c r="DA121" s="238"/>
      <c r="DB121" s="238"/>
      <c r="DC121" s="238"/>
      <c r="DD121" s="238"/>
      <c r="DE121" s="238"/>
      <c r="DF121" s="238"/>
      <c r="DG121" s="238"/>
    </row>
    <row r="122" spans="1:111" s="72" customFormat="1" ht="24.95" customHeight="1">
      <c r="A122" s="24" t="s">
        <v>19</v>
      </c>
      <c r="B122" s="180" t="s">
        <v>20</v>
      </c>
      <c r="C122" s="180"/>
      <c r="D122" s="24" t="s">
        <v>21</v>
      </c>
      <c r="E122" s="95">
        <f>SUM(E121*0.0008)</f>
        <v>3.508</v>
      </c>
      <c r="F122" s="81">
        <f t="shared" si="16"/>
        <v>3.508</v>
      </c>
      <c r="G122" s="82"/>
      <c r="H122" s="88">
        <f t="shared" si="17"/>
        <v>0</v>
      </c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38"/>
      <c r="BI122" s="238"/>
      <c r="BJ122" s="238"/>
      <c r="BK122" s="238"/>
      <c r="BL122" s="238"/>
      <c r="BM122" s="238"/>
      <c r="BN122" s="238"/>
      <c r="BO122" s="238"/>
      <c r="BP122" s="238"/>
      <c r="BQ122" s="238"/>
      <c r="BR122" s="238"/>
      <c r="BS122" s="238"/>
      <c r="BT122" s="238"/>
      <c r="BU122" s="238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238"/>
      <c r="CH122" s="238"/>
      <c r="CI122" s="238"/>
      <c r="CJ122" s="238"/>
      <c r="CK122" s="238"/>
      <c r="CL122" s="238"/>
      <c r="CM122" s="238"/>
      <c r="CN122" s="238"/>
      <c r="CO122" s="238"/>
      <c r="CP122" s="238"/>
      <c r="CQ122" s="238"/>
      <c r="CR122" s="238"/>
      <c r="CS122" s="238"/>
      <c r="CT122" s="238"/>
      <c r="CU122" s="238"/>
      <c r="CV122" s="238"/>
      <c r="CW122" s="238"/>
      <c r="CX122" s="238"/>
      <c r="CY122" s="238"/>
      <c r="CZ122" s="238"/>
      <c r="DA122" s="238"/>
      <c r="DB122" s="238"/>
      <c r="DC122" s="238"/>
      <c r="DD122" s="238"/>
      <c r="DE122" s="238"/>
      <c r="DF122" s="238"/>
      <c r="DG122" s="238"/>
    </row>
    <row r="123" spans="1:111" s="96" customFormat="1" ht="24.95" customHeight="1">
      <c r="A123" s="24" t="s">
        <v>46</v>
      </c>
      <c r="B123" s="180" t="s">
        <v>47</v>
      </c>
      <c r="C123" s="180"/>
      <c r="D123" s="24" t="s">
        <v>18</v>
      </c>
      <c r="E123" s="81">
        <f>SUM(E121)</f>
        <v>4385</v>
      </c>
      <c r="F123" s="81">
        <f t="shared" si="16"/>
        <v>4385</v>
      </c>
      <c r="G123" s="82"/>
      <c r="H123" s="88">
        <f t="shared" si="17"/>
        <v>0</v>
      </c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248"/>
      <c r="AM123" s="248"/>
      <c r="AN123" s="248"/>
      <c r="AO123" s="248"/>
      <c r="AP123" s="248"/>
      <c r="AQ123" s="248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8"/>
      <c r="BI123" s="248"/>
      <c r="BJ123" s="248"/>
      <c r="BK123" s="248"/>
      <c r="BL123" s="248"/>
      <c r="BM123" s="248"/>
      <c r="BN123" s="248"/>
      <c r="BO123" s="248"/>
      <c r="BP123" s="248"/>
      <c r="BQ123" s="248"/>
      <c r="BR123" s="248"/>
      <c r="BS123" s="248"/>
      <c r="BT123" s="248"/>
      <c r="BU123" s="248"/>
      <c r="BV123" s="248"/>
      <c r="BW123" s="248"/>
      <c r="BX123" s="248"/>
      <c r="BY123" s="248"/>
      <c r="BZ123" s="248"/>
      <c r="CA123" s="248"/>
      <c r="CB123" s="248"/>
      <c r="CC123" s="248"/>
      <c r="CD123" s="248"/>
      <c r="CE123" s="248"/>
      <c r="CF123" s="248"/>
      <c r="CG123" s="248"/>
      <c r="CH123" s="248"/>
      <c r="CI123" s="248"/>
      <c r="CJ123" s="248"/>
      <c r="CK123" s="248"/>
      <c r="CL123" s="248"/>
      <c r="CM123" s="248"/>
      <c r="CN123" s="248"/>
      <c r="CO123" s="248"/>
      <c r="CP123" s="248"/>
      <c r="CQ123" s="248"/>
      <c r="CR123" s="248"/>
      <c r="CS123" s="248"/>
      <c r="CT123" s="248"/>
      <c r="CU123" s="248"/>
      <c r="CV123" s="248"/>
      <c r="CW123" s="248"/>
      <c r="CX123" s="248"/>
      <c r="CY123" s="248"/>
      <c r="CZ123" s="248"/>
      <c r="DA123" s="248"/>
      <c r="DB123" s="248"/>
      <c r="DC123" s="248"/>
      <c r="DD123" s="248"/>
      <c r="DE123" s="248"/>
      <c r="DF123" s="248"/>
      <c r="DG123" s="248"/>
    </row>
    <row r="124" spans="1:111" s="72" customFormat="1" ht="24.95" customHeight="1">
      <c r="A124" s="24" t="s">
        <v>76</v>
      </c>
      <c r="B124" s="181" t="s">
        <v>77</v>
      </c>
      <c r="C124" s="181"/>
      <c r="D124" s="24" t="s">
        <v>18</v>
      </c>
      <c r="E124" s="81">
        <f>SUM(E121)</f>
        <v>4385</v>
      </c>
      <c r="F124" s="81">
        <f t="shared" si="16"/>
        <v>4385</v>
      </c>
      <c r="G124" s="82"/>
      <c r="H124" s="88">
        <f t="shared" si="17"/>
        <v>0</v>
      </c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38"/>
      <c r="BI124" s="238"/>
      <c r="BJ124" s="238"/>
      <c r="BK124" s="238"/>
      <c r="BL124" s="238"/>
      <c r="BM124" s="238"/>
      <c r="BN124" s="238"/>
      <c r="BO124" s="238"/>
      <c r="BP124" s="238"/>
      <c r="BQ124" s="238"/>
      <c r="BR124" s="238"/>
      <c r="BS124" s="238"/>
      <c r="BT124" s="238"/>
      <c r="BU124" s="238"/>
      <c r="BV124" s="238"/>
      <c r="BW124" s="238"/>
      <c r="BX124" s="238"/>
      <c r="BY124" s="238"/>
      <c r="BZ124" s="238"/>
      <c r="CA124" s="238"/>
      <c r="CB124" s="238"/>
      <c r="CC124" s="238"/>
      <c r="CD124" s="238"/>
      <c r="CE124" s="238"/>
      <c r="CF124" s="238"/>
      <c r="CG124" s="238"/>
      <c r="CH124" s="238"/>
      <c r="CI124" s="238"/>
      <c r="CJ124" s="238"/>
      <c r="CK124" s="238"/>
      <c r="CL124" s="238"/>
      <c r="CM124" s="238"/>
      <c r="CN124" s="238"/>
      <c r="CO124" s="238"/>
      <c r="CP124" s="238"/>
      <c r="CQ124" s="238"/>
      <c r="CR124" s="238"/>
      <c r="CS124" s="238"/>
      <c r="CT124" s="238"/>
      <c r="CU124" s="238"/>
      <c r="CV124" s="238"/>
      <c r="CW124" s="238"/>
      <c r="CX124" s="238"/>
      <c r="CY124" s="238"/>
      <c r="CZ124" s="238"/>
      <c r="DA124" s="238"/>
      <c r="DB124" s="238"/>
      <c r="DC124" s="238"/>
      <c r="DD124" s="238"/>
      <c r="DE124" s="238"/>
      <c r="DF124" s="238"/>
      <c r="DG124" s="238"/>
    </row>
    <row r="125" spans="1:111" s="72" customFormat="1" ht="24.95" customHeight="1">
      <c r="A125" s="24" t="s">
        <v>78</v>
      </c>
      <c r="B125" s="180" t="s">
        <v>79</v>
      </c>
      <c r="C125" s="180"/>
      <c r="D125" s="24" t="s">
        <v>23</v>
      </c>
      <c r="E125" s="92">
        <f>0.01*E121</f>
        <v>43.85</v>
      </c>
      <c r="F125" s="81">
        <f t="shared" si="16"/>
        <v>43.85</v>
      </c>
      <c r="G125" s="82"/>
      <c r="H125" s="88">
        <f t="shared" si="17"/>
        <v>0</v>
      </c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38"/>
      <c r="BI125" s="238"/>
      <c r="BJ125" s="238"/>
      <c r="BK125" s="238"/>
      <c r="BL125" s="238"/>
      <c r="BM125" s="238"/>
      <c r="BN125" s="238"/>
      <c r="BO125" s="238"/>
      <c r="BP125" s="238"/>
      <c r="BQ125" s="238"/>
      <c r="BR125" s="238"/>
      <c r="BS125" s="238"/>
      <c r="BT125" s="238"/>
      <c r="BU125" s="238"/>
      <c r="BV125" s="238"/>
      <c r="BW125" s="238"/>
      <c r="BX125" s="238"/>
      <c r="BY125" s="238"/>
      <c r="BZ125" s="238"/>
      <c r="CA125" s="238"/>
      <c r="CB125" s="238"/>
      <c r="CC125" s="238"/>
      <c r="CD125" s="238"/>
      <c r="CE125" s="238"/>
      <c r="CF125" s="238"/>
      <c r="CG125" s="238"/>
      <c r="CH125" s="238"/>
      <c r="CI125" s="238"/>
      <c r="CJ125" s="238"/>
      <c r="CK125" s="238"/>
      <c r="CL125" s="238"/>
      <c r="CM125" s="238"/>
      <c r="CN125" s="238"/>
      <c r="CO125" s="238"/>
      <c r="CP125" s="238"/>
      <c r="CQ125" s="238"/>
      <c r="CR125" s="238"/>
      <c r="CS125" s="238"/>
      <c r="CT125" s="238"/>
      <c r="CU125" s="238"/>
      <c r="CV125" s="238"/>
      <c r="CW125" s="238"/>
      <c r="CX125" s="238"/>
      <c r="CY125" s="238"/>
      <c r="CZ125" s="238"/>
      <c r="DA125" s="238"/>
      <c r="DB125" s="238"/>
      <c r="DC125" s="238"/>
      <c r="DD125" s="238"/>
      <c r="DE125" s="238"/>
      <c r="DF125" s="238"/>
      <c r="DG125" s="238"/>
    </row>
    <row r="126" spans="1:111" s="72" customFormat="1" ht="24.95" customHeight="1">
      <c r="A126" s="24" t="s">
        <v>19</v>
      </c>
      <c r="B126" s="202" t="s">
        <v>171</v>
      </c>
      <c r="C126" s="202"/>
      <c r="D126" s="25" t="s">
        <v>23</v>
      </c>
      <c r="E126" s="92">
        <f>SUM(E121*0.05)</f>
        <v>219.25</v>
      </c>
      <c r="F126" s="81">
        <f t="shared" si="16"/>
        <v>219.25</v>
      </c>
      <c r="G126" s="82"/>
      <c r="H126" s="88">
        <f t="shared" si="17"/>
        <v>0</v>
      </c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38"/>
      <c r="BI126" s="238"/>
      <c r="BJ126" s="238"/>
      <c r="BK126" s="238"/>
      <c r="BL126" s="238"/>
      <c r="BM126" s="238"/>
      <c r="BN126" s="238"/>
      <c r="BO126" s="238"/>
      <c r="BP126" s="238"/>
      <c r="BQ126" s="238"/>
      <c r="BR126" s="238"/>
      <c r="BS126" s="238"/>
      <c r="BT126" s="238"/>
      <c r="BU126" s="238"/>
      <c r="BV126" s="238"/>
      <c r="BW126" s="238"/>
      <c r="BX126" s="238"/>
      <c r="BY126" s="238"/>
      <c r="BZ126" s="238"/>
      <c r="CA126" s="238"/>
      <c r="CB126" s="238"/>
      <c r="CC126" s="238"/>
      <c r="CD126" s="238"/>
      <c r="CE126" s="238"/>
      <c r="CF126" s="238"/>
      <c r="CG126" s="238"/>
      <c r="CH126" s="238"/>
      <c r="CI126" s="238"/>
      <c r="CJ126" s="238"/>
      <c r="CK126" s="238"/>
      <c r="CL126" s="238"/>
      <c r="CM126" s="238"/>
      <c r="CN126" s="238"/>
      <c r="CO126" s="238"/>
      <c r="CP126" s="238"/>
      <c r="CQ126" s="238"/>
      <c r="CR126" s="238"/>
      <c r="CS126" s="238"/>
      <c r="CT126" s="238"/>
      <c r="CU126" s="238"/>
      <c r="CV126" s="238"/>
      <c r="CW126" s="238"/>
      <c r="CX126" s="238"/>
      <c r="CY126" s="238"/>
      <c r="CZ126" s="238"/>
      <c r="DA126" s="238"/>
      <c r="DB126" s="238"/>
      <c r="DC126" s="238"/>
      <c r="DD126" s="238"/>
      <c r="DE126" s="238"/>
      <c r="DF126" s="238"/>
      <c r="DG126" s="238"/>
    </row>
    <row r="127" spans="1:111" s="72" customFormat="1" ht="24.95" customHeight="1">
      <c r="A127" s="24" t="s">
        <v>16</v>
      </c>
      <c r="B127" s="208" t="s">
        <v>80</v>
      </c>
      <c r="C127" s="208"/>
      <c r="D127" s="97" t="s">
        <v>23</v>
      </c>
      <c r="E127" s="92">
        <f>SUM(E126)</f>
        <v>219.25</v>
      </c>
      <c r="F127" s="81">
        <f t="shared" si="16"/>
        <v>219.25</v>
      </c>
      <c r="G127" s="82"/>
      <c r="H127" s="88">
        <f t="shared" si="17"/>
        <v>0</v>
      </c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38"/>
      <c r="BI127" s="238"/>
      <c r="BJ127" s="238"/>
      <c r="BK127" s="238"/>
      <c r="BL127" s="238"/>
      <c r="BM127" s="238"/>
      <c r="BN127" s="238"/>
      <c r="BO127" s="238"/>
      <c r="BP127" s="238"/>
      <c r="BQ127" s="238"/>
      <c r="BR127" s="238"/>
      <c r="BS127" s="238"/>
      <c r="BT127" s="238"/>
      <c r="BU127" s="238"/>
      <c r="BV127" s="238"/>
      <c r="BW127" s="238"/>
      <c r="BX127" s="238"/>
      <c r="BY127" s="238"/>
      <c r="BZ127" s="238"/>
      <c r="CA127" s="238"/>
      <c r="CB127" s="238"/>
      <c r="CC127" s="238"/>
      <c r="CD127" s="238"/>
      <c r="CE127" s="238"/>
      <c r="CF127" s="238"/>
      <c r="CG127" s="238"/>
      <c r="CH127" s="238"/>
      <c r="CI127" s="238"/>
      <c r="CJ127" s="238"/>
      <c r="CK127" s="238"/>
      <c r="CL127" s="238"/>
      <c r="CM127" s="238"/>
      <c r="CN127" s="238"/>
      <c r="CO127" s="238"/>
      <c r="CP127" s="238"/>
      <c r="CQ127" s="238"/>
      <c r="CR127" s="238"/>
      <c r="CS127" s="238"/>
      <c r="CT127" s="238"/>
      <c r="CU127" s="238"/>
      <c r="CV127" s="238"/>
      <c r="CW127" s="238"/>
      <c r="CX127" s="238"/>
      <c r="CY127" s="238"/>
      <c r="CZ127" s="238"/>
      <c r="DA127" s="238"/>
      <c r="DB127" s="238"/>
      <c r="DC127" s="238"/>
      <c r="DD127" s="238"/>
      <c r="DE127" s="238"/>
      <c r="DF127" s="238"/>
      <c r="DG127" s="238"/>
    </row>
    <row r="128" spans="1:111" s="72" customFormat="1" ht="24.95" customHeight="1">
      <c r="A128" s="98" t="s">
        <v>81</v>
      </c>
      <c r="B128" s="198" t="s">
        <v>82</v>
      </c>
      <c r="C128" s="198"/>
      <c r="D128" s="25" t="s">
        <v>18</v>
      </c>
      <c r="E128" s="81">
        <f>SUM(E121)</f>
        <v>4385</v>
      </c>
      <c r="F128" s="81">
        <f t="shared" si="16"/>
        <v>4385</v>
      </c>
      <c r="G128" s="82"/>
      <c r="H128" s="88">
        <f t="shared" si="17"/>
        <v>0</v>
      </c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38"/>
      <c r="BI128" s="238"/>
      <c r="BJ128" s="238"/>
      <c r="BK128" s="238"/>
      <c r="BL128" s="238"/>
      <c r="BM128" s="238"/>
      <c r="BN128" s="238"/>
      <c r="BO128" s="238"/>
      <c r="BP128" s="238"/>
      <c r="BQ128" s="238"/>
      <c r="BR128" s="238"/>
      <c r="BS128" s="238"/>
      <c r="BT128" s="238"/>
      <c r="BU128" s="238"/>
      <c r="BV128" s="238"/>
      <c r="BW128" s="238"/>
      <c r="BX128" s="238"/>
      <c r="BY128" s="238"/>
      <c r="BZ128" s="238"/>
      <c r="CA128" s="238"/>
      <c r="CB128" s="238"/>
      <c r="CC128" s="238"/>
      <c r="CD128" s="238"/>
      <c r="CE128" s="238"/>
      <c r="CF128" s="238"/>
      <c r="CG128" s="238"/>
      <c r="CH128" s="238"/>
      <c r="CI128" s="238"/>
      <c r="CJ128" s="238"/>
      <c r="CK128" s="238"/>
      <c r="CL128" s="238"/>
      <c r="CM128" s="238"/>
      <c r="CN128" s="238"/>
      <c r="CO128" s="238"/>
      <c r="CP128" s="238"/>
      <c r="CQ128" s="238"/>
      <c r="CR128" s="238"/>
      <c r="CS128" s="238"/>
      <c r="CT128" s="238"/>
      <c r="CU128" s="238"/>
      <c r="CV128" s="238"/>
      <c r="CW128" s="238"/>
      <c r="CX128" s="238"/>
      <c r="CY128" s="238"/>
      <c r="CZ128" s="238"/>
      <c r="DA128" s="238"/>
      <c r="DB128" s="238"/>
      <c r="DC128" s="238"/>
      <c r="DD128" s="238"/>
      <c r="DE128" s="238"/>
      <c r="DF128" s="238"/>
      <c r="DG128" s="238"/>
    </row>
    <row r="129" spans="1:111" s="72" customFormat="1" ht="24.95" customHeight="1">
      <c r="A129" s="24" t="s">
        <v>76</v>
      </c>
      <c r="B129" s="181" t="s">
        <v>77</v>
      </c>
      <c r="C129" s="181"/>
      <c r="D129" s="24" t="s">
        <v>18</v>
      </c>
      <c r="E129" s="81">
        <f>SUM(E121)</f>
        <v>4385</v>
      </c>
      <c r="F129" s="81">
        <f t="shared" si="16"/>
        <v>4385</v>
      </c>
      <c r="G129" s="82"/>
      <c r="H129" s="88">
        <f t="shared" si="17"/>
        <v>0</v>
      </c>
      <c r="I129" s="238"/>
      <c r="J129" s="238"/>
      <c r="K129" s="238"/>
      <c r="L129" s="238"/>
      <c r="M129" s="238"/>
      <c r="N129" s="238"/>
      <c r="O129" s="238"/>
      <c r="P129" s="238"/>
      <c r="Q129" s="238"/>
      <c r="R129" s="238"/>
      <c r="S129" s="238"/>
      <c r="T129" s="238"/>
      <c r="U129" s="238"/>
      <c r="V129" s="238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238"/>
      <c r="CX129" s="238"/>
      <c r="CY129" s="238"/>
      <c r="CZ129" s="238"/>
      <c r="DA129" s="238"/>
      <c r="DB129" s="238"/>
      <c r="DC129" s="238"/>
      <c r="DD129" s="238"/>
      <c r="DE129" s="238"/>
      <c r="DF129" s="238"/>
      <c r="DG129" s="238"/>
    </row>
    <row r="130" spans="1:111" s="72" customFormat="1" ht="24.95" customHeight="1">
      <c r="A130" s="23" t="s">
        <v>83</v>
      </c>
      <c r="B130" s="203" t="s">
        <v>84</v>
      </c>
      <c r="C130" s="203"/>
      <c r="D130" s="23" t="s">
        <v>18</v>
      </c>
      <c r="E130" s="99">
        <f>SUM(E121)</f>
        <v>4385</v>
      </c>
      <c r="F130" s="81">
        <f t="shared" si="16"/>
        <v>4385</v>
      </c>
      <c r="G130" s="82"/>
      <c r="H130" s="88">
        <f t="shared" si="17"/>
        <v>0</v>
      </c>
      <c r="I130" s="238"/>
      <c r="J130" s="238"/>
      <c r="K130" s="238"/>
      <c r="L130" s="238"/>
      <c r="M130" s="238"/>
      <c r="N130" s="238"/>
      <c r="O130" s="238"/>
      <c r="P130" s="238"/>
      <c r="Q130" s="238"/>
      <c r="R130" s="238"/>
      <c r="S130" s="238"/>
      <c r="T130" s="238"/>
      <c r="U130" s="238"/>
      <c r="V130" s="238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38"/>
      <c r="BI130" s="238"/>
      <c r="BJ130" s="238"/>
      <c r="BK130" s="238"/>
      <c r="BL130" s="238"/>
      <c r="BM130" s="238"/>
      <c r="BN130" s="238"/>
      <c r="BO130" s="238"/>
      <c r="BP130" s="238"/>
      <c r="BQ130" s="238"/>
      <c r="BR130" s="238"/>
      <c r="BS130" s="238"/>
      <c r="BT130" s="238"/>
      <c r="BU130" s="238"/>
      <c r="BV130" s="238"/>
      <c r="BW130" s="238"/>
      <c r="BX130" s="238"/>
      <c r="BY130" s="238"/>
      <c r="BZ130" s="238"/>
      <c r="CA130" s="238"/>
      <c r="CB130" s="238"/>
      <c r="CC130" s="238"/>
      <c r="CD130" s="238"/>
      <c r="CE130" s="238"/>
      <c r="CF130" s="238"/>
      <c r="CG130" s="238"/>
      <c r="CH130" s="238"/>
      <c r="CI130" s="238"/>
      <c r="CJ130" s="238"/>
      <c r="CK130" s="238"/>
      <c r="CL130" s="238"/>
      <c r="CM130" s="238"/>
      <c r="CN130" s="238"/>
      <c r="CO130" s="238"/>
      <c r="CP130" s="238"/>
      <c r="CQ130" s="238"/>
      <c r="CR130" s="238"/>
      <c r="CS130" s="238"/>
      <c r="CT130" s="238"/>
      <c r="CU130" s="238"/>
      <c r="CV130" s="238"/>
      <c r="CW130" s="238"/>
      <c r="CX130" s="238"/>
      <c r="CY130" s="238"/>
      <c r="CZ130" s="238"/>
      <c r="DA130" s="238"/>
      <c r="DB130" s="238"/>
      <c r="DC130" s="238"/>
      <c r="DD130" s="238"/>
      <c r="DE130" s="238"/>
      <c r="DF130" s="238"/>
      <c r="DG130" s="238"/>
    </row>
    <row r="131" spans="1:111" s="72" customFormat="1" ht="24.95" customHeight="1">
      <c r="A131" s="24" t="s">
        <v>19</v>
      </c>
      <c r="B131" s="203" t="s">
        <v>85</v>
      </c>
      <c r="C131" s="203"/>
      <c r="D131" s="24" t="s">
        <v>52</v>
      </c>
      <c r="E131" s="81">
        <f>SUM(E130*250/10000)</f>
        <v>109.625</v>
      </c>
      <c r="F131" s="81">
        <f t="shared" si="16"/>
        <v>109.625</v>
      </c>
      <c r="G131" s="82"/>
      <c r="H131" s="88">
        <f t="shared" si="17"/>
        <v>0</v>
      </c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8"/>
      <c r="U131" s="238"/>
      <c r="V131" s="238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38"/>
      <c r="BI131" s="238"/>
      <c r="BJ131" s="238"/>
      <c r="BK131" s="238"/>
      <c r="BL131" s="238"/>
      <c r="BM131" s="238"/>
      <c r="BN131" s="238"/>
      <c r="BO131" s="238"/>
      <c r="BP131" s="238"/>
      <c r="BQ131" s="238"/>
      <c r="BR131" s="238"/>
      <c r="BS131" s="238"/>
      <c r="BT131" s="238"/>
      <c r="BU131" s="238"/>
      <c r="BV131" s="238"/>
      <c r="BW131" s="238"/>
      <c r="BX131" s="238"/>
      <c r="BY131" s="238"/>
      <c r="BZ131" s="238"/>
      <c r="CA131" s="238"/>
      <c r="CB131" s="238"/>
      <c r="CC131" s="238"/>
      <c r="CD131" s="238"/>
      <c r="CE131" s="238"/>
      <c r="CF131" s="238"/>
      <c r="CG131" s="238"/>
      <c r="CH131" s="238"/>
      <c r="CI131" s="238"/>
      <c r="CJ131" s="238"/>
      <c r="CK131" s="238"/>
      <c r="CL131" s="238"/>
      <c r="CM131" s="238"/>
      <c r="CN131" s="238"/>
      <c r="CO131" s="238"/>
      <c r="CP131" s="238"/>
      <c r="CQ131" s="238"/>
      <c r="CR131" s="238"/>
      <c r="CS131" s="238"/>
      <c r="CT131" s="238"/>
      <c r="CU131" s="238"/>
      <c r="CV131" s="238"/>
      <c r="CW131" s="238"/>
      <c r="CX131" s="238"/>
      <c r="CY131" s="238"/>
      <c r="CZ131" s="238"/>
      <c r="DA131" s="238"/>
      <c r="DB131" s="238"/>
      <c r="DC131" s="238"/>
      <c r="DD131" s="238"/>
      <c r="DE131" s="238"/>
      <c r="DF131" s="238"/>
      <c r="DG131" s="238"/>
    </row>
    <row r="132" spans="1:111" s="72" customFormat="1" ht="24.95" customHeight="1">
      <c r="A132" s="24" t="s">
        <v>86</v>
      </c>
      <c r="B132" s="176" t="s">
        <v>87</v>
      </c>
      <c r="C132" s="176"/>
      <c r="D132" s="24" t="s">
        <v>50</v>
      </c>
      <c r="E132" s="90">
        <f>SUM(E133*0.001)</f>
        <v>0.13154999999999997</v>
      </c>
      <c r="F132" s="81">
        <f t="shared" si="16"/>
        <v>0.13154999999999997</v>
      </c>
      <c r="G132" s="82"/>
      <c r="H132" s="88">
        <f t="shared" si="17"/>
        <v>0</v>
      </c>
      <c r="I132" s="238"/>
      <c r="J132" s="238"/>
      <c r="K132" s="238"/>
      <c r="L132" s="238"/>
      <c r="M132" s="238"/>
      <c r="N132" s="238"/>
      <c r="O132" s="238"/>
      <c r="P132" s="238"/>
      <c r="Q132" s="238"/>
      <c r="R132" s="238"/>
      <c r="S132" s="238"/>
      <c r="T132" s="238"/>
      <c r="U132" s="238"/>
      <c r="V132" s="238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38"/>
      <c r="BI132" s="238"/>
      <c r="BJ132" s="238"/>
      <c r="BK132" s="238"/>
      <c r="BL132" s="238"/>
      <c r="BM132" s="238"/>
      <c r="BN132" s="238"/>
      <c r="BO132" s="238"/>
      <c r="BP132" s="238"/>
      <c r="BQ132" s="238"/>
      <c r="BR132" s="238"/>
      <c r="BS132" s="238"/>
      <c r="BT132" s="238"/>
      <c r="BU132" s="238"/>
      <c r="BV132" s="238"/>
      <c r="BW132" s="238"/>
      <c r="BX132" s="238"/>
      <c r="BY132" s="238"/>
      <c r="BZ132" s="238"/>
      <c r="CA132" s="238"/>
      <c r="CB132" s="238"/>
      <c r="CC132" s="238"/>
      <c r="CD132" s="238"/>
      <c r="CE132" s="238"/>
      <c r="CF132" s="238"/>
      <c r="CG132" s="238"/>
      <c r="CH132" s="238"/>
      <c r="CI132" s="238"/>
      <c r="CJ132" s="238"/>
      <c r="CK132" s="238"/>
      <c r="CL132" s="238"/>
      <c r="CM132" s="238"/>
      <c r="CN132" s="238"/>
      <c r="CO132" s="238"/>
      <c r="CP132" s="238"/>
      <c r="CQ132" s="238"/>
      <c r="CR132" s="238"/>
      <c r="CS132" s="238"/>
      <c r="CT132" s="238"/>
      <c r="CU132" s="238"/>
      <c r="CV132" s="238"/>
      <c r="CW132" s="238"/>
      <c r="CX132" s="238"/>
      <c r="CY132" s="238"/>
      <c r="CZ132" s="238"/>
      <c r="DA132" s="238"/>
      <c r="DB132" s="238"/>
      <c r="DC132" s="238"/>
      <c r="DD132" s="238"/>
      <c r="DE132" s="238"/>
      <c r="DF132" s="238"/>
      <c r="DG132" s="238"/>
    </row>
    <row r="133" spans="1:111" s="72" customFormat="1" ht="24.95" customHeight="1">
      <c r="A133" s="23" t="s">
        <v>19</v>
      </c>
      <c r="B133" s="203" t="s">
        <v>88</v>
      </c>
      <c r="C133" s="203"/>
      <c r="D133" s="23" t="s">
        <v>52</v>
      </c>
      <c r="E133" s="99">
        <f>SUM(E130*0.03)</f>
        <v>131.54999999999998</v>
      </c>
      <c r="F133" s="81">
        <f t="shared" si="16"/>
        <v>131.54999999999998</v>
      </c>
      <c r="G133" s="100"/>
      <c r="H133" s="88">
        <f t="shared" si="17"/>
        <v>0</v>
      </c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/>
      <c r="CN133" s="238"/>
      <c r="CO133" s="238"/>
      <c r="CP133" s="238"/>
      <c r="CQ133" s="238"/>
      <c r="CR133" s="238"/>
      <c r="CS133" s="238"/>
      <c r="CT133" s="238"/>
      <c r="CU133" s="238"/>
      <c r="CV133" s="238"/>
      <c r="CW133" s="238"/>
      <c r="CX133" s="238"/>
      <c r="CY133" s="238"/>
      <c r="CZ133" s="238"/>
      <c r="DA133" s="238"/>
      <c r="DB133" s="238"/>
      <c r="DC133" s="238"/>
      <c r="DD133" s="238"/>
      <c r="DE133" s="238"/>
      <c r="DF133" s="238"/>
      <c r="DG133" s="238"/>
    </row>
    <row r="134" spans="1:111" s="72" customFormat="1" ht="24.95" customHeight="1">
      <c r="A134" s="23" t="s">
        <v>89</v>
      </c>
      <c r="B134" s="180" t="s">
        <v>90</v>
      </c>
      <c r="C134" s="180"/>
      <c r="D134" s="23" t="s">
        <v>18</v>
      </c>
      <c r="E134" s="99">
        <f>SUM(E130*3)</f>
        <v>13155</v>
      </c>
      <c r="F134" s="81">
        <f t="shared" si="16"/>
        <v>13155</v>
      </c>
      <c r="G134" s="82"/>
      <c r="H134" s="88">
        <f t="shared" si="17"/>
        <v>0</v>
      </c>
      <c r="I134" s="238"/>
      <c r="J134" s="238"/>
      <c r="K134" s="238"/>
      <c r="L134" s="238"/>
      <c r="M134" s="238"/>
      <c r="N134" s="238"/>
      <c r="O134" s="238"/>
      <c r="P134" s="238"/>
      <c r="Q134" s="238"/>
      <c r="R134" s="238"/>
      <c r="S134" s="238"/>
      <c r="T134" s="238"/>
      <c r="U134" s="238"/>
      <c r="V134" s="238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38"/>
      <c r="BI134" s="238"/>
      <c r="BJ134" s="238"/>
      <c r="BK134" s="238"/>
      <c r="BL134" s="238"/>
      <c r="BM134" s="238"/>
      <c r="BN134" s="238"/>
      <c r="BO134" s="238"/>
      <c r="BP134" s="238"/>
      <c r="BQ134" s="238"/>
      <c r="BR134" s="238"/>
      <c r="BS134" s="238"/>
      <c r="BT134" s="238"/>
      <c r="BU134" s="238"/>
      <c r="BV134" s="238"/>
      <c r="BW134" s="238"/>
      <c r="BX134" s="238"/>
      <c r="BY134" s="238"/>
      <c r="BZ134" s="238"/>
      <c r="CA134" s="238"/>
      <c r="CB134" s="238"/>
      <c r="CC134" s="238"/>
      <c r="CD134" s="238"/>
      <c r="CE134" s="238"/>
      <c r="CF134" s="238"/>
      <c r="CG134" s="238"/>
      <c r="CH134" s="238"/>
      <c r="CI134" s="238"/>
      <c r="CJ134" s="238"/>
      <c r="CK134" s="238"/>
      <c r="CL134" s="238"/>
      <c r="CM134" s="238"/>
      <c r="CN134" s="238"/>
      <c r="CO134" s="238"/>
      <c r="CP134" s="238"/>
      <c r="CQ134" s="238"/>
      <c r="CR134" s="238"/>
      <c r="CS134" s="238"/>
      <c r="CT134" s="238"/>
      <c r="CU134" s="238"/>
      <c r="CV134" s="238"/>
      <c r="CW134" s="238"/>
      <c r="CX134" s="238"/>
      <c r="CY134" s="238"/>
      <c r="CZ134" s="238"/>
      <c r="DA134" s="238"/>
      <c r="DB134" s="238"/>
      <c r="DC134" s="238"/>
      <c r="DD134" s="238"/>
      <c r="DE134" s="238"/>
      <c r="DF134" s="238"/>
      <c r="DG134" s="238"/>
    </row>
    <row r="135" spans="1:111" s="87" customFormat="1" ht="24.95" customHeight="1">
      <c r="A135" s="49"/>
      <c r="B135" s="204" t="s">
        <v>91</v>
      </c>
      <c r="C135" s="204"/>
      <c r="D135" s="83"/>
      <c r="E135" s="83"/>
      <c r="F135" s="101"/>
      <c r="G135" s="85"/>
      <c r="H135" s="86">
        <f>SUM(H121:H134)</f>
        <v>0</v>
      </c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46"/>
      <c r="BB135" s="246"/>
      <c r="BC135" s="246"/>
      <c r="BD135" s="246"/>
      <c r="BE135" s="246"/>
      <c r="BF135" s="246"/>
      <c r="BG135" s="246"/>
      <c r="BH135" s="246"/>
      <c r="BI135" s="246"/>
      <c r="BJ135" s="246"/>
      <c r="BK135" s="246"/>
      <c r="BL135" s="246"/>
      <c r="BM135" s="246"/>
      <c r="BN135" s="246"/>
      <c r="BO135" s="246"/>
      <c r="BP135" s="246"/>
      <c r="BQ135" s="246"/>
      <c r="BR135" s="246"/>
      <c r="BS135" s="246"/>
      <c r="BT135" s="246"/>
      <c r="BU135" s="246"/>
      <c r="BV135" s="246"/>
      <c r="BW135" s="246"/>
      <c r="BX135" s="246"/>
      <c r="BY135" s="246"/>
      <c r="BZ135" s="246"/>
      <c r="CA135" s="246"/>
      <c r="CB135" s="246"/>
      <c r="CC135" s="246"/>
      <c r="CD135" s="246"/>
      <c r="CE135" s="246"/>
      <c r="CF135" s="246"/>
      <c r="CG135" s="246"/>
      <c r="CH135" s="246"/>
      <c r="CI135" s="246"/>
      <c r="CJ135" s="246"/>
      <c r="CK135" s="246"/>
      <c r="CL135" s="246"/>
      <c r="CM135" s="246"/>
      <c r="CN135" s="246"/>
      <c r="CO135" s="246"/>
      <c r="CP135" s="246"/>
      <c r="CQ135" s="246"/>
      <c r="CR135" s="246"/>
      <c r="CS135" s="246"/>
      <c r="CT135" s="246"/>
      <c r="CU135" s="246"/>
      <c r="CV135" s="246"/>
      <c r="CW135" s="246"/>
      <c r="CX135" s="246"/>
      <c r="CY135" s="246"/>
      <c r="CZ135" s="246"/>
      <c r="DA135" s="246"/>
      <c r="DB135" s="246"/>
      <c r="DC135" s="246"/>
      <c r="DD135" s="246"/>
      <c r="DE135" s="246"/>
      <c r="DF135" s="246"/>
      <c r="DG135" s="246"/>
    </row>
    <row r="136" spans="1:111" s="87" customFormat="1" ht="24.95" customHeight="1">
      <c r="A136" s="167"/>
      <c r="B136" s="168" t="s">
        <v>13</v>
      </c>
      <c r="C136" s="168"/>
      <c r="D136" s="168" t="s">
        <v>14</v>
      </c>
      <c r="E136" s="218" t="s">
        <v>128</v>
      </c>
      <c r="F136" s="218"/>
      <c r="G136" s="169" t="s">
        <v>4</v>
      </c>
      <c r="H136" s="169" t="s">
        <v>5</v>
      </c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6"/>
      <c r="BU136" s="246"/>
      <c r="BV136" s="246"/>
      <c r="BW136" s="246"/>
      <c r="BX136" s="246"/>
      <c r="BY136" s="246"/>
      <c r="BZ136" s="246"/>
      <c r="CA136" s="246"/>
      <c r="CB136" s="246"/>
      <c r="CC136" s="246"/>
      <c r="CD136" s="246"/>
      <c r="CE136" s="246"/>
      <c r="CF136" s="246"/>
      <c r="CG136" s="246"/>
      <c r="CH136" s="246"/>
      <c r="CI136" s="246"/>
      <c r="CJ136" s="246"/>
      <c r="CK136" s="246"/>
      <c r="CL136" s="246"/>
      <c r="CM136" s="246"/>
      <c r="CN136" s="246"/>
      <c r="CO136" s="246"/>
      <c r="CP136" s="246"/>
      <c r="CQ136" s="246"/>
      <c r="CR136" s="246"/>
      <c r="CS136" s="246"/>
      <c r="CT136" s="246"/>
      <c r="CU136" s="246"/>
      <c r="CV136" s="246"/>
      <c r="CW136" s="246"/>
      <c r="CX136" s="246"/>
      <c r="CY136" s="246"/>
      <c r="CZ136" s="246"/>
      <c r="DA136" s="246"/>
      <c r="DB136" s="246"/>
      <c r="DC136" s="246"/>
      <c r="DD136" s="246"/>
      <c r="DE136" s="246"/>
      <c r="DF136" s="246"/>
      <c r="DG136" s="246"/>
    </row>
    <row r="137" spans="1:111" s="87" customFormat="1" ht="27.75" customHeight="1">
      <c r="A137" s="167"/>
      <c r="B137" s="168"/>
      <c r="C137" s="168"/>
      <c r="D137" s="168"/>
      <c r="E137" s="46" t="s">
        <v>259</v>
      </c>
      <c r="F137" s="65" t="s">
        <v>6</v>
      </c>
      <c r="G137" s="169"/>
      <c r="H137" s="169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246"/>
      <c r="BC137" s="246"/>
      <c r="BD137" s="246"/>
      <c r="BE137" s="246"/>
      <c r="BF137" s="246"/>
      <c r="BG137" s="246"/>
      <c r="BH137" s="246"/>
      <c r="BI137" s="246"/>
      <c r="BJ137" s="246"/>
      <c r="BK137" s="246"/>
      <c r="BL137" s="246"/>
      <c r="BM137" s="246"/>
      <c r="BN137" s="246"/>
      <c r="BO137" s="246"/>
      <c r="BP137" s="246"/>
      <c r="BQ137" s="246"/>
      <c r="BR137" s="246"/>
      <c r="BS137" s="246"/>
      <c r="BT137" s="246"/>
      <c r="BU137" s="246"/>
      <c r="BV137" s="246"/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6"/>
      <c r="CM137" s="246"/>
      <c r="CN137" s="246"/>
      <c r="CO137" s="246"/>
      <c r="CP137" s="246"/>
      <c r="CQ137" s="246"/>
      <c r="CR137" s="246"/>
      <c r="CS137" s="246"/>
      <c r="CT137" s="246"/>
      <c r="CU137" s="246"/>
      <c r="CV137" s="246"/>
      <c r="CW137" s="246"/>
      <c r="CX137" s="246"/>
      <c r="CY137" s="246"/>
      <c r="CZ137" s="246"/>
      <c r="DA137" s="246"/>
      <c r="DB137" s="246"/>
      <c r="DC137" s="246"/>
      <c r="DD137" s="246"/>
      <c r="DE137" s="246"/>
      <c r="DF137" s="246"/>
      <c r="DG137" s="246"/>
    </row>
    <row r="138" spans="1:8" ht="24.95" customHeight="1">
      <c r="A138" s="268"/>
      <c r="B138" s="206" t="s">
        <v>172</v>
      </c>
      <c r="C138" s="206"/>
      <c r="D138" s="206"/>
      <c r="E138" s="206"/>
      <c r="F138" s="206"/>
      <c r="G138" s="206"/>
      <c r="H138" s="206"/>
    </row>
    <row r="139" spans="1:8" ht="24.95" customHeight="1">
      <c r="A139" s="4" t="s">
        <v>44</v>
      </c>
      <c r="B139" s="171" t="s">
        <v>45</v>
      </c>
      <c r="C139" s="207"/>
      <c r="D139" s="4" t="s">
        <v>18</v>
      </c>
      <c r="E139" s="113">
        <v>9351</v>
      </c>
      <c r="F139" s="102">
        <f aca="true" t="shared" si="18" ref="F139:F147">SUM(E139:E139)</f>
        <v>9351</v>
      </c>
      <c r="G139" s="103"/>
      <c r="H139" s="104">
        <f aca="true" t="shared" si="19" ref="H139:H147">G139*F139</f>
        <v>0</v>
      </c>
    </row>
    <row r="140" spans="1:8" ht="24.95" customHeight="1">
      <c r="A140" s="4" t="s">
        <v>19</v>
      </c>
      <c r="B140" s="171" t="s">
        <v>173</v>
      </c>
      <c r="C140" s="171"/>
      <c r="D140" s="4" t="s">
        <v>21</v>
      </c>
      <c r="E140" s="118">
        <f>SUM(E139*0.0008)</f>
        <v>7.4808</v>
      </c>
      <c r="F140" s="105">
        <f t="shared" si="18"/>
        <v>7.4808</v>
      </c>
      <c r="G140" s="103"/>
      <c r="H140" s="104">
        <f t="shared" si="19"/>
        <v>0</v>
      </c>
    </row>
    <row r="141" spans="1:8" ht="24.95" customHeight="1">
      <c r="A141" s="4" t="s">
        <v>46</v>
      </c>
      <c r="B141" s="172" t="s">
        <v>47</v>
      </c>
      <c r="C141" s="171"/>
      <c r="D141" s="4" t="s">
        <v>18</v>
      </c>
      <c r="E141" s="113">
        <f>SUM(E139)</f>
        <v>9351</v>
      </c>
      <c r="F141" s="102">
        <f t="shared" si="18"/>
        <v>9351</v>
      </c>
      <c r="G141" s="103"/>
      <c r="H141" s="104">
        <f t="shared" si="19"/>
        <v>0</v>
      </c>
    </row>
    <row r="142" spans="1:8" ht="24.95" customHeight="1">
      <c r="A142" s="4" t="s">
        <v>76</v>
      </c>
      <c r="B142" s="173" t="s">
        <v>77</v>
      </c>
      <c r="C142" s="173"/>
      <c r="D142" s="4" t="s">
        <v>18</v>
      </c>
      <c r="E142" s="113">
        <f>SUM(E139)</f>
        <v>9351</v>
      </c>
      <c r="F142" s="102">
        <f t="shared" si="18"/>
        <v>9351</v>
      </c>
      <c r="G142" s="103"/>
      <c r="H142" s="104">
        <f t="shared" si="19"/>
        <v>0</v>
      </c>
    </row>
    <row r="143" spans="1:8" ht="24.95" customHeight="1">
      <c r="A143" s="4" t="s">
        <v>78</v>
      </c>
      <c r="B143" s="172" t="s">
        <v>79</v>
      </c>
      <c r="C143" s="171"/>
      <c r="D143" s="4" t="s">
        <v>23</v>
      </c>
      <c r="E143" s="114">
        <f>E139*0.01</f>
        <v>93.51</v>
      </c>
      <c r="F143" s="106">
        <f t="shared" si="18"/>
        <v>93.51</v>
      </c>
      <c r="G143" s="103"/>
      <c r="H143" s="104">
        <f t="shared" si="19"/>
        <v>0</v>
      </c>
    </row>
    <row r="144" spans="1:8" ht="24.95" customHeight="1">
      <c r="A144" s="107" t="s">
        <v>174</v>
      </c>
      <c r="B144" s="269" t="s">
        <v>175</v>
      </c>
      <c r="C144" s="174"/>
      <c r="D144" s="108" t="s">
        <v>18</v>
      </c>
      <c r="E144" s="113">
        <f>SUM(E139)</f>
        <v>9351</v>
      </c>
      <c r="F144" s="102">
        <f t="shared" si="18"/>
        <v>9351</v>
      </c>
      <c r="G144" s="109"/>
      <c r="H144" s="104">
        <f t="shared" si="19"/>
        <v>0</v>
      </c>
    </row>
    <row r="145" spans="1:8" ht="24.95" customHeight="1">
      <c r="A145" s="4" t="s">
        <v>19</v>
      </c>
      <c r="B145" s="174" t="s">
        <v>176</v>
      </c>
      <c r="C145" s="174"/>
      <c r="D145" s="4" t="s">
        <v>52</v>
      </c>
      <c r="E145" s="270">
        <f>9627*0.006</f>
        <v>57.762</v>
      </c>
      <c r="F145" s="105">
        <f t="shared" si="18"/>
        <v>57.762</v>
      </c>
      <c r="G145" s="110"/>
      <c r="H145" s="104">
        <f t="shared" si="19"/>
        <v>0</v>
      </c>
    </row>
    <row r="146" spans="1:8" ht="24.95" customHeight="1">
      <c r="A146" s="108" t="s">
        <v>177</v>
      </c>
      <c r="B146" s="171" t="s">
        <v>178</v>
      </c>
      <c r="C146" s="171"/>
      <c r="D146" s="108" t="s">
        <v>18</v>
      </c>
      <c r="E146" s="102">
        <f>SUM(E139)</f>
        <v>9351</v>
      </c>
      <c r="F146" s="102">
        <f t="shared" si="18"/>
        <v>9351</v>
      </c>
      <c r="G146" s="109"/>
      <c r="H146" s="104">
        <f t="shared" si="19"/>
        <v>0</v>
      </c>
    </row>
    <row r="147" spans="1:8" ht="24.95" customHeight="1">
      <c r="A147" s="107" t="s">
        <v>179</v>
      </c>
      <c r="B147" s="172" t="s">
        <v>180</v>
      </c>
      <c r="C147" s="171"/>
      <c r="D147" s="108" t="s">
        <v>18</v>
      </c>
      <c r="E147" s="271">
        <f>SUM(E139)</f>
        <v>9351</v>
      </c>
      <c r="F147" s="271">
        <f t="shared" si="18"/>
        <v>9351</v>
      </c>
      <c r="G147" s="109"/>
      <c r="H147" s="104">
        <f t="shared" si="19"/>
        <v>0</v>
      </c>
    </row>
    <row r="148" spans="1:8" ht="24.95" customHeight="1">
      <c r="A148" s="108"/>
      <c r="B148" s="177" t="s">
        <v>181</v>
      </c>
      <c r="C148" s="177"/>
      <c r="D148" s="12"/>
      <c r="E148" s="35"/>
      <c r="F148" s="111"/>
      <c r="G148" s="6"/>
      <c r="H148" s="3">
        <f>SUM(H139:H147)</f>
        <v>0</v>
      </c>
    </row>
    <row r="149" spans="1:111" s="87" customFormat="1" ht="50.25" customHeight="1">
      <c r="A149" s="139"/>
      <c r="B149" s="272" t="s">
        <v>92</v>
      </c>
      <c r="C149" s="272"/>
      <c r="D149" s="272"/>
      <c r="E149" s="272"/>
      <c r="F149" s="272"/>
      <c r="G149" s="272"/>
      <c r="H149" s="140">
        <f>SUM(H148,H135,H117,H96,H69)</f>
        <v>0</v>
      </c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6"/>
      <c r="AE149" s="246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6"/>
      <c r="AS149" s="246"/>
      <c r="AT149" s="246"/>
      <c r="AU149" s="246"/>
      <c r="AV149" s="246"/>
      <c r="AW149" s="246"/>
      <c r="AX149" s="246"/>
      <c r="AY149" s="246"/>
      <c r="AZ149" s="246"/>
      <c r="BA149" s="246"/>
      <c r="BB149" s="246"/>
      <c r="BC149" s="246"/>
      <c r="BD149" s="246"/>
      <c r="BE149" s="246"/>
      <c r="BF149" s="246"/>
      <c r="BG149" s="246"/>
      <c r="BH149" s="246"/>
      <c r="BI149" s="246"/>
      <c r="BJ149" s="246"/>
      <c r="BK149" s="246"/>
      <c r="BL149" s="246"/>
      <c r="BM149" s="246"/>
      <c r="BN149" s="246"/>
      <c r="BO149" s="246"/>
      <c r="BP149" s="246"/>
      <c r="BQ149" s="246"/>
      <c r="BR149" s="246"/>
      <c r="BS149" s="246"/>
      <c r="BT149" s="246"/>
      <c r="BU149" s="246"/>
      <c r="BV149" s="246"/>
      <c r="BW149" s="246"/>
      <c r="BX149" s="246"/>
      <c r="BY149" s="246"/>
      <c r="BZ149" s="246"/>
      <c r="CA149" s="246"/>
      <c r="CB149" s="246"/>
      <c r="CC149" s="246"/>
      <c r="CD149" s="246"/>
      <c r="CE149" s="246"/>
      <c r="CF149" s="246"/>
      <c r="CG149" s="246"/>
      <c r="CH149" s="246"/>
      <c r="CI149" s="246"/>
      <c r="CJ149" s="246"/>
      <c r="CK149" s="246"/>
      <c r="CL149" s="246"/>
      <c r="CM149" s="246"/>
      <c r="CN149" s="246"/>
      <c r="CO149" s="246"/>
      <c r="CP149" s="246"/>
      <c r="CQ149" s="246"/>
      <c r="CR149" s="246"/>
      <c r="CS149" s="246"/>
      <c r="CT149" s="246"/>
      <c r="CU149" s="246"/>
      <c r="CV149" s="246"/>
      <c r="CW149" s="246"/>
      <c r="CX149" s="246"/>
      <c r="CY149" s="246"/>
      <c r="CZ149" s="246"/>
      <c r="DA149" s="246"/>
      <c r="DB149" s="246"/>
      <c r="DC149" s="246"/>
      <c r="DD149" s="246"/>
      <c r="DE149" s="246"/>
      <c r="DF149" s="246"/>
      <c r="DG149" s="246"/>
    </row>
    <row r="150" spans="1:112" s="124" customFormat="1" ht="24.95" customHeight="1">
      <c r="A150" s="273"/>
      <c r="B150" s="192" t="s">
        <v>93</v>
      </c>
      <c r="C150" s="178"/>
      <c r="D150" s="178"/>
      <c r="E150" s="178"/>
      <c r="F150" s="178"/>
      <c r="G150" s="178"/>
      <c r="H150" s="179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228"/>
    </row>
    <row r="151" spans="1:112" s="124" customFormat="1" ht="24.95" customHeight="1">
      <c r="A151" s="273"/>
      <c r="B151" s="292" t="s">
        <v>94</v>
      </c>
      <c r="C151" s="293"/>
      <c r="D151" s="293"/>
      <c r="E151" s="293"/>
      <c r="F151" s="293"/>
      <c r="G151" s="293"/>
      <c r="H151" s="294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228"/>
    </row>
    <row r="152" spans="1:112" s="124" customFormat="1" ht="24.95" customHeight="1">
      <c r="A152" s="274"/>
      <c r="B152" s="292" t="s">
        <v>95</v>
      </c>
      <c r="C152" s="293"/>
      <c r="D152" s="293"/>
      <c r="E152" s="293"/>
      <c r="F152" s="293"/>
      <c r="G152" s="293"/>
      <c r="H152" s="294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228"/>
    </row>
    <row r="153" spans="1:111" s="87" customFormat="1" ht="45" customHeight="1">
      <c r="A153" s="141"/>
      <c r="B153" s="182" t="s">
        <v>96</v>
      </c>
      <c r="C153" s="182"/>
      <c r="D153" s="182"/>
      <c r="E153" s="182"/>
      <c r="F153" s="182"/>
      <c r="G153" s="182"/>
      <c r="H153" s="182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6"/>
      <c r="AD153" s="246"/>
      <c r="AE153" s="246"/>
      <c r="AF153" s="246"/>
      <c r="AG153" s="246"/>
      <c r="AH153" s="246"/>
      <c r="AI153" s="246"/>
      <c r="AJ153" s="246"/>
      <c r="AK153" s="246"/>
      <c r="AL153" s="246"/>
      <c r="AM153" s="246"/>
      <c r="AN153" s="246"/>
      <c r="AO153" s="246"/>
      <c r="AP153" s="246"/>
      <c r="AQ153" s="246"/>
      <c r="AR153" s="246"/>
      <c r="AS153" s="246"/>
      <c r="AT153" s="246"/>
      <c r="AU153" s="246"/>
      <c r="AV153" s="246"/>
      <c r="AW153" s="246"/>
      <c r="AX153" s="246"/>
      <c r="AY153" s="246"/>
      <c r="AZ153" s="246"/>
      <c r="BA153" s="246"/>
      <c r="BB153" s="246"/>
      <c r="BC153" s="246"/>
      <c r="BD153" s="246"/>
      <c r="BE153" s="246"/>
      <c r="BF153" s="246"/>
      <c r="BG153" s="246"/>
      <c r="BH153" s="246"/>
      <c r="BI153" s="246"/>
      <c r="BJ153" s="246"/>
      <c r="BK153" s="246"/>
      <c r="BL153" s="246"/>
      <c r="BM153" s="246"/>
      <c r="BN153" s="246"/>
      <c r="BO153" s="246"/>
      <c r="BP153" s="246"/>
      <c r="BQ153" s="246"/>
      <c r="BR153" s="246"/>
      <c r="BS153" s="246"/>
      <c r="BT153" s="246"/>
      <c r="BU153" s="246"/>
      <c r="BV153" s="246"/>
      <c r="BW153" s="246"/>
      <c r="BX153" s="246"/>
      <c r="BY153" s="246"/>
      <c r="BZ153" s="246"/>
      <c r="CA153" s="246"/>
      <c r="CB153" s="246"/>
      <c r="CC153" s="246"/>
      <c r="CD153" s="246"/>
      <c r="CE153" s="246"/>
      <c r="CF153" s="246"/>
      <c r="CG153" s="246"/>
      <c r="CH153" s="246"/>
      <c r="CI153" s="246"/>
      <c r="CJ153" s="246"/>
      <c r="CK153" s="246"/>
      <c r="CL153" s="246"/>
      <c r="CM153" s="246"/>
      <c r="CN153" s="246"/>
      <c r="CO153" s="246"/>
      <c r="CP153" s="246"/>
      <c r="CQ153" s="246"/>
      <c r="CR153" s="246"/>
      <c r="CS153" s="246"/>
      <c r="CT153" s="246"/>
      <c r="CU153" s="246"/>
      <c r="CV153" s="246"/>
      <c r="CW153" s="246"/>
      <c r="CX153" s="246"/>
      <c r="CY153" s="246"/>
      <c r="CZ153" s="246"/>
      <c r="DA153" s="246"/>
      <c r="DB153" s="246"/>
      <c r="DC153" s="246"/>
      <c r="DD153" s="246"/>
      <c r="DE153" s="246"/>
      <c r="DF153" s="246"/>
      <c r="DG153" s="246"/>
    </row>
    <row r="154" spans="1:111" s="87" customFormat="1" ht="24.95" customHeight="1">
      <c r="A154" s="167"/>
      <c r="B154" s="168" t="s">
        <v>13</v>
      </c>
      <c r="C154" s="168"/>
      <c r="D154" s="168" t="s">
        <v>14</v>
      </c>
      <c r="E154" s="218" t="s">
        <v>128</v>
      </c>
      <c r="F154" s="218"/>
      <c r="G154" s="169" t="s">
        <v>4</v>
      </c>
      <c r="H154" s="169" t="s">
        <v>5</v>
      </c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46"/>
      <c r="AM154" s="246"/>
      <c r="AN154" s="246"/>
      <c r="AO154" s="246"/>
      <c r="AP154" s="246"/>
      <c r="AQ154" s="246"/>
      <c r="AR154" s="246"/>
      <c r="AS154" s="246"/>
      <c r="AT154" s="246"/>
      <c r="AU154" s="246"/>
      <c r="AV154" s="246"/>
      <c r="AW154" s="246"/>
      <c r="AX154" s="246"/>
      <c r="AY154" s="246"/>
      <c r="AZ154" s="246"/>
      <c r="BA154" s="246"/>
      <c r="BB154" s="246"/>
      <c r="BC154" s="246"/>
      <c r="BD154" s="246"/>
      <c r="BE154" s="246"/>
      <c r="BF154" s="246"/>
      <c r="BG154" s="246"/>
      <c r="BH154" s="246"/>
      <c r="BI154" s="246"/>
      <c r="BJ154" s="246"/>
      <c r="BK154" s="246"/>
      <c r="BL154" s="246"/>
      <c r="BM154" s="246"/>
      <c r="BN154" s="246"/>
      <c r="BO154" s="246"/>
      <c r="BP154" s="246"/>
      <c r="BQ154" s="246"/>
      <c r="BR154" s="246"/>
      <c r="BS154" s="246"/>
      <c r="BT154" s="246"/>
      <c r="BU154" s="246"/>
      <c r="BV154" s="246"/>
      <c r="BW154" s="246"/>
      <c r="BX154" s="246"/>
      <c r="BY154" s="246"/>
      <c r="BZ154" s="246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6"/>
      <c r="CK154" s="246"/>
      <c r="CL154" s="246"/>
      <c r="CM154" s="246"/>
      <c r="CN154" s="246"/>
      <c r="CO154" s="246"/>
      <c r="CP154" s="246"/>
      <c r="CQ154" s="246"/>
      <c r="CR154" s="246"/>
      <c r="CS154" s="246"/>
      <c r="CT154" s="246"/>
      <c r="CU154" s="246"/>
      <c r="CV154" s="246"/>
      <c r="CW154" s="246"/>
      <c r="CX154" s="246"/>
      <c r="CY154" s="246"/>
      <c r="CZ154" s="246"/>
      <c r="DA154" s="246"/>
      <c r="DB154" s="246"/>
      <c r="DC154" s="246"/>
      <c r="DD154" s="246"/>
      <c r="DE154" s="246"/>
      <c r="DF154" s="246"/>
      <c r="DG154" s="246"/>
    </row>
    <row r="155" spans="1:111" s="87" customFormat="1" ht="27.75" customHeight="1">
      <c r="A155" s="167"/>
      <c r="B155" s="168"/>
      <c r="C155" s="168"/>
      <c r="D155" s="168"/>
      <c r="E155" s="46" t="s">
        <v>259</v>
      </c>
      <c r="F155" s="65" t="s">
        <v>6</v>
      </c>
      <c r="G155" s="169"/>
      <c r="H155" s="169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6"/>
      <c r="AG155" s="246"/>
      <c r="AH155" s="246"/>
      <c r="AI155" s="246"/>
      <c r="AJ155" s="246"/>
      <c r="AK155" s="246"/>
      <c r="AL155" s="246"/>
      <c r="AM155" s="246"/>
      <c r="AN155" s="246"/>
      <c r="AO155" s="246"/>
      <c r="AP155" s="246"/>
      <c r="AQ155" s="246"/>
      <c r="AR155" s="246"/>
      <c r="AS155" s="246"/>
      <c r="AT155" s="246"/>
      <c r="AU155" s="246"/>
      <c r="AV155" s="246"/>
      <c r="AW155" s="246"/>
      <c r="AX155" s="246"/>
      <c r="AY155" s="246"/>
      <c r="AZ155" s="246"/>
      <c r="BA155" s="246"/>
      <c r="BB155" s="246"/>
      <c r="BC155" s="246"/>
      <c r="BD155" s="246"/>
      <c r="BE155" s="246"/>
      <c r="BF155" s="246"/>
      <c r="BG155" s="246"/>
      <c r="BH155" s="246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/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6"/>
      <c r="CK155" s="246"/>
      <c r="CL155" s="246"/>
      <c r="CM155" s="246"/>
      <c r="CN155" s="246"/>
      <c r="CO155" s="246"/>
      <c r="CP155" s="246"/>
      <c r="CQ155" s="246"/>
      <c r="CR155" s="246"/>
      <c r="CS155" s="246"/>
      <c r="CT155" s="246"/>
      <c r="CU155" s="246"/>
      <c r="CV155" s="246"/>
      <c r="CW155" s="246"/>
      <c r="CX155" s="246"/>
      <c r="CY155" s="246"/>
      <c r="CZ155" s="246"/>
      <c r="DA155" s="246"/>
      <c r="DB155" s="246"/>
      <c r="DC155" s="246"/>
      <c r="DD155" s="246"/>
      <c r="DE155" s="246"/>
      <c r="DF155" s="246"/>
      <c r="DG155" s="246"/>
    </row>
    <row r="156" spans="1:111" s="42" customFormat="1" ht="24.95" customHeight="1">
      <c r="A156" s="142"/>
      <c r="B156" s="205" t="s">
        <v>97</v>
      </c>
      <c r="C156" s="205"/>
      <c r="D156" s="205"/>
      <c r="E156" s="205"/>
      <c r="F156" s="205"/>
      <c r="G156" s="205"/>
      <c r="H156" s="205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  <c r="AB156" s="231"/>
      <c r="AC156" s="231"/>
      <c r="AD156" s="231"/>
      <c r="AE156" s="231"/>
      <c r="AF156" s="231"/>
      <c r="AG156" s="231"/>
      <c r="AH156" s="231"/>
      <c r="AI156" s="231"/>
      <c r="AJ156" s="231"/>
      <c r="AK156" s="231"/>
      <c r="AL156" s="231"/>
      <c r="AM156" s="231"/>
      <c r="AN156" s="231"/>
      <c r="AO156" s="231"/>
      <c r="AP156" s="231"/>
      <c r="AQ156" s="231"/>
      <c r="AR156" s="231"/>
      <c r="AS156" s="231"/>
      <c r="AT156" s="231"/>
      <c r="AU156" s="231"/>
      <c r="AV156" s="231"/>
      <c r="AW156" s="231"/>
      <c r="AX156" s="231"/>
      <c r="AY156" s="231"/>
      <c r="AZ156" s="231"/>
      <c r="BA156" s="231"/>
      <c r="BB156" s="231"/>
      <c r="BC156" s="231"/>
      <c r="BD156" s="231"/>
      <c r="BE156" s="231"/>
      <c r="BF156" s="231"/>
      <c r="BG156" s="231"/>
      <c r="BH156" s="231"/>
      <c r="BI156" s="231"/>
      <c r="BJ156" s="231"/>
      <c r="BK156" s="231"/>
      <c r="BL156" s="231"/>
      <c r="BM156" s="231"/>
      <c r="BN156" s="231"/>
      <c r="BO156" s="231"/>
      <c r="BP156" s="231"/>
      <c r="BQ156" s="231"/>
      <c r="BR156" s="231"/>
      <c r="BS156" s="231"/>
      <c r="BT156" s="231"/>
      <c r="BU156" s="231"/>
      <c r="BV156" s="231"/>
      <c r="BW156" s="231"/>
      <c r="BX156" s="231"/>
      <c r="BY156" s="231"/>
      <c r="BZ156" s="231"/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  <c r="CW156" s="231"/>
      <c r="CX156" s="231"/>
      <c r="CY156" s="231"/>
      <c r="CZ156" s="231"/>
      <c r="DA156" s="231"/>
      <c r="DB156" s="231"/>
      <c r="DC156" s="231"/>
      <c r="DD156" s="231"/>
      <c r="DE156" s="231"/>
      <c r="DF156" s="231"/>
      <c r="DG156" s="231"/>
    </row>
    <row r="157" spans="1:111" s="72" customFormat="1" ht="32.25" customHeight="1">
      <c r="A157" s="23" t="s">
        <v>98</v>
      </c>
      <c r="B157" s="181" t="s">
        <v>99</v>
      </c>
      <c r="C157" s="181"/>
      <c r="D157" s="24" t="s">
        <v>23</v>
      </c>
      <c r="E157" s="159">
        <f>101*0.08*8*3</f>
        <v>193.92000000000002</v>
      </c>
      <c r="F157" s="143">
        <f aca="true" t="shared" si="20" ref="F157:F164">SUM(E157:E157)</f>
        <v>193.92000000000002</v>
      </c>
      <c r="G157" s="82"/>
      <c r="H157" s="144">
        <f>F157*G157</f>
        <v>0</v>
      </c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8"/>
      <c r="BX157" s="238"/>
      <c r="BY157" s="238"/>
      <c r="BZ157" s="238"/>
      <c r="CA157" s="238"/>
      <c r="CB157" s="238"/>
      <c r="CC157" s="238"/>
      <c r="CD157" s="238"/>
      <c r="CE157" s="238"/>
      <c r="CF157" s="238"/>
      <c r="CG157" s="238"/>
      <c r="CH157" s="238"/>
      <c r="CI157" s="238"/>
      <c r="CJ157" s="238"/>
      <c r="CK157" s="238"/>
      <c r="CL157" s="238"/>
      <c r="CM157" s="238"/>
      <c r="CN157" s="238"/>
      <c r="CO157" s="238"/>
      <c r="CP157" s="238"/>
      <c r="CQ157" s="238"/>
      <c r="CR157" s="238"/>
      <c r="CS157" s="238"/>
      <c r="CT157" s="238"/>
      <c r="CU157" s="238"/>
      <c r="CV157" s="238"/>
      <c r="CW157" s="238"/>
      <c r="CX157" s="238"/>
      <c r="CY157" s="238"/>
      <c r="CZ157" s="238"/>
      <c r="DA157" s="238"/>
      <c r="DB157" s="238"/>
      <c r="DC157" s="238"/>
      <c r="DD157" s="238"/>
      <c r="DE157" s="238"/>
      <c r="DF157" s="238"/>
      <c r="DG157" s="238"/>
    </row>
    <row r="158" spans="1:111" s="96" customFormat="1" ht="24.95" customHeight="1">
      <c r="A158" s="23" t="s">
        <v>100</v>
      </c>
      <c r="B158" s="180" t="s">
        <v>101</v>
      </c>
      <c r="C158" s="180"/>
      <c r="D158" s="24" t="s">
        <v>15</v>
      </c>
      <c r="E158" s="159">
        <f>50*3</f>
        <v>150</v>
      </c>
      <c r="F158" s="143">
        <f t="shared" si="20"/>
        <v>150</v>
      </c>
      <c r="G158" s="82"/>
      <c r="H158" s="144">
        <f aca="true" t="shared" si="21" ref="H158:H164">F158*G158</f>
        <v>0</v>
      </c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8"/>
      <c r="BF158" s="248"/>
      <c r="BG158" s="248"/>
      <c r="BH158" s="248"/>
      <c r="BI158" s="248"/>
      <c r="BJ158" s="248"/>
      <c r="BK158" s="248"/>
      <c r="BL158" s="248"/>
      <c r="BM158" s="248"/>
      <c r="BN158" s="248"/>
      <c r="BO158" s="248"/>
      <c r="BP158" s="248"/>
      <c r="BQ158" s="248"/>
      <c r="BR158" s="248"/>
      <c r="BS158" s="248"/>
      <c r="BT158" s="248"/>
      <c r="BU158" s="248"/>
      <c r="BV158" s="248"/>
      <c r="BW158" s="248"/>
      <c r="BX158" s="248"/>
      <c r="BY158" s="248"/>
      <c r="BZ158" s="248"/>
      <c r="CA158" s="248"/>
      <c r="CB158" s="248"/>
      <c r="CC158" s="248"/>
      <c r="CD158" s="248"/>
      <c r="CE158" s="248"/>
      <c r="CF158" s="248"/>
      <c r="CG158" s="248"/>
      <c r="CH158" s="248"/>
      <c r="CI158" s="248"/>
      <c r="CJ158" s="248"/>
      <c r="CK158" s="248"/>
      <c r="CL158" s="248"/>
      <c r="CM158" s="248"/>
      <c r="CN158" s="248"/>
      <c r="CO158" s="248"/>
      <c r="CP158" s="248"/>
      <c r="CQ158" s="248"/>
      <c r="CR158" s="248"/>
      <c r="CS158" s="248"/>
      <c r="CT158" s="248"/>
      <c r="CU158" s="248"/>
      <c r="CV158" s="248"/>
      <c r="CW158" s="248"/>
      <c r="CX158" s="248"/>
      <c r="CY158" s="248"/>
      <c r="CZ158" s="248"/>
      <c r="DA158" s="248"/>
      <c r="DB158" s="248"/>
      <c r="DC158" s="248"/>
      <c r="DD158" s="248"/>
      <c r="DE158" s="248"/>
      <c r="DF158" s="248"/>
      <c r="DG158" s="248"/>
    </row>
    <row r="159" spans="1:111" s="96" customFormat="1" ht="27.75" customHeight="1">
      <c r="A159" s="24" t="s">
        <v>69</v>
      </c>
      <c r="B159" s="180" t="s">
        <v>102</v>
      </c>
      <c r="C159" s="180"/>
      <c r="D159" s="24" t="s">
        <v>18</v>
      </c>
      <c r="E159" s="159">
        <f>101*1*3</f>
        <v>303</v>
      </c>
      <c r="F159" s="143">
        <f t="shared" si="20"/>
        <v>303</v>
      </c>
      <c r="G159" s="82"/>
      <c r="H159" s="144">
        <f t="shared" si="21"/>
        <v>0</v>
      </c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8"/>
      <c r="BK159" s="248"/>
      <c r="BL159" s="248"/>
      <c r="BM159" s="248"/>
      <c r="BN159" s="248"/>
      <c r="BO159" s="248"/>
      <c r="BP159" s="248"/>
      <c r="BQ159" s="248"/>
      <c r="BR159" s="248"/>
      <c r="BS159" s="248"/>
      <c r="BT159" s="248"/>
      <c r="BU159" s="248"/>
      <c r="BV159" s="248"/>
      <c r="BW159" s="248"/>
      <c r="BX159" s="248"/>
      <c r="BY159" s="248"/>
      <c r="BZ159" s="248"/>
      <c r="CA159" s="248"/>
      <c r="CB159" s="248"/>
      <c r="CC159" s="248"/>
      <c r="CD159" s="248"/>
      <c r="CE159" s="248"/>
      <c r="CF159" s="248"/>
      <c r="CG159" s="248"/>
      <c r="CH159" s="248"/>
      <c r="CI159" s="248"/>
      <c r="CJ159" s="248"/>
      <c r="CK159" s="248"/>
      <c r="CL159" s="248"/>
      <c r="CM159" s="248"/>
      <c r="CN159" s="248"/>
      <c r="CO159" s="248"/>
      <c r="CP159" s="248"/>
      <c r="CQ159" s="248"/>
      <c r="CR159" s="248"/>
      <c r="CS159" s="248"/>
      <c r="CT159" s="248"/>
      <c r="CU159" s="248"/>
      <c r="CV159" s="248"/>
      <c r="CW159" s="248"/>
      <c r="CX159" s="248"/>
      <c r="CY159" s="248"/>
      <c r="CZ159" s="248"/>
      <c r="DA159" s="248"/>
      <c r="DB159" s="248"/>
      <c r="DC159" s="248"/>
      <c r="DD159" s="248"/>
      <c r="DE159" s="248"/>
      <c r="DF159" s="248"/>
      <c r="DG159" s="248"/>
    </row>
    <row r="160" spans="1:111" s="96" customFormat="1" ht="24.95" customHeight="1">
      <c r="A160" s="24" t="s">
        <v>19</v>
      </c>
      <c r="B160" s="180" t="s">
        <v>103</v>
      </c>
      <c r="C160" s="180"/>
      <c r="D160" s="24" t="s">
        <v>23</v>
      </c>
      <c r="E160" s="159">
        <f>10.1*1*3</f>
        <v>30.299999999999997</v>
      </c>
      <c r="F160" s="143">
        <f t="shared" si="20"/>
        <v>30.299999999999997</v>
      </c>
      <c r="G160" s="82"/>
      <c r="H160" s="144">
        <f t="shared" si="21"/>
        <v>0</v>
      </c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8"/>
      <c r="AR160" s="248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8"/>
      <c r="BF160" s="248"/>
      <c r="BG160" s="248"/>
      <c r="BH160" s="248"/>
      <c r="BI160" s="248"/>
      <c r="BJ160" s="248"/>
      <c r="BK160" s="248"/>
      <c r="BL160" s="248"/>
      <c r="BM160" s="248"/>
      <c r="BN160" s="248"/>
      <c r="BO160" s="248"/>
      <c r="BP160" s="248"/>
      <c r="BQ160" s="248"/>
      <c r="BR160" s="248"/>
      <c r="BS160" s="248"/>
      <c r="BT160" s="248"/>
      <c r="BU160" s="248"/>
      <c r="BV160" s="248"/>
      <c r="BW160" s="248"/>
      <c r="BX160" s="248"/>
      <c r="BY160" s="248"/>
      <c r="BZ160" s="248"/>
      <c r="CA160" s="248"/>
      <c r="CB160" s="248"/>
      <c r="CC160" s="248"/>
      <c r="CD160" s="248"/>
      <c r="CE160" s="248"/>
      <c r="CF160" s="248"/>
      <c r="CG160" s="248"/>
      <c r="CH160" s="248"/>
      <c r="CI160" s="248"/>
      <c r="CJ160" s="248"/>
      <c r="CK160" s="248"/>
      <c r="CL160" s="248"/>
      <c r="CM160" s="248"/>
      <c r="CN160" s="248"/>
      <c r="CO160" s="248"/>
      <c r="CP160" s="248"/>
      <c r="CQ160" s="248"/>
      <c r="CR160" s="248"/>
      <c r="CS160" s="248"/>
      <c r="CT160" s="248"/>
      <c r="CU160" s="248"/>
      <c r="CV160" s="248"/>
      <c r="CW160" s="248"/>
      <c r="CX160" s="248"/>
      <c r="CY160" s="248"/>
      <c r="CZ160" s="248"/>
      <c r="DA160" s="248"/>
      <c r="DB160" s="248"/>
      <c r="DC160" s="248"/>
      <c r="DD160" s="248"/>
      <c r="DE160" s="248"/>
      <c r="DF160" s="248"/>
      <c r="DG160" s="248"/>
    </row>
    <row r="161" spans="1:111" s="72" customFormat="1" ht="24.95" customHeight="1">
      <c r="A161" s="23" t="s">
        <v>104</v>
      </c>
      <c r="B161" s="180" t="s">
        <v>105</v>
      </c>
      <c r="C161" s="180"/>
      <c r="D161" s="24" t="s">
        <v>18</v>
      </c>
      <c r="E161" s="159">
        <f>101*2*3</f>
        <v>606</v>
      </c>
      <c r="F161" s="143">
        <f t="shared" si="20"/>
        <v>606</v>
      </c>
      <c r="G161" s="82"/>
      <c r="H161" s="144">
        <f t="shared" si="21"/>
        <v>0</v>
      </c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8"/>
      <c r="BX161" s="238"/>
      <c r="BY161" s="238"/>
      <c r="BZ161" s="238"/>
      <c r="CA161" s="238"/>
      <c r="CB161" s="238"/>
      <c r="CC161" s="238"/>
      <c r="CD161" s="238"/>
      <c r="CE161" s="238"/>
      <c r="CF161" s="238"/>
      <c r="CG161" s="238"/>
      <c r="CH161" s="238"/>
      <c r="CI161" s="238"/>
      <c r="CJ161" s="238"/>
      <c r="CK161" s="238"/>
      <c r="CL161" s="238"/>
      <c r="CM161" s="238"/>
      <c r="CN161" s="238"/>
      <c r="CO161" s="238"/>
      <c r="CP161" s="238"/>
      <c r="CQ161" s="238"/>
      <c r="CR161" s="238"/>
      <c r="CS161" s="238"/>
      <c r="CT161" s="238"/>
      <c r="CU161" s="238"/>
      <c r="CV161" s="238"/>
      <c r="CW161" s="238"/>
      <c r="CX161" s="238"/>
      <c r="CY161" s="238"/>
      <c r="CZ161" s="238"/>
      <c r="DA161" s="238"/>
      <c r="DB161" s="238"/>
      <c r="DC161" s="238"/>
      <c r="DD161" s="238"/>
      <c r="DE161" s="238"/>
      <c r="DF161" s="238"/>
      <c r="DG161" s="238"/>
    </row>
    <row r="162" spans="1:111" s="72" customFormat="1" ht="24.95" customHeight="1">
      <c r="A162" s="25" t="s">
        <v>73</v>
      </c>
      <c r="B162" s="180" t="s">
        <v>106</v>
      </c>
      <c r="C162" s="180"/>
      <c r="D162" s="24" t="s">
        <v>15</v>
      </c>
      <c r="E162" s="159">
        <v>101</v>
      </c>
      <c r="F162" s="143">
        <f t="shared" si="20"/>
        <v>101</v>
      </c>
      <c r="G162" s="82"/>
      <c r="H162" s="144">
        <f t="shared" si="21"/>
        <v>0</v>
      </c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8"/>
      <c r="BX162" s="238"/>
      <c r="BY162" s="238"/>
      <c r="BZ162" s="238"/>
      <c r="CA162" s="238"/>
      <c r="CB162" s="238"/>
      <c r="CC162" s="238"/>
      <c r="CD162" s="238"/>
      <c r="CE162" s="238"/>
      <c r="CF162" s="238"/>
      <c r="CG162" s="238"/>
      <c r="CH162" s="238"/>
      <c r="CI162" s="238"/>
      <c r="CJ162" s="238"/>
      <c r="CK162" s="238"/>
      <c r="CL162" s="238"/>
      <c r="CM162" s="238"/>
      <c r="CN162" s="238"/>
      <c r="CO162" s="238"/>
      <c r="CP162" s="238"/>
      <c r="CQ162" s="238"/>
      <c r="CR162" s="238"/>
      <c r="CS162" s="238"/>
      <c r="CT162" s="238"/>
      <c r="CU162" s="238"/>
      <c r="CV162" s="238"/>
      <c r="CW162" s="238"/>
      <c r="CX162" s="238"/>
      <c r="CY162" s="238"/>
      <c r="CZ162" s="238"/>
      <c r="DA162" s="238"/>
      <c r="DB162" s="238"/>
      <c r="DC162" s="238"/>
      <c r="DD162" s="238"/>
      <c r="DE162" s="238"/>
      <c r="DF162" s="238"/>
      <c r="DG162" s="238"/>
    </row>
    <row r="163" spans="1:111" s="72" customFormat="1" ht="24.95" customHeight="1">
      <c r="A163" s="25" t="s">
        <v>107</v>
      </c>
      <c r="B163" s="180" t="s">
        <v>217</v>
      </c>
      <c r="C163" s="180"/>
      <c r="D163" s="24" t="s">
        <v>15</v>
      </c>
      <c r="E163" s="159">
        <v>101</v>
      </c>
      <c r="F163" s="143">
        <f t="shared" si="20"/>
        <v>101</v>
      </c>
      <c r="G163" s="82"/>
      <c r="H163" s="144">
        <f t="shared" si="21"/>
        <v>0</v>
      </c>
      <c r="I163" s="238"/>
      <c r="J163" s="238"/>
      <c r="K163" s="238"/>
      <c r="L163" s="238"/>
      <c r="M163" s="238"/>
      <c r="N163" s="238"/>
      <c r="O163" s="238"/>
      <c r="P163" s="238"/>
      <c r="Q163" s="238"/>
      <c r="R163" s="238"/>
      <c r="S163" s="238"/>
      <c r="T163" s="238"/>
      <c r="U163" s="238"/>
      <c r="V163" s="238"/>
      <c r="W163" s="238"/>
      <c r="X163" s="238"/>
      <c r="Y163" s="238"/>
      <c r="Z163" s="238"/>
      <c r="AA163" s="238"/>
      <c r="AB163" s="238"/>
      <c r="AC163" s="238"/>
      <c r="AD163" s="238"/>
      <c r="AE163" s="238"/>
      <c r="AF163" s="238"/>
      <c r="AG163" s="238"/>
      <c r="AH163" s="238"/>
      <c r="AI163" s="238"/>
      <c r="AJ163" s="238"/>
      <c r="AK163" s="238"/>
      <c r="AL163" s="238"/>
      <c r="AM163" s="238"/>
      <c r="AN163" s="238"/>
      <c r="AO163" s="238"/>
      <c r="AP163" s="238"/>
      <c r="AQ163" s="238"/>
      <c r="AR163" s="238"/>
      <c r="AS163" s="238"/>
      <c r="AT163" s="238"/>
      <c r="AU163" s="238"/>
      <c r="AV163" s="238"/>
      <c r="AW163" s="238"/>
      <c r="AX163" s="238"/>
      <c r="AY163" s="238"/>
      <c r="AZ163" s="238"/>
      <c r="BA163" s="238"/>
      <c r="BB163" s="238"/>
      <c r="BC163" s="238"/>
      <c r="BD163" s="238"/>
      <c r="BE163" s="238"/>
      <c r="BF163" s="238"/>
      <c r="BG163" s="238"/>
      <c r="BH163" s="238"/>
      <c r="BI163" s="238"/>
      <c r="BJ163" s="238"/>
      <c r="BK163" s="238"/>
      <c r="BL163" s="238"/>
      <c r="BM163" s="238"/>
      <c r="BN163" s="238"/>
      <c r="BO163" s="238"/>
      <c r="BP163" s="238"/>
      <c r="BQ163" s="238"/>
      <c r="BR163" s="238"/>
      <c r="BS163" s="238"/>
      <c r="BT163" s="238"/>
      <c r="BU163" s="238"/>
      <c r="BV163" s="238"/>
      <c r="BW163" s="238"/>
      <c r="BX163" s="238"/>
      <c r="BY163" s="238"/>
      <c r="BZ163" s="238"/>
      <c r="CA163" s="238"/>
      <c r="CB163" s="238"/>
      <c r="CC163" s="238"/>
      <c r="CD163" s="238"/>
      <c r="CE163" s="238"/>
      <c r="CF163" s="238"/>
      <c r="CG163" s="238"/>
      <c r="CH163" s="238"/>
      <c r="CI163" s="238"/>
      <c r="CJ163" s="238"/>
      <c r="CK163" s="238"/>
      <c r="CL163" s="238"/>
      <c r="CM163" s="238"/>
      <c r="CN163" s="238"/>
      <c r="CO163" s="238"/>
      <c r="CP163" s="238"/>
      <c r="CQ163" s="238"/>
      <c r="CR163" s="238"/>
      <c r="CS163" s="238"/>
      <c r="CT163" s="238"/>
      <c r="CU163" s="238"/>
      <c r="CV163" s="238"/>
      <c r="CW163" s="238"/>
      <c r="CX163" s="238"/>
      <c r="CY163" s="238"/>
      <c r="CZ163" s="238"/>
      <c r="DA163" s="238"/>
      <c r="DB163" s="238"/>
      <c r="DC163" s="238"/>
      <c r="DD163" s="238"/>
      <c r="DE163" s="238"/>
      <c r="DF163" s="238"/>
      <c r="DG163" s="238"/>
    </row>
    <row r="164" spans="1:111" s="72" customFormat="1" ht="24.95" customHeight="1">
      <c r="A164" s="25" t="s">
        <v>16</v>
      </c>
      <c r="B164" s="180" t="s">
        <v>108</v>
      </c>
      <c r="C164" s="180"/>
      <c r="D164" s="24" t="s">
        <v>15</v>
      </c>
      <c r="E164" s="159">
        <v>101</v>
      </c>
      <c r="F164" s="143">
        <f t="shared" si="20"/>
        <v>101</v>
      </c>
      <c r="G164" s="82"/>
      <c r="H164" s="144">
        <f t="shared" si="21"/>
        <v>0</v>
      </c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X164" s="238"/>
      <c r="Y164" s="238"/>
      <c r="Z164" s="238"/>
      <c r="AA164" s="238"/>
      <c r="AB164" s="238"/>
      <c r="AC164" s="238"/>
      <c r="AD164" s="238"/>
      <c r="AE164" s="238"/>
      <c r="AF164" s="238"/>
      <c r="AG164" s="238"/>
      <c r="AH164" s="238"/>
      <c r="AI164" s="238"/>
      <c r="AJ164" s="238"/>
      <c r="AK164" s="238"/>
      <c r="AL164" s="238"/>
      <c r="AM164" s="238"/>
      <c r="AN164" s="238"/>
      <c r="AO164" s="238"/>
      <c r="AP164" s="238"/>
      <c r="AQ164" s="238"/>
      <c r="AR164" s="238"/>
      <c r="AS164" s="238"/>
      <c r="AT164" s="238"/>
      <c r="AU164" s="238"/>
      <c r="AV164" s="238"/>
      <c r="AW164" s="238"/>
      <c r="AX164" s="238"/>
      <c r="AY164" s="238"/>
      <c r="AZ164" s="238"/>
      <c r="BA164" s="238"/>
      <c r="BB164" s="238"/>
      <c r="BC164" s="238"/>
      <c r="BD164" s="238"/>
      <c r="BE164" s="238"/>
      <c r="BF164" s="238"/>
      <c r="BG164" s="238"/>
      <c r="BH164" s="238"/>
      <c r="BI164" s="238"/>
      <c r="BJ164" s="238"/>
      <c r="BK164" s="238"/>
      <c r="BL164" s="238"/>
      <c r="BM164" s="238"/>
      <c r="BN164" s="238"/>
      <c r="BO164" s="238"/>
      <c r="BP164" s="238"/>
      <c r="BQ164" s="238"/>
      <c r="BR164" s="238"/>
      <c r="BS164" s="238"/>
      <c r="BT164" s="238"/>
      <c r="BU164" s="238"/>
      <c r="BV164" s="238"/>
      <c r="BW164" s="238"/>
      <c r="BX164" s="238"/>
      <c r="BY164" s="238"/>
      <c r="BZ164" s="238"/>
      <c r="CA164" s="238"/>
      <c r="CB164" s="238"/>
      <c r="CC164" s="238"/>
      <c r="CD164" s="238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  <c r="DC164" s="238"/>
      <c r="DD164" s="238"/>
      <c r="DE164" s="238"/>
      <c r="DF164" s="238"/>
      <c r="DG164" s="238"/>
    </row>
    <row r="165" spans="1:112" s="124" customFormat="1" ht="42.75" customHeight="1">
      <c r="A165" s="145"/>
      <c r="B165" s="182" t="s">
        <v>109</v>
      </c>
      <c r="C165" s="182"/>
      <c r="D165" s="182"/>
      <c r="E165" s="182"/>
      <c r="F165" s="182"/>
      <c r="G165" s="182"/>
      <c r="H165" s="146">
        <f>SUM(H157:H164)</f>
        <v>0</v>
      </c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228"/>
    </row>
    <row r="166" spans="1:112" s="15" customFormat="1" ht="43.5" customHeight="1">
      <c r="A166" s="275"/>
      <c r="B166" s="276" t="s">
        <v>238</v>
      </c>
      <c r="C166" s="276"/>
      <c r="D166" s="276"/>
      <c r="E166" s="276"/>
      <c r="F166" s="276"/>
      <c r="G166" s="276"/>
      <c r="H166" s="276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  <c r="BR166" s="249"/>
      <c r="BS166" s="249"/>
      <c r="BT166" s="249"/>
      <c r="BU166" s="249"/>
      <c r="BV166" s="249"/>
      <c r="BW166" s="249"/>
      <c r="BX166" s="249"/>
      <c r="BY166" s="249"/>
      <c r="BZ166" s="249"/>
      <c r="CA166" s="249"/>
      <c r="CB166" s="249"/>
      <c r="CC166" s="249"/>
      <c r="CD166" s="249"/>
      <c r="CE166" s="249"/>
      <c r="CF166" s="249"/>
      <c r="CG166" s="249"/>
      <c r="CH166" s="249"/>
      <c r="CI166" s="249"/>
      <c r="CJ166" s="249"/>
      <c r="CK166" s="249"/>
      <c r="CL166" s="249"/>
      <c r="CM166" s="249"/>
      <c r="CN166" s="249"/>
      <c r="CO166" s="249"/>
      <c r="CP166" s="249"/>
      <c r="CQ166" s="249"/>
      <c r="CR166" s="249"/>
      <c r="CS166" s="249"/>
      <c r="CT166" s="249"/>
      <c r="CU166" s="249"/>
      <c r="CV166" s="249"/>
      <c r="CW166" s="249"/>
      <c r="CX166" s="249"/>
      <c r="CY166" s="249"/>
      <c r="CZ166" s="249"/>
      <c r="DA166" s="249"/>
      <c r="DB166" s="249"/>
      <c r="DC166" s="249"/>
      <c r="DD166" s="249"/>
      <c r="DE166" s="249"/>
      <c r="DF166" s="249"/>
      <c r="DG166" s="249"/>
      <c r="DH166" s="229"/>
    </row>
    <row r="167" spans="1:112" s="124" customFormat="1" ht="24.95" customHeight="1">
      <c r="A167" s="175"/>
      <c r="B167" s="168" t="s">
        <v>13</v>
      </c>
      <c r="C167" s="168"/>
      <c r="D167" s="168" t="s">
        <v>14</v>
      </c>
      <c r="E167" s="218" t="s">
        <v>128</v>
      </c>
      <c r="F167" s="218"/>
      <c r="G167" s="169" t="s">
        <v>4</v>
      </c>
      <c r="H167" s="169" t="s">
        <v>5</v>
      </c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228"/>
    </row>
    <row r="168" spans="1:8" s="125" customFormat="1" ht="24.95" customHeight="1">
      <c r="A168" s="167"/>
      <c r="B168" s="168"/>
      <c r="C168" s="168"/>
      <c r="D168" s="168"/>
      <c r="E168" s="46" t="s">
        <v>259</v>
      </c>
      <c r="F168" s="65" t="s">
        <v>6</v>
      </c>
      <c r="G168" s="169"/>
      <c r="H168" s="169"/>
    </row>
    <row r="169" spans="1:8" s="125" customFormat="1" ht="24.95" customHeight="1">
      <c r="A169" s="159"/>
      <c r="B169" s="219" t="s">
        <v>215</v>
      </c>
      <c r="C169" s="219"/>
      <c r="D169" s="219"/>
      <c r="E169" s="219"/>
      <c r="F169" s="219"/>
      <c r="G169" s="219"/>
      <c r="H169" s="219"/>
    </row>
    <row r="170" spans="1:112" s="91" customFormat="1" ht="24.95" customHeight="1">
      <c r="A170" s="123" t="s">
        <v>197</v>
      </c>
      <c r="B170" s="170" t="s">
        <v>196</v>
      </c>
      <c r="C170" s="170"/>
      <c r="D170" s="24" t="s">
        <v>23</v>
      </c>
      <c r="E170" s="2">
        <v>36.9</v>
      </c>
      <c r="F170" s="24">
        <f>E170</f>
        <v>36.9</v>
      </c>
      <c r="G170" s="82"/>
      <c r="H170" s="138">
        <f>G170*F170</f>
        <v>0</v>
      </c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7"/>
      <c r="BM170" s="127"/>
      <c r="BN170" s="127"/>
      <c r="BO170" s="127"/>
      <c r="BP170" s="127"/>
      <c r="BQ170" s="127"/>
      <c r="BR170" s="127"/>
      <c r="BS170" s="127"/>
      <c r="BT170" s="127"/>
      <c r="BU170" s="127"/>
      <c r="BV170" s="127"/>
      <c r="BW170" s="127"/>
      <c r="BX170" s="127"/>
      <c r="BY170" s="127"/>
      <c r="BZ170" s="127"/>
      <c r="CA170" s="127"/>
      <c r="CB170" s="127"/>
      <c r="CC170" s="127"/>
      <c r="CD170" s="127"/>
      <c r="CE170" s="127"/>
      <c r="CF170" s="127"/>
      <c r="CG170" s="127"/>
      <c r="CH170" s="127"/>
      <c r="CI170" s="127"/>
      <c r="CJ170" s="127"/>
      <c r="CK170" s="127"/>
      <c r="CL170" s="127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7"/>
      <c r="DA170" s="127"/>
      <c r="DB170" s="127"/>
      <c r="DC170" s="127"/>
      <c r="DD170" s="127"/>
      <c r="DE170" s="127"/>
      <c r="DF170" s="127"/>
      <c r="DG170" s="127"/>
      <c r="DH170" s="161"/>
    </row>
    <row r="171" spans="1:112" s="91" customFormat="1" ht="24.95" customHeight="1">
      <c r="A171" s="123" t="s">
        <v>199</v>
      </c>
      <c r="B171" s="170" t="s">
        <v>198</v>
      </c>
      <c r="C171" s="170"/>
      <c r="D171" s="24" t="s">
        <v>18</v>
      </c>
      <c r="E171" s="2">
        <v>369</v>
      </c>
      <c r="F171" s="24">
        <f aca="true" t="shared" si="22" ref="F171:F181">E171</f>
        <v>369</v>
      </c>
      <c r="G171" s="82"/>
      <c r="H171" s="138">
        <f aca="true" t="shared" si="23" ref="H171:H181">G171*F171</f>
        <v>0</v>
      </c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7"/>
      <c r="BM171" s="127"/>
      <c r="BN171" s="127"/>
      <c r="BO171" s="127"/>
      <c r="BP171" s="127"/>
      <c r="BQ171" s="127"/>
      <c r="BR171" s="127"/>
      <c r="BS171" s="127"/>
      <c r="BT171" s="127"/>
      <c r="BU171" s="127"/>
      <c r="BV171" s="127"/>
      <c r="BW171" s="127"/>
      <c r="BX171" s="127"/>
      <c r="BY171" s="127"/>
      <c r="BZ171" s="127"/>
      <c r="CA171" s="127"/>
      <c r="CB171" s="127"/>
      <c r="CC171" s="127"/>
      <c r="CD171" s="127"/>
      <c r="CE171" s="127"/>
      <c r="CF171" s="127"/>
      <c r="CG171" s="127"/>
      <c r="CH171" s="127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7"/>
      <c r="DA171" s="127"/>
      <c r="DB171" s="127"/>
      <c r="DC171" s="127"/>
      <c r="DD171" s="127"/>
      <c r="DE171" s="127"/>
      <c r="DF171" s="127"/>
      <c r="DG171" s="127"/>
      <c r="DH171" s="161"/>
    </row>
    <row r="172" spans="1:112" s="91" customFormat="1" ht="24.95" customHeight="1">
      <c r="A172" s="123" t="s">
        <v>19</v>
      </c>
      <c r="B172" s="170" t="s">
        <v>200</v>
      </c>
      <c r="C172" s="170"/>
      <c r="D172" s="24" t="s">
        <v>18</v>
      </c>
      <c r="E172" s="2">
        <v>369</v>
      </c>
      <c r="F172" s="24">
        <f t="shared" si="22"/>
        <v>369</v>
      </c>
      <c r="G172" s="82"/>
      <c r="H172" s="138">
        <f t="shared" si="23"/>
        <v>0</v>
      </c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7"/>
      <c r="BD172" s="127"/>
      <c r="BE172" s="127"/>
      <c r="BF172" s="127"/>
      <c r="BG172" s="127"/>
      <c r="BH172" s="127"/>
      <c r="BI172" s="127"/>
      <c r="BJ172" s="127"/>
      <c r="BK172" s="127"/>
      <c r="BL172" s="127"/>
      <c r="BM172" s="127"/>
      <c r="BN172" s="127"/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7"/>
      <c r="CC172" s="127"/>
      <c r="CD172" s="127"/>
      <c r="CE172" s="127"/>
      <c r="CF172" s="127"/>
      <c r="CG172" s="127"/>
      <c r="CH172" s="127"/>
      <c r="CI172" s="127"/>
      <c r="CJ172" s="127"/>
      <c r="CK172" s="127"/>
      <c r="CL172" s="127"/>
      <c r="CM172" s="127"/>
      <c r="CN172" s="127"/>
      <c r="CO172" s="127"/>
      <c r="CP172" s="127"/>
      <c r="CQ172" s="127"/>
      <c r="CR172" s="127"/>
      <c r="CS172" s="127"/>
      <c r="CT172" s="127"/>
      <c r="CU172" s="127"/>
      <c r="CV172" s="127"/>
      <c r="CW172" s="127"/>
      <c r="CX172" s="127"/>
      <c r="CY172" s="127"/>
      <c r="CZ172" s="127"/>
      <c r="DA172" s="127"/>
      <c r="DB172" s="127"/>
      <c r="DC172" s="127"/>
      <c r="DD172" s="127"/>
      <c r="DE172" s="127"/>
      <c r="DF172" s="127"/>
      <c r="DG172" s="127"/>
      <c r="DH172" s="161"/>
    </row>
    <row r="173" spans="1:112" s="91" customFormat="1" ht="24.95" customHeight="1">
      <c r="A173" s="123" t="s">
        <v>16</v>
      </c>
      <c r="B173" s="170" t="s">
        <v>201</v>
      </c>
      <c r="C173" s="170"/>
      <c r="D173" s="24" t="s">
        <v>18</v>
      </c>
      <c r="E173" s="2">
        <v>369</v>
      </c>
      <c r="F173" s="24">
        <f t="shared" si="22"/>
        <v>369</v>
      </c>
      <c r="G173" s="82"/>
      <c r="H173" s="138">
        <f t="shared" si="23"/>
        <v>0</v>
      </c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7"/>
      <c r="CO173" s="127"/>
      <c r="CP173" s="127"/>
      <c r="CQ173" s="127"/>
      <c r="CR173" s="127"/>
      <c r="CS173" s="127"/>
      <c r="CT173" s="127"/>
      <c r="CU173" s="127"/>
      <c r="CV173" s="127"/>
      <c r="CW173" s="127"/>
      <c r="CX173" s="127"/>
      <c r="CY173" s="127"/>
      <c r="CZ173" s="127"/>
      <c r="DA173" s="127"/>
      <c r="DB173" s="127"/>
      <c r="DC173" s="127"/>
      <c r="DD173" s="127"/>
      <c r="DE173" s="127"/>
      <c r="DF173" s="127"/>
      <c r="DG173" s="127"/>
      <c r="DH173" s="161"/>
    </row>
    <row r="174" spans="1:111" s="126" customFormat="1" ht="24.95" customHeight="1">
      <c r="A174" s="123" t="s">
        <v>19</v>
      </c>
      <c r="B174" s="170" t="s">
        <v>202</v>
      </c>
      <c r="C174" s="170"/>
      <c r="D174" s="24" t="s">
        <v>23</v>
      </c>
      <c r="E174" s="2">
        <v>36.9</v>
      </c>
      <c r="F174" s="24">
        <f t="shared" si="22"/>
        <v>36.9</v>
      </c>
      <c r="G174" s="82"/>
      <c r="H174" s="138">
        <f t="shared" si="23"/>
        <v>0</v>
      </c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7"/>
      <c r="BN174" s="127"/>
      <c r="BO174" s="127"/>
      <c r="BP174" s="127"/>
      <c r="BQ174" s="127"/>
      <c r="BR174" s="127"/>
      <c r="BS174" s="127"/>
      <c r="BT174" s="127"/>
      <c r="BU174" s="127"/>
      <c r="BV174" s="127"/>
      <c r="BW174" s="127"/>
      <c r="BX174" s="127"/>
      <c r="BY174" s="127"/>
      <c r="BZ174" s="127"/>
      <c r="CA174" s="127"/>
      <c r="CB174" s="127"/>
      <c r="CC174" s="127"/>
      <c r="CD174" s="127"/>
      <c r="CE174" s="127"/>
      <c r="CF174" s="127"/>
      <c r="CG174" s="127"/>
      <c r="CH174" s="127"/>
      <c r="CI174" s="127"/>
      <c r="CJ174" s="127"/>
      <c r="CK174" s="127"/>
      <c r="CL174" s="127"/>
      <c r="CM174" s="127"/>
      <c r="CN174" s="127"/>
      <c r="CO174" s="127"/>
      <c r="CP174" s="127"/>
      <c r="CQ174" s="127"/>
      <c r="CR174" s="127"/>
      <c r="CS174" s="127"/>
      <c r="CT174" s="127"/>
      <c r="CU174" s="127"/>
      <c r="CV174" s="127"/>
      <c r="CW174" s="127"/>
      <c r="CX174" s="127"/>
      <c r="CY174" s="127"/>
      <c r="CZ174" s="127"/>
      <c r="DA174" s="127"/>
      <c r="DB174" s="127"/>
      <c r="DC174" s="127"/>
      <c r="DD174" s="127"/>
      <c r="DE174" s="127"/>
      <c r="DF174" s="127"/>
      <c r="DG174" s="127"/>
    </row>
    <row r="175" spans="1:112" s="91" customFormat="1" ht="24.95" customHeight="1">
      <c r="A175" s="123" t="s">
        <v>19</v>
      </c>
      <c r="B175" s="170" t="s">
        <v>203</v>
      </c>
      <c r="C175" s="170"/>
      <c r="D175" s="24" t="s">
        <v>72</v>
      </c>
      <c r="E175" s="2">
        <v>628</v>
      </c>
      <c r="F175" s="24">
        <f t="shared" si="22"/>
        <v>628</v>
      </c>
      <c r="G175" s="82"/>
      <c r="H175" s="138">
        <f t="shared" si="23"/>
        <v>0</v>
      </c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7"/>
      <c r="BM175" s="127"/>
      <c r="BN175" s="127"/>
      <c r="BO175" s="127"/>
      <c r="BP175" s="127"/>
      <c r="BQ175" s="127"/>
      <c r="BR175" s="127"/>
      <c r="BS175" s="127"/>
      <c r="BT175" s="127"/>
      <c r="BU175" s="127"/>
      <c r="BV175" s="127"/>
      <c r="BW175" s="127"/>
      <c r="BX175" s="127"/>
      <c r="BY175" s="127"/>
      <c r="BZ175" s="127"/>
      <c r="CA175" s="127"/>
      <c r="CB175" s="127"/>
      <c r="CC175" s="127"/>
      <c r="CD175" s="127"/>
      <c r="CE175" s="127"/>
      <c r="CF175" s="127"/>
      <c r="CG175" s="127"/>
      <c r="CH175" s="127"/>
      <c r="CI175" s="127"/>
      <c r="CJ175" s="127"/>
      <c r="CK175" s="127"/>
      <c r="CL175" s="127"/>
      <c r="CM175" s="127"/>
      <c r="CN175" s="127"/>
      <c r="CO175" s="127"/>
      <c r="CP175" s="127"/>
      <c r="CQ175" s="127"/>
      <c r="CR175" s="127"/>
      <c r="CS175" s="127"/>
      <c r="CT175" s="127"/>
      <c r="CU175" s="127"/>
      <c r="CV175" s="127"/>
      <c r="CW175" s="127"/>
      <c r="CX175" s="127"/>
      <c r="CY175" s="127"/>
      <c r="CZ175" s="127"/>
      <c r="DA175" s="127"/>
      <c r="DB175" s="127"/>
      <c r="DC175" s="127"/>
      <c r="DD175" s="127"/>
      <c r="DE175" s="127"/>
      <c r="DF175" s="127"/>
      <c r="DG175" s="127"/>
      <c r="DH175" s="161"/>
    </row>
    <row r="176" spans="1:8" s="127" customFormat="1" ht="24.95" customHeight="1">
      <c r="A176" s="123" t="s">
        <v>205</v>
      </c>
      <c r="B176" s="170" t="s">
        <v>204</v>
      </c>
      <c r="C176" s="170"/>
      <c r="D176" s="24" t="s">
        <v>50</v>
      </c>
      <c r="E176" s="2">
        <v>47</v>
      </c>
      <c r="F176" s="24">
        <f t="shared" si="22"/>
        <v>47</v>
      </c>
      <c r="G176" s="82"/>
      <c r="H176" s="138">
        <f t="shared" si="23"/>
        <v>0</v>
      </c>
    </row>
    <row r="177" spans="1:8" s="127" customFormat="1" ht="24.95" customHeight="1">
      <c r="A177" s="123" t="s">
        <v>207</v>
      </c>
      <c r="B177" s="170" t="s">
        <v>206</v>
      </c>
      <c r="C177" s="170"/>
      <c r="D177" s="24" t="s">
        <v>50</v>
      </c>
      <c r="E177" s="2">
        <v>47</v>
      </c>
      <c r="F177" s="24">
        <f t="shared" si="22"/>
        <v>47</v>
      </c>
      <c r="G177" s="82"/>
      <c r="H177" s="138">
        <f t="shared" si="23"/>
        <v>0</v>
      </c>
    </row>
    <row r="178" spans="1:112" s="91" customFormat="1" ht="24.95" customHeight="1">
      <c r="A178" s="123" t="s">
        <v>209</v>
      </c>
      <c r="B178" s="170" t="s">
        <v>208</v>
      </c>
      <c r="C178" s="170"/>
      <c r="D178" s="24" t="s">
        <v>23</v>
      </c>
      <c r="E178" s="2">
        <v>36.9</v>
      </c>
      <c r="F178" s="24">
        <f t="shared" si="22"/>
        <v>36.9</v>
      </c>
      <c r="G178" s="82"/>
      <c r="H178" s="138">
        <f t="shared" si="23"/>
        <v>0</v>
      </c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7"/>
      <c r="BW178" s="127"/>
      <c r="BX178" s="127"/>
      <c r="BY178" s="127"/>
      <c r="BZ178" s="127"/>
      <c r="CA178" s="127"/>
      <c r="CB178" s="127"/>
      <c r="CC178" s="127"/>
      <c r="CD178" s="127"/>
      <c r="CE178" s="127"/>
      <c r="CF178" s="127"/>
      <c r="CG178" s="127"/>
      <c r="CH178" s="127"/>
      <c r="CI178" s="127"/>
      <c r="CJ178" s="127"/>
      <c r="CK178" s="127"/>
      <c r="CL178" s="127"/>
      <c r="CM178" s="127"/>
      <c r="CN178" s="127"/>
      <c r="CO178" s="127"/>
      <c r="CP178" s="127"/>
      <c r="CQ178" s="127"/>
      <c r="CR178" s="127"/>
      <c r="CS178" s="127"/>
      <c r="CT178" s="127"/>
      <c r="CU178" s="127"/>
      <c r="CV178" s="127"/>
      <c r="CW178" s="127"/>
      <c r="CX178" s="127"/>
      <c r="CY178" s="127"/>
      <c r="CZ178" s="127"/>
      <c r="DA178" s="127"/>
      <c r="DB178" s="127"/>
      <c r="DC178" s="127"/>
      <c r="DD178" s="127"/>
      <c r="DE178" s="127"/>
      <c r="DF178" s="127"/>
      <c r="DG178" s="127"/>
      <c r="DH178" s="161"/>
    </row>
    <row r="179" spans="1:112" s="91" customFormat="1" ht="24.95" customHeight="1">
      <c r="A179" s="123" t="s">
        <v>211</v>
      </c>
      <c r="B179" s="170" t="s">
        <v>210</v>
      </c>
      <c r="C179" s="170"/>
      <c r="D179" s="24" t="s">
        <v>23</v>
      </c>
      <c r="E179" s="2">
        <v>36.9</v>
      </c>
      <c r="F179" s="24">
        <f t="shared" si="22"/>
        <v>36.9</v>
      </c>
      <c r="G179" s="82"/>
      <c r="H179" s="138">
        <f t="shared" si="23"/>
        <v>0</v>
      </c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7"/>
      <c r="BW179" s="127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7"/>
      <c r="CH179" s="127"/>
      <c r="CI179" s="127"/>
      <c r="CJ179" s="127"/>
      <c r="CK179" s="127"/>
      <c r="CL179" s="127"/>
      <c r="CM179" s="127"/>
      <c r="CN179" s="127"/>
      <c r="CO179" s="127"/>
      <c r="CP179" s="127"/>
      <c r="CQ179" s="127"/>
      <c r="CR179" s="127"/>
      <c r="CS179" s="127"/>
      <c r="CT179" s="127"/>
      <c r="CU179" s="127"/>
      <c r="CV179" s="127"/>
      <c r="CW179" s="127"/>
      <c r="CX179" s="127"/>
      <c r="CY179" s="127"/>
      <c r="CZ179" s="127"/>
      <c r="DA179" s="127"/>
      <c r="DB179" s="127"/>
      <c r="DC179" s="127"/>
      <c r="DD179" s="127"/>
      <c r="DE179" s="127"/>
      <c r="DF179" s="127"/>
      <c r="DG179" s="127"/>
      <c r="DH179" s="161"/>
    </row>
    <row r="180" spans="1:112" s="91" customFormat="1" ht="24.95" customHeight="1">
      <c r="A180" s="123" t="s">
        <v>213</v>
      </c>
      <c r="B180" s="170" t="s">
        <v>212</v>
      </c>
      <c r="C180" s="170"/>
      <c r="D180" s="24" t="s">
        <v>23</v>
      </c>
      <c r="E180" s="2">
        <v>36.9</v>
      </c>
      <c r="F180" s="24">
        <f t="shared" si="22"/>
        <v>36.9</v>
      </c>
      <c r="G180" s="82"/>
      <c r="H180" s="138">
        <f t="shared" si="23"/>
        <v>0</v>
      </c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  <c r="AW180" s="127"/>
      <c r="AX180" s="127"/>
      <c r="AY180" s="127"/>
      <c r="AZ180" s="127"/>
      <c r="BA180" s="127"/>
      <c r="BB180" s="127"/>
      <c r="BC180" s="127"/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7"/>
      <c r="DE180" s="127"/>
      <c r="DF180" s="127"/>
      <c r="DG180" s="127"/>
      <c r="DH180" s="161"/>
    </row>
    <row r="181" spans="1:111" s="129" customFormat="1" ht="33" customHeight="1">
      <c r="A181" s="123" t="s">
        <v>16</v>
      </c>
      <c r="B181" s="170" t="s">
        <v>214</v>
      </c>
      <c r="C181" s="170"/>
      <c r="D181" s="24" t="s">
        <v>72</v>
      </c>
      <c r="E181" s="2">
        <v>628</v>
      </c>
      <c r="F181" s="24">
        <f t="shared" si="22"/>
        <v>628</v>
      </c>
      <c r="G181" s="82"/>
      <c r="H181" s="138">
        <f t="shared" si="23"/>
        <v>0</v>
      </c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128"/>
      <c r="CB181" s="128"/>
      <c r="CC181" s="128"/>
      <c r="CD181" s="128"/>
      <c r="CE181" s="128"/>
      <c r="CF181" s="128"/>
      <c r="CG181" s="128"/>
      <c r="CH181" s="128"/>
      <c r="CI181" s="128"/>
      <c r="CJ181" s="128"/>
      <c r="CK181" s="128"/>
      <c r="CL181" s="128"/>
      <c r="CM181" s="128"/>
      <c r="CN181" s="128"/>
      <c r="CO181" s="128"/>
      <c r="CP181" s="128"/>
      <c r="CQ181" s="128"/>
      <c r="CR181" s="128"/>
      <c r="CS181" s="128"/>
      <c r="CT181" s="128"/>
      <c r="CU181" s="128"/>
      <c r="CV181" s="128"/>
      <c r="CW181" s="128"/>
      <c r="CX181" s="128"/>
      <c r="CY181" s="128"/>
      <c r="CZ181" s="128"/>
      <c r="DA181" s="128"/>
      <c r="DB181" s="128"/>
      <c r="DC181" s="128"/>
      <c r="DD181" s="128"/>
      <c r="DE181" s="128"/>
      <c r="DF181" s="128"/>
      <c r="DG181" s="128"/>
    </row>
    <row r="182" spans="1:112" s="130" customFormat="1" ht="24.95" customHeight="1">
      <c r="A182" s="24"/>
      <c r="B182" s="295" t="s">
        <v>216</v>
      </c>
      <c r="C182" s="296"/>
      <c r="D182" s="277"/>
      <c r="E182" s="277"/>
      <c r="F182" s="278"/>
      <c r="G182" s="278"/>
      <c r="H182" s="279">
        <f>SUM(H170:H181)</f>
        <v>0</v>
      </c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  <c r="AF182" s="250"/>
      <c r="AG182" s="250"/>
      <c r="AH182" s="250"/>
      <c r="AI182" s="250"/>
      <c r="AJ182" s="250"/>
      <c r="AK182" s="250"/>
      <c r="AL182" s="250"/>
      <c r="AM182" s="250"/>
      <c r="AN182" s="250"/>
      <c r="AO182" s="250"/>
      <c r="AP182" s="250"/>
      <c r="AQ182" s="250"/>
      <c r="AR182" s="250"/>
      <c r="AS182" s="250"/>
      <c r="AT182" s="250"/>
      <c r="AU182" s="250"/>
      <c r="AV182" s="250"/>
      <c r="AW182" s="250"/>
      <c r="AX182" s="250"/>
      <c r="AY182" s="250"/>
      <c r="AZ182" s="250"/>
      <c r="BA182" s="250"/>
      <c r="BB182" s="250"/>
      <c r="BC182" s="250"/>
      <c r="BD182" s="250"/>
      <c r="BE182" s="250"/>
      <c r="BF182" s="250"/>
      <c r="BG182" s="250"/>
      <c r="BH182" s="250"/>
      <c r="BI182" s="250"/>
      <c r="BJ182" s="250"/>
      <c r="BK182" s="250"/>
      <c r="BL182" s="250"/>
      <c r="BM182" s="250"/>
      <c r="BN182" s="250"/>
      <c r="BO182" s="250"/>
      <c r="BP182" s="250"/>
      <c r="BQ182" s="250"/>
      <c r="BR182" s="250"/>
      <c r="BS182" s="250"/>
      <c r="BT182" s="250"/>
      <c r="BU182" s="250"/>
      <c r="BV182" s="250"/>
      <c r="BW182" s="250"/>
      <c r="BX182" s="250"/>
      <c r="BY182" s="250"/>
      <c r="BZ182" s="250"/>
      <c r="CA182" s="250"/>
      <c r="CB182" s="250"/>
      <c r="CC182" s="250"/>
      <c r="CD182" s="250"/>
      <c r="CE182" s="250"/>
      <c r="CF182" s="250"/>
      <c r="CG182" s="250"/>
      <c r="CH182" s="250"/>
      <c r="CI182" s="250"/>
      <c r="CJ182" s="250"/>
      <c r="CK182" s="250"/>
      <c r="CL182" s="250"/>
      <c r="CM182" s="250"/>
      <c r="CN182" s="250"/>
      <c r="CO182" s="250"/>
      <c r="CP182" s="250"/>
      <c r="CQ182" s="250"/>
      <c r="CR182" s="250"/>
      <c r="CS182" s="250"/>
      <c r="CT182" s="250"/>
      <c r="CU182" s="250"/>
      <c r="CV182" s="250"/>
      <c r="CW182" s="250"/>
      <c r="CX182" s="250"/>
      <c r="CY182" s="250"/>
      <c r="CZ182" s="250"/>
      <c r="DA182" s="250"/>
      <c r="DB182" s="250"/>
      <c r="DC182" s="250"/>
      <c r="DD182" s="250"/>
      <c r="DE182" s="250"/>
      <c r="DF182" s="250"/>
      <c r="DG182" s="250"/>
      <c r="DH182" s="230"/>
    </row>
    <row r="183" spans="1:111" s="42" customFormat="1" ht="24.95" customHeight="1">
      <c r="A183" s="67"/>
      <c r="B183" s="219" t="s">
        <v>185</v>
      </c>
      <c r="C183" s="219"/>
      <c r="D183" s="219"/>
      <c r="E183" s="219"/>
      <c r="F183" s="219"/>
      <c r="G183" s="219"/>
      <c r="H183" s="219"/>
      <c r="I183" s="231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  <c r="AB183" s="231"/>
      <c r="AC183" s="231"/>
      <c r="AD183" s="231"/>
      <c r="AE183" s="231"/>
      <c r="AF183" s="231"/>
      <c r="AG183" s="231"/>
      <c r="AH183" s="231"/>
      <c r="AI183" s="231"/>
      <c r="AJ183" s="231"/>
      <c r="AK183" s="231"/>
      <c r="AL183" s="231"/>
      <c r="AM183" s="231"/>
      <c r="AN183" s="231"/>
      <c r="AO183" s="231"/>
      <c r="AP183" s="231"/>
      <c r="AQ183" s="231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231"/>
      <c r="BR183" s="231"/>
      <c r="BS183" s="231"/>
      <c r="BT183" s="231"/>
      <c r="BU183" s="231"/>
      <c r="BV183" s="231"/>
      <c r="BW183" s="231"/>
      <c r="BX183" s="231"/>
      <c r="BY183" s="231"/>
      <c r="BZ183" s="231"/>
      <c r="CA183" s="231"/>
      <c r="CB183" s="231"/>
      <c r="CC183" s="231"/>
      <c r="CD183" s="231"/>
      <c r="CE183" s="231"/>
      <c r="CF183" s="231"/>
      <c r="CG183" s="231"/>
      <c r="CH183" s="231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  <c r="CW183" s="231"/>
      <c r="CX183" s="231"/>
      <c r="CY183" s="231"/>
      <c r="CZ183" s="231"/>
      <c r="DA183" s="231"/>
      <c r="DB183" s="231"/>
      <c r="DC183" s="231"/>
      <c r="DD183" s="231"/>
      <c r="DE183" s="231"/>
      <c r="DF183" s="231"/>
      <c r="DG183" s="231"/>
    </row>
    <row r="184" spans="1:111" s="42" customFormat="1" ht="24.95" customHeight="1">
      <c r="A184" s="67" t="s">
        <v>16</v>
      </c>
      <c r="B184" s="280" t="s">
        <v>219</v>
      </c>
      <c r="C184" s="281"/>
      <c r="D184" s="113" t="s">
        <v>23</v>
      </c>
      <c r="E184" s="114">
        <v>23.6</v>
      </c>
      <c r="F184" s="113">
        <f aca="true" t="shared" si="24" ref="F184:F188">SUM(E184:E184)</f>
        <v>23.6</v>
      </c>
      <c r="G184" s="115"/>
      <c r="H184" s="116">
        <f aca="true" t="shared" si="25" ref="H184:H191">SUM(F184*G184)</f>
        <v>0</v>
      </c>
      <c r="I184" s="231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231"/>
      <c r="BR184" s="231"/>
      <c r="BS184" s="231"/>
      <c r="BT184" s="231"/>
      <c r="BU184" s="231"/>
      <c r="BV184" s="231"/>
      <c r="BW184" s="231"/>
      <c r="BX184" s="231"/>
      <c r="BY184" s="231"/>
      <c r="BZ184" s="231"/>
      <c r="CA184" s="231"/>
      <c r="CB184" s="231"/>
      <c r="CC184" s="231"/>
      <c r="CD184" s="231"/>
      <c r="CE184" s="231"/>
      <c r="CF184" s="231"/>
      <c r="CG184" s="231"/>
      <c r="CH184" s="231"/>
      <c r="CI184" s="231"/>
      <c r="CJ184" s="231"/>
      <c r="CK184" s="231"/>
      <c r="CL184" s="231"/>
      <c r="CM184" s="231"/>
      <c r="CN184" s="231"/>
      <c r="CO184" s="231"/>
      <c r="CP184" s="231"/>
      <c r="CQ184" s="231"/>
      <c r="CR184" s="231"/>
      <c r="CS184" s="231"/>
      <c r="CT184" s="231"/>
      <c r="CU184" s="231"/>
      <c r="CV184" s="231"/>
      <c r="CW184" s="231"/>
      <c r="CX184" s="231"/>
      <c r="CY184" s="231"/>
      <c r="CZ184" s="231"/>
      <c r="DA184" s="231"/>
      <c r="DB184" s="231"/>
      <c r="DC184" s="231"/>
      <c r="DD184" s="231"/>
      <c r="DE184" s="231"/>
      <c r="DF184" s="231"/>
      <c r="DG184" s="231"/>
    </row>
    <row r="185" spans="1:111" s="42" customFormat="1" ht="24.95" customHeight="1">
      <c r="A185" s="68" t="s">
        <v>16</v>
      </c>
      <c r="B185" s="282" t="s">
        <v>182</v>
      </c>
      <c r="C185" s="281"/>
      <c r="D185" s="117" t="s">
        <v>23</v>
      </c>
      <c r="E185" s="114">
        <f>E184</f>
        <v>23.6</v>
      </c>
      <c r="F185" s="113">
        <f t="shared" si="24"/>
        <v>23.6</v>
      </c>
      <c r="G185" s="115"/>
      <c r="H185" s="116">
        <f t="shared" si="25"/>
        <v>0</v>
      </c>
      <c r="I185" s="231"/>
      <c r="J185" s="231"/>
      <c r="K185" s="231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31"/>
      <c r="AE185" s="231"/>
      <c r="AF185" s="231"/>
      <c r="AG185" s="231"/>
      <c r="AH185" s="231"/>
      <c r="AI185" s="231"/>
      <c r="AJ185" s="231"/>
      <c r="AK185" s="231"/>
      <c r="AL185" s="231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1"/>
      <c r="BS185" s="231"/>
      <c r="BT185" s="231"/>
      <c r="BU185" s="231"/>
      <c r="BV185" s="231"/>
      <c r="BW185" s="231"/>
      <c r="BX185" s="231"/>
      <c r="BY185" s="231"/>
      <c r="BZ185" s="231"/>
      <c r="CA185" s="231"/>
      <c r="CB185" s="231"/>
      <c r="CC185" s="231"/>
      <c r="CD185" s="231"/>
      <c r="CE185" s="231"/>
      <c r="CF185" s="231"/>
      <c r="CG185" s="231"/>
      <c r="CH185" s="231"/>
      <c r="CI185" s="231"/>
      <c r="CJ185" s="231"/>
      <c r="CK185" s="231"/>
      <c r="CL185" s="231"/>
      <c r="CM185" s="231"/>
      <c r="CN185" s="231"/>
      <c r="CO185" s="231"/>
      <c r="CP185" s="231"/>
      <c r="CQ185" s="231"/>
      <c r="CR185" s="231"/>
      <c r="CS185" s="231"/>
      <c r="CT185" s="231"/>
      <c r="CU185" s="231"/>
      <c r="CV185" s="231"/>
      <c r="CW185" s="231"/>
      <c r="CX185" s="231"/>
      <c r="CY185" s="231"/>
      <c r="CZ185" s="231"/>
      <c r="DA185" s="231"/>
      <c r="DB185" s="231"/>
      <c r="DC185" s="231"/>
      <c r="DD185" s="231"/>
      <c r="DE185" s="231"/>
      <c r="DF185" s="231"/>
      <c r="DG185" s="231"/>
    </row>
    <row r="186" spans="1:111" s="42" customFormat="1" ht="24.95" customHeight="1">
      <c r="A186" s="68" t="s">
        <v>16</v>
      </c>
      <c r="B186" s="282" t="s">
        <v>183</v>
      </c>
      <c r="C186" s="281"/>
      <c r="D186" s="117" t="s">
        <v>50</v>
      </c>
      <c r="E186" s="118">
        <f>E184*2.5</f>
        <v>59</v>
      </c>
      <c r="F186" s="113">
        <f t="shared" si="24"/>
        <v>59</v>
      </c>
      <c r="G186" s="115"/>
      <c r="H186" s="116">
        <f t="shared" si="25"/>
        <v>0</v>
      </c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1"/>
      <c r="X186" s="231"/>
      <c r="Y186" s="231"/>
      <c r="Z186" s="231"/>
      <c r="AA186" s="231"/>
      <c r="AB186" s="231"/>
      <c r="AC186" s="231"/>
      <c r="AD186" s="231"/>
      <c r="AE186" s="231"/>
      <c r="AF186" s="231"/>
      <c r="AG186" s="231"/>
      <c r="AH186" s="231"/>
      <c r="AI186" s="231"/>
      <c r="AJ186" s="231"/>
      <c r="AK186" s="231"/>
      <c r="AL186" s="231"/>
      <c r="AM186" s="231"/>
      <c r="AN186" s="231"/>
      <c r="AO186" s="231"/>
      <c r="AP186" s="231"/>
      <c r="AQ186" s="231"/>
      <c r="AR186" s="231"/>
      <c r="AS186" s="231"/>
      <c r="AT186" s="231"/>
      <c r="AU186" s="231"/>
      <c r="AV186" s="231"/>
      <c r="AW186" s="231"/>
      <c r="AX186" s="231"/>
      <c r="AY186" s="231"/>
      <c r="AZ186" s="231"/>
      <c r="BA186" s="231"/>
      <c r="BB186" s="231"/>
      <c r="BC186" s="231"/>
      <c r="BD186" s="231"/>
      <c r="BE186" s="231"/>
      <c r="BF186" s="231"/>
      <c r="BG186" s="231"/>
      <c r="BH186" s="231"/>
      <c r="BI186" s="231"/>
      <c r="BJ186" s="231"/>
      <c r="BK186" s="231"/>
      <c r="BL186" s="231"/>
      <c r="BM186" s="231"/>
      <c r="BN186" s="231"/>
      <c r="BO186" s="231"/>
      <c r="BP186" s="231"/>
      <c r="BQ186" s="231"/>
      <c r="BR186" s="231"/>
      <c r="BS186" s="231"/>
      <c r="BT186" s="231"/>
      <c r="BU186" s="231"/>
      <c r="BV186" s="231"/>
      <c r="BW186" s="231"/>
      <c r="BX186" s="231"/>
      <c r="BY186" s="231"/>
      <c r="BZ186" s="231"/>
      <c r="CA186" s="231"/>
      <c r="CB186" s="231"/>
      <c r="CC186" s="231"/>
      <c r="CD186" s="231"/>
      <c r="CE186" s="231"/>
      <c r="CF186" s="231"/>
      <c r="CG186" s="231"/>
      <c r="CH186" s="231"/>
      <c r="CI186" s="231"/>
      <c r="CJ186" s="231"/>
      <c r="CK186" s="231"/>
      <c r="CL186" s="231"/>
      <c r="CM186" s="231"/>
      <c r="CN186" s="231"/>
      <c r="CO186" s="231"/>
      <c r="CP186" s="231"/>
      <c r="CQ186" s="231"/>
      <c r="CR186" s="231"/>
      <c r="CS186" s="231"/>
      <c r="CT186" s="231"/>
      <c r="CU186" s="231"/>
      <c r="CV186" s="231"/>
      <c r="CW186" s="231"/>
      <c r="CX186" s="231"/>
      <c r="CY186" s="231"/>
      <c r="CZ186" s="231"/>
      <c r="DA186" s="231"/>
      <c r="DB186" s="231"/>
      <c r="DC186" s="231"/>
      <c r="DD186" s="231"/>
      <c r="DE186" s="231"/>
      <c r="DF186" s="231"/>
      <c r="DG186" s="231"/>
    </row>
    <row r="187" spans="1:111" s="42" customFormat="1" ht="24.95" customHeight="1">
      <c r="A187" s="68" t="s">
        <v>16</v>
      </c>
      <c r="B187" s="282" t="s">
        <v>184</v>
      </c>
      <c r="C187" s="281"/>
      <c r="D187" s="117" t="s">
        <v>50</v>
      </c>
      <c r="E187" s="118">
        <f>E185*2.5</f>
        <v>59</v>
      </c>
      <c r="F187" s="113">
        <f t="shared" si="24"/>
        <v>59</v>
      </c>
      <c r="G187" s="115"/>
      <c r="H187" s="116">
        <f t="shared" si="25"/>
        <v>0</v>
      </c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  <c r="AB187" s="231"/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1"/>
      <c r="BH187" s="231"/>
      <c r="BI187" s="231"/>
      <c r="BJ187" s="231"/>
      <c r="BK187" s="231"/>
      <c r="BL187" s="231"/>
      <c r="BM187" s="231"/>
      <c r="BN187" s="231"/>
      <c r="BO187" s="231"/>
      <c r="BP187" s="231"/>
      <c r="BQ187" s="231"/>
      <c r="BR187" s="231"/>
      <c r="BS187" s="231"/>
      <c r="BT187" s="231"/>
      <c r="BU187" s="231"/>
      <c r="BV187" s="231"/>
      <c r="BW187" s="231"/>
      <c r="BX187" s="231"/>
      <c r="BY187" s="231"/>
      <c r="BZ187" s="231"/>
      <c r="CA187" s="231"/>
      <c r="CB187" s="231"/>
      <c r="CC187" s="231"/>
      <c r="CD187" s="231"/>
      <c r="CE187" s="231"/>
      <c r="CF187" s="231"/>
      <c r="CG187" s="231"/>
      <c r="CH187" s="231"/>
      <c r="CI187" s="231"/>
      <c r="CJ187" s="231"/>
      <c r="CK187" s="231"/>
      <c r="CL187" s="231"/>
      <c r="CM187" s="231"/>
      <c r="CN187" s="231"/>
      <c r="CO187" s="231"/>
      <c r="CP187" s="231"/>
      <c r="CQ187" s="231"/>
      <c r="CR187" s="231"/>
      <c r="CS187" s="231"/>
      <c r="CT187" s="231"/>
      <c r="CU187" s="231"/>
      <c r="CV187" s="231"/>
      <c r="CW187" s="231"/>
      <c r="CX187" s="231"/>
      <c r="CY187" s="231"/>
      <c r="CZ187" s="231"/>
      <c r="DA187" s="231"/>
      <c r="DB187" s="231"/>
      <c r="DC187" s="231"/>
      <c r="DD187" s="231"/>
      <c r="DE187" s="231"/>
      <c r="DF187" s="231"/>
      <c r="DG187" s="231"/>
    </row>
    <row r="188" spans="1:111" s="42" customFormat="1" ht="24.95" customHeight="1">
      <c r="A188" s="67" t="s">
        <v>19</v>
      </c>
      <c r="B188" s="283" t="s">
        <v>186</v>
      </c>
      <c r="C188" s="210"/>
      <c r="D188" s="131" t="s">
        <v>23</v>
      </c>
      <c r="E188" s="119">
        <v>23.6</v>
      </c>
      <c r="F188" s="113">
        <f t="shared" si="24"/>
        <v>23.6</v>
      </c>
      <c r="G188" s="132"/>
      <c r="H188" s="116">
        <f t="shared" si="25"/>
        <v>0</v>
      </c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  <c r="AB188" s="231"/>
      <c r="AC188" s="231"/>
      <c r="AD188" s="231"/>
      <c r="AE188" s="231"/>
      <c r="AF188" s="231"/>
      <c r="AG188" s="231"/>
      <c r="AH188" s="231"/>
      <c r="AI188" s="231"/>
      <c r="AJ188" s="231"/>
      <c r="AK188" s="231"/>
      <c r="AL188" s="231"/>
      <c r="AM188" s="231"/>
      <c r="AN188" s="231"/>
      <c r="AO188" s="231"/>
      <c r="AP188" s="231"/>
      <c r="AQ188" s="231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1"/>
      <c r="BG188" s="231"/>
      <c r="BH188" s="231"/>
      <c r="BI188" s="231"/>
      <c r="BJ188" s="231"/>
      <c r="BK188" s="231"/>
      <c r="BL188" s="231"/>
      <c r="BM188" s="231"/>
      <c r="BN188" s="231"/>
      <c r="BO188" s="231"/>
      <c r="BP188" s="231"/>
      <c r="BQ188" s="231"/>
      <c r="BR188" s="231"/>
      <c r="BS188" s="231"/>
      <c r="BT188" s="231"/>
      <c r="BU188" s="231"/>
      <c r="BV188" s="231"/>
      <c r="BW188" s="231"/>
      <c r="BX188" s="231"/>
      <c r="BY188" s="231"/>
      <c r="BZ188" s="231"/>
      <c r="CA188" s="231"/>
      <c r="CB188" s="231"/>
      <c r="CC188" s="231"/>
      <c r="CD188" s="231"/>
      <c r="CE188" s="231"/>
      <c r="CF188" s="231"/>
      <c r="CG188" s="231"/>
      <c r="CH188" s="231"/>
      <c r="CI188" s="231"/>
      <c r="CJ188" s="231"/>
      <c r="CK188" s="231"/>
      <c r="CL188" s="231"/>
      <c r="CM188" s="231"/>
      <c r="CN188" s="231"/>
      <c r="CO188" s="231"/>
      <c r="CP188" s="231"/>
      <c r="CQ188" s="231"/>
      <c r="CR188" s="231"/>
      <c r="CS188" s="231"/>
      <c r="CT188" s="231"/>
      <c r="CU188" s="231"/>
      <c r="CV188" s="231"/>
      <c r="CW188" s="231"/>
      <c r="CX188" s="231"/>
      <c r="CY188" s="231"/>
      <c r="CZ188" s="231"/>
      <c r="DA188" s="231"/>
      <c r="DB188" s="231"/>
      <c r="DC188" s="231"/>
      <c r="DD188" s="231"/>
      <c r="DE188" s="231"/>
      <c r="DF188" s="231"/>
      <c r="DG188" s="231"/>
    </row>
    <row r="189" spans="1:111" s="120" customFormat="1" ht="24.95" customHeight="1">
      <c r="A189" s="24" t="s">
        <v>16</v>
      </c>
      <c r="B189" s="208" t="s">
        <v>80</v>
      </c>
      <c r="C189" s="208"/>
      <c r="D189" s="97" t="s">
        <v>23</v>
      </c>
      <c r="E189" s="92">
        <f>SUM(E188)</f>
        <v>23.6</v>
      </c>
      <c r="F189" s="81">
        <f>SUM(E189:E189)</f>
        <v>23.6</v>
      </c>
      <c r="G189" s="82"/>
      <c r="H189" s="116">
        <f t="shared" si="25"/>
        <v>0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1"/>
      <c r="AU189" s="251"/>
      <c r="AV189" s="251"/>
      <c r="AW189" s="251"/>
      <c r="AX189" s="251"/>
      <c r="AY189" s="251"/>
      <c r="AZ189" s="251"/>
      <c r="BA189" s="251"/>
      <c r="BB189" s="251"/>
      <c r="BC189" s="251"/>
      <c r="BD189" s="251"/>
      <c r="BE189" s="251"/>
      <c r="BF189" s="251"/>
      <c r="BG189" s="251"/>
      <c r="BH189" s="251"/>
      <c r="BI189" s="251"/>
      <c r="BJ189" s="251"/>
      <c r="BK189" s="251"/>
      <c r="BL189" s="251"/>
      <c r="BM189" s="251"/>
      <c r="BN189" s="251"/>
      <c r="BO189" s="251"/>
      <c r="BP189" s="251"/>
      <c r="BQ189" s="251"/>
      <c r="BR189" s="251"/>
      <c r="BS189" s="251"/>
      <c r="BT189" s="251"/>
      <c r="BU189" s="251"/>
      <c r="BV189" s="251"/>
      <c r="BW189" s="251"/>
      <c r="BX189" s="251"/>
      <c r="BY189" s="251"/>
      <c r="BZ189" s="251"/>
      <c r="CA189" s="251"/>
      <c r="CB189" s="251"/>
      <c r="CC189" s="251"/>
      <c r="CD189" s="251"/>
      <c r="CE189" s="251"/>
      <c r="CF189" s="251"/>
      <c r="CG189" s="251"/>
      <c r="CH189" s="251"/>
      <c r="CI189" s="251"/>
      <c r="CJ189" s="251"/>
      <c r="CK189" s="251"/>
      <c r="CL189" s="251"/>
      <c r="CM189" s="251"/>
      <c r="CN189" s="251"/>
      <c r="CO189" s="251"/>
      <c r="CP189" s="251"/>
      <c r="CQ189" s="251"/>
      <c r="CR189" s="251"/>
      <c r="CS189" s="251"/>
      <c r="CT189" s="251"/>
      <c r="CU189" s="251"/>
      <c r="CV189" s="251"/>
      <c r="CW189" s="251"/>
      <c r="CX189" s="251"/>
      <c r="CY189" s="251"/>
      <c r="CZ189" s="251"/>
      <c r="DA189" s="251"/>
      <c r="DB189" s="251"/>
      <c r="DC189" s="251"/>
      <c r="DD189" s="251"/>
      <c r="DE189" s="251"/>
      <c r="DF189" s="251"/>
      <c r="DG189" s="251"/>
    </row>
    <row r="190" spans="1:111" s="120" customFormat="1" ht="24.95" customHeight="1">
      <c r="A190" s="25" t="s">
        <v>81</v>
      </c>
      <c r="B190" s="198" t="s">
        <v>82</v>
      </c>
      <c r="C190" s="198"/>
      <c r="D190" s="25" t="s">
        <v>18</v>
      </c>
      <c r="E190" s="81">
        <v>59</v>
      </c>
      <c r="F190" s="81">
        <f>SUM(E190:E190)</f>
        <v>59</v>
      </c>
      <c r="G190" s="82"/>
      <c r="H190" s="116">
        <f t="shared" si="25"/>
        <v>0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1"/>
      <c r="AU190" s="251"/>
      <c r="AV190" s="251"/>
      <c r="AW190" s="251"/>
      <c r="AX190" s="251"/>
      <c r="AY190" s="251"/>
      <c r="AZ190" s="251"/>
      <c r="BA190" s="251"/>
      <c r="BB190" s="251"/>
      <c r="BC190" s="251"/>
      <c r="BD190" s="251"/>
      <c r="BE190" s="251"/>
      <c r="BF190" s="251"/>
      <c r="BG190" s="251"/>
      <c r="BH190" s="251"/>
      <c r="BI190" s="251"/>
      <c r="BJ190" s="251"/>
      <c r="BK190" s="251"/>
      <c r="BL190" s="251"/>
      <c r="BM190" s="251"/>
      <c r="BN190" s="251"/>
      <c r="BO190" s="251"/>
      <c r="BP190" s="251"/>
      <c r="BQ190" s="251"/>
      <c r="BR190" s="251"/>
      <c r="BS190" s="251"/>
      <c r="BT190" s="251"/>
      <c r="BU190" s="251"/>
      <c r="BV190" s="251"/>
      <c r="BW190" s="251"/>
      <c r="BX190" s="251"/>
      <c r="BY190" s="251"/>
      <c r="BZ190" s="251"/>
      <c r="CA190" s="251"/>
      <c r="CB190" s="251"/>
      <c r="CC190" s="251"/>
      <c r="CD190" s="251"/>
      <c r="CE190" s="251"/>
      <c r="CF190" s="251"/>
      <c r="CG190" s="251"/>
      <c r="CH190" s="251"/>
      <c r="CI190" s="251"/>
      <c r="CJ190" s="251"/>
      <c r="CK190" s="251"/>
      <c r="CL190" s="251"/>
      <c r="CM190" s="251"/>
      <c r="CN190" s="251"/>
      <c r="CO190" s="251"/>
      <c r="CP190" s="251"/>
      <c r="CQ190" s="251"/>
      <c r="CR190" s="251"/>
      <c r="CS190" s="251"/>
      <c r="CT190" s="251"/>
      <c r="CU190" s="251"/>
      <c r="CV190" s="251"/>
      <c r="CW190" s="251"/>
      <c r="CX190" s="251"/>
      <c r="CY190" s="251"/>
      <c r="CZ190" s="251"/>
      <c r="DA190" s="251"/>
      <c r="DB190" s="251"/>
      <c r="DC190" s="251"/>
      <c r="DD190" s="251"/>
      <c r="DE190" s="251"/>
      <c r="DF190" s="251"/>
      <c r="DG190" s="251"/>
    </row>
    <row r="191" spans="1:111" s="120" customFormat="1" ht="24.95" customHeight="1">
      <c r="A191" s="24" t="s">
        <v>76</v>
      </c>
      <c r="B191" s="181" t="s">
        <v>77</v>
      </c>
      <c r="C191" s="181"/>
      <c r="D191" s="24" t="s">
        <v>18</v>
      </c>
      <c r="E191" s="81">
        <v>59</v>
      </c>
      <c r="F191" s="81">
        <f>SUM(E191:E191)</f>
        <v>59</v>
      </c>
      <c r="G191" s="82"/>
      <c r="H191" s="116">
        <f t="shared" si="25"/>
        <v>0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1"/>
      <c r="AU191" s="251"/>
      <c r="AV191" s="251"/>
      <c r="AW191" s="251"/>
      <c r="AX191" s="251"/>
      <c r="AY191" s="251"/>
      <c r="AZ191" s="251"/>
      <c r="BA191" s="251"/>
      <c r="BB191" s="251"/>
      <c r="BC191" s="251"/>
      <c r="BD191" s="251"/>
      <c r="BE191" s="251"/>
      <c r="BF191" s="251"/>
      <c r="BG191" s="251"/>
      <c r="BH191" s="251"/>
      <c r="BI191" s="251"/>
      <c r="BJ191" s="251"/>
      <c r="BK191" s="251"/>
      <c r="BL191" s="251"/>
      <c r="BM191" s="251"/>
      <c r="BN191" s="251"/>
      <c r="BO191" s="251"/>
      <c r="BP191" s="251"/>
      <c r="BQ191" s="251"/>
      <c r="BR191" s="251"/>
      <c r="BS191" s="251"/>
      <c r="BT191" s="251"/>
      <c r="BU191" s="251"/>
      <c r="BV191" s="251"/>
      <c r="BW191" s="251"/>
      <c r="BX191" s="251"/>
      <c r="BY191" s="251"/>
      <c r="BZ191" s="251"/>
      <c r="CA191" s="251"/>
      <c r="CB191" s="251"/>
      <c r="CC191" s="251"/>
      <c r="CD191" s="251"/>
      <c r="CE191" s="251"/>
      <c r="CF191" s="251"/>
      <c r="CG191" s="251"/>
      <c r="CH191" s="251"/>
      <c r="CI191" s="251"/>
      <c r="CJ191" s="251"/>
      <c r="CK191" s="251"/>
      <c r="CL191" s="251"/>
      <c r="CM191" s="251"/>
      <c r="CN191" s="251"/>
      <c r="CO191" s="251"/>
      <c r="CP191" s="251"/>
      <c r="CQ191" s="251"/>
      <c r="CR191" s="251"/>
      <c r="CS191" s="251"/>
      <c r="CT191" s="251"/>
      <c r="CU191" s="251"/>
      <c r="CV191" s="251"/>
      <c r="CW191" s="251"/>
      <c r="CX191" s="251"/>
      <c r="CY191" s="251"/>
      <c r="CZ191" s="251"/>
      <c r="DA191" s="251"/>
      <c r="DB191" s="251"/>
      <c r="DC191" s="251"/>
      <c r="DD191" s="251"/>
      <c r="DE191" s="251"/>
      <c r="DF191" s="251"/>
      <c r="DG191" s="251"/>
    </row>
    <row r="192" spans="1:111" s="42" customFormat="1" ht="24.95" customHeight="1">
      <c r="A192" s="67"/>
      <c r="B192" s="284" t="s">
        <v>187</v>
      </c>
      <c r="C192" s="284"/>
      <c r="D192" s="133"/>
      <c r="E192" s="134"/>
      <c r="F192" s="135"/>
      <c r="G192" s="136"/>
      <c r="H192" s="137">
        <f>SUM(H184:H191)</f>
        <v>0</v>
      </c>
      <c r="I192" s="231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1"/>
      <c r="AY192" s="231"/>
      <c r="AZ192" s="231"/>
      <c r="BA192" s="231"/>
      <c r="BB192" s="231"/>
      <c r="BC192" s="231"/>
      <c r="BD192" s="231"/>
      <c r="BE192" s="231"/>
      <c r="BF192" s="231"/>
      <c r="BG192" s="231"/>
      <c r="BH192" s="231"/>
      <c r="BI192" s="231"/>
      <c r="BJ192" s="231"/>
      <c r="BK192" s="231"/>
      <c r="BL192" s="231"/>
      <c r="BM192" s="231"/>
      <c r="BN192" s="231"/>
      <c r="BO192" s="231"/>
      <c r="BP192" s="231"/>
      <c r="BQ192" s="231"/>
      <c r="BR192" s="231"/>
      <c r="BS192" s="231"/>
      <c r="BT192" s="231"/>
      <c r="BU192" s="231"/>
      <c r="BV192" s="231"/>
      <c r="BW192" s="231"/>
      <c r="BX192" s="231"/>
      <c r="BY192" s="231"/>
      <c r="BZ192" s="231"/>
      <c r="CA192" s="231"/>
      <c r="CB192" s="231"/>
      <c r="CC192" s="231"/>
      <c r="CD192" s="231"/>
      <c r="CE192" s="231"/>
      <c r="CF192" s="231"/>
      <c r="CG192" s="231"/>
      <c r="CH192" s="231"/>
      <c r="CI192" s="231"/>
      <c r="CJ192" s="231"/>
      <c r="CK192" s="231"/>
      <c r="CL192" s="231"/>
      <c r="CM192" s="231"/>
      <c r="CN192" s="231"/>
      <c r="CO192" s="231"/>
      <c r="CP192" s="231"/>
      <c r="CQ192" s="231"/>
      <c r="CR192" s="231"/>
      <c r="CS192" s="231"/>
      <c r="CT192" s="231"/>
      <c r="CU192" s="231"/>
      <c r="CV192" s="231"/>
      <c r="CW192" s="231"/>
      <c r="CX192" s="231"/>
      <c r="CY192" s="231"/>
      <c r="CZ192" s="231"/>
      <c r="DA192" s="231"/>
      <c r="DB192" s="231"/>
      <c r="DC192" s="231"/>
      <c r="DD192" s="231"/>
      <c r="DE192" s="231"/>
      <c r="DF192" s="231"/>
      <c r="DG192" s="231"/>
    </row>
    <row r="193" spans="1:111" s="13" customFormat="1" ht="24.95" customHeight="1">
      <c r="A193" s="4"/>
      <c r="B193" s="285" t="s">
        <v>193</v>
      </c>
      <c r="C193" s="285"/>
      <c r="D193" s="285"/>
      <c r="E193" s="285"/>
      <c r="F193" s="285"/>
      <c r="G193" s="285"/>
      <c r="H193" s="285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  <c r="V193" s="252"/>
      <c r="W193" s="252"/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  <c r="BB193" s="252"/>
      <c r="BC193" s="252"/>
      <c r="BD193" s="252"/>
      <c r="BE193" s="252"/>
      <c r="BF193" s="252"/>
      <c r="BG193" s="252"/>
      <c r="BH193" s="252"/>
      <c r="BI193" s="252"/>
      <c r="BJ193" s="252"/>
      <c r="BK193" s="252"/>
      <c r="BL193" s="252"/>
      <c r="BM193" s="252"/>
      <c r="BN193" s="252"/>
      <c r="BO193" s="252"/>
      <c r="BP193" s="252"/>
      <c r="BQ193" s="252"/>
      <c r="BR193" s="252"/>
      <c r="BS193" s="252"/>
      <c r="BT193" s="252"/>
      <c r="BU193" s="252"/>
      <c r="BV193" s="252"/>
      <c r="BW193" s="252"/>
      <c r="BX193" s="252"/>
      <c r="BY193" s="252"/>
      <c r="BZ193" s="252"/>
      <c r="CA193" s="252"/>
      <c r="CB193" s="252"/>
      <c r="CC193" s="252"/>
      <c r="CD193" s="252"/>
      <c r="CE193" s="252"/>
      <c r="CF193" s="252"/>
      <c r="CG193" s="252"/>
      <c r="CH193" s="252"/>
      <c r="CI193" s="252"/>
      <c r="CJ193" s="252"/>
      <c r="CK193" s="252"/>
      <c r="CL193" s="252"/>
      <c r="CM193" s="252"/>
      <c r="CN193" s="252"/>
      <c r="CO193" s="252"/>
      <c r="CP193" s="252"/>
      <c r="CQ193" s="252"/>
      <c r="CR193" s="252"/>
      <c r="CS193" s="252"/>
      <c r="CT193" s="252"/>
      <c r="CU193" s="252"/>
      <c r="CV193" s="252"/>
      <c r="CW193" s="252"/>
      <c r="CX193" s="252"/>
      <c r="CY193" s="252"/>
      <c r="CZ193" s="252"/>
      <c r="DA193" s="252"/>
      <c r="DB193" s="252"/>
      <c r="DC193" s="252"/>
      <c r="DD193" s="252"/>
      <c r="DE193" s="252"/>
      <c r="DF193" s="252"/>
      <c r="DG193" s="252"/>
    </row>
    <row r="194" spans="1:111" s="42" customFormat="1" ht="24.95" customHeight="1">
      <c r="A194" s="67" t="s">
        <v>16</v>
      </c>
      <c r="B194" s="280" t="s">
        <v>194</v>
      </c>
      <c r="C194" s="281"/>
      <c r="D194" s="113" t="s">
        <v>18</v>
      </c>
      <c r="E194" s="114">
        <v>14914</v>
      </c>
      <c r="F194" s="113">
        <f aca="true" t="shared" si="26" ref="F194">SUM(E194:E194)</f>
        <v>14914</v>
      </c>
      <c r="G194" s="115"/>
      <c r="H194" s="116">
        <f aca="true" t="shared" si="27" ref="H194">SUM(F194*G194)</f>
        <v>0</v>
      </c>
      <c r="I194" s="231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  <c r="AA194" s="231"/>
      <c r="AB194" s="231"/>
      <c r="AC194" s="231"/>
      <c r="AD194" s="231"/>
      <c r="AE194" s="231"/>
      <c r="AF194" s="231"/>
      <c r="AG194" s="231"/>
      <c r="AH194" s="231"/>
      <c r="AI194" s="231"/>
      <c r="AJ194" s="231"/>
      <c r="AK194" s="231"/>
      <c r="AL194" s="231"/>
      <c r="AM194" s="231"/>
      <c r="AN194" s="231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1"/>
      <c r="BI194" s="231"/>
      <c r="BJ194" s="231"/>
      <c r="BK194" s="231"/>
      <c r="BL194" s="231"/>
      <c r="BM194" s="231"/>
      <c r="BN194" s="231"/>
      <c r="BO194" s="231"/>
      <c r="BP194" s="231"/>
      <c r="BQ194" s="231"/>
      <c r="BR194" s="231"/>
      <c r="BS194" s="231"/>
      <c r="BT194" s="231"/>
      <c r="BU194" s="231"/>
      <c r="BV194" s="231"/>
      <c r="BW194" s="231"/>
      <c r="BX194" s="231"/>
      <c r="BY194" s="231"/>
      <c r="BZ194" s="231"/>
      <c r="CA194" s="231"/>
      <c r="CB194" s="231"/>
      <c r="CC194" s="231"/>
      <c r="CD194" s="231"/>
      <c r="CE194" s="231"/>
      <c r="CF194" s="231"/>
      <c r="CG194" s="231"/>
      <c r="CH194" s="231"/>
      <c r="CI194" s="231"/>
      <c r="CJ194" s="231"/>
      <c r="CK194" s="231"/>
      <c r="CL194" s="231"/>
      <c r="CM194" s="231"/>
      <c r="CN194" s="231"/>
      <c r="CO194" s="231"/>
      <c r="CP194" s="231"/>
      <c r="CQ194" s="231"/>
      <c r="CR194" s="231"/>
      <c r="CS194" s="231"/>
      <c r="CT194" s="231"/>
      <c r="CU194" s="231"/>
      <c r="CV194" s="231"/>
      <c r="CW194" s="231"/>
      <c r="CX194" s="231"/>
      <c r="CY194" s="231"/>
      <c r="CZ194" s="231"/>
      <c r="DA194" s="231"/>
      <c r="DB194" s="231"/>
      <c r="DC194" s="231"/>
      <c r="DD194" s="231"/>
      <c r="DE194" s="231"/>
      <c r="DF194" s="231"/>
      <c r="DG194" s="231"/>
    </row>
    <row r="195" spans="1:8" ht="24.95" customHeight="1">
      <c r="A195" s="4"/>
      <c r="B195" s="286" t="s">
        <v>195</v>
      </c>
      <c r="C195" s="286"/>
      <c r="D195" s="35"/>
      <c r="E195" s="36"/>
      <c r="F195" s="37"/>
      <c r="G195" s="6"/>
      <c r="H195" s="112">
        <f>SUM(H194:H194)</f>
        <v>0</v>
      </c>
    </row>
    <row r="196" spans="1:111" s="13" customFormat="1" ht="24.95" customHeight="1">
      <c r="A196" s="4"/>
      <c r="B196" s="285" t="s">
        <v>251</v>
      </c>
      <c r="C196" s="285"/>
      <c r="D196" s="285"/>
      <c r="E196" s="285"/>
      <c r="F196" s="285"/>
      <c r="G196" s="285"/>
      <c r="H196" s="285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  <c r="V196" s="252"/>
      <c r="W196" s="252"/>
      <c r="X196" s="252"/>
      <c r="Y196" s="252"/>
      <c r="Z196" s="252"/>
      <c r="AA196" s="252"/>
      <c r="AB196" s="252"/>
      <c r="AC196" s="252"/>
      <c r="AD196" s="252"/>
      <c r="AE196" s="252"/>
      <c r="AF196" s="252"/>
      <c r="AG196" s="252"/>
      <c r="AH196" s="252"/>
      <c r="AI196" s="252"/>
      <c r="AJ196" s="252"/>
      <c r="AK196" s="252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V196" s="252"/>
      <c r="AW196" s="252"/>
      <c r="AX196" s="252"/>
      <c r="AY196" s="252"/>
      <c r="AZ196" s="252"/>
      <c r="BA196" s="252"/>
      <c r="BB196" s="252"/>
      <c r="BC196" s="252"/>
      <c r="BD196" s="252"/>
      <c r="BE196" s="252"/>
      <c r="BF196" s="252"/>
      <c r="BG196" s="252"/>
      <c r="BH196" s="252"/>
      <c r="BI196" s="252"/>
      <c r="BJ196" s="252"/>
      <c r="BK196" s="252"/>
      <c r="BL196" s="252"/>
      <c r="BM196" s="252"/>
      <c r="BN196" s="252"/>
      <c r="BO196" s="252"/>
      <c r="BP196" s="252"/>
      <c r="BQ196" s="252"/>
      <c r="BR196" s="252"/>
      <c r="BS196" s="252"/>
      <c r="BT196" s="252"/>
      <c r="BU196" s="252"/>
      <c r="BV196" s="252"/>
      <c r="BW196" s="252"/>
      <c r="BX196" s="252"/>
      <c r="BY196" s="252"/>
      <c r="BZ196" s="252"/>
      <c r="CA196" s="252"/>
      <c r="CB196" s="252"/>
      <c r="CC196" s="252"/>
      <c r="CD196" s="252"/>
      <c r="CE196" s="252"/>
      <c r="CF196" s="252"/>
      <c r="CG196" s="252"/>
      <c r="CH196" s="252"/>
      <c r="CI196" s="252"/>
      <c r="CJ196" s="252"/>
      <c r="CK196" s="252"/>
      <c r="CL196" s="252"/>
      <c r="CM196" s="252"/>
      <c r="CN196" s="252"/>
      <c r="CO196" s="252"/>
      <c r="CP196" s="252"/>
      <c r="CQ196" s="252"/>
      <c r="CR196" s="252"/>
      <c r="CS196" s="252"/>
      <c r="CT196" s="252"/>
      <c r="CU196" s="252"/>
      <c r="CV196" s="252"/>
      <c r="CW196" s="252"/>
      <c r="CX196" s="252"/>
      <c r="CY196" s="252"/>
      <c r="CZ196" s="252"/>
      <c r="DA196" s="252"/>
      <c r="DB196" s="252"/>
      <c r="DC196" s="252"/>
      <c r="DD196" s="252"/>
      <c r="DE196" s="252"/>
      <c r="DF196" s="252"/>
      <c r="DG196" s="252"/>
    </row>
    <row r="197" spans="1:111" s="42" customFormat="1" ht="24.95" customHeight="1">
      <c r="A197" s="67" t="s">
        <v>16</v>
      </c>
      <c r="B197" s="280" t="s">
        <v>252</v>
      </c>
      <c r="C197" s="281"/>
      <c r="D197" s="113" t="s">
        <v>254</v>
      </c>
      <c r="E197" s="114">
        <v>56</v>
      </c>
      <c r="F197" s="113">
        <v>56</v>
      </c>
      <c r="G197" s="115"/>
      <c r="H197" s="116">
        <f aca="true" t="shared" si="28" ref="H197">SUM(F197*G197)</f>
        <v>0</v>
      </c>
      <c r="I197" s="231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  <c r="AB197" s="231"/>
      <c r="AC197" s="231"/>
      <c r="AD197" s="231"/>
      <c r="AE197" s="231"/>
      <c r="AF197" s="231"/>
      <c r="AG197" s="231"/>
      <c r="AH197" s="231"/>
      <c r="AI197" s="231"/>
      <c r="AJ197" s="231"/>
      <c r="AK197" s="231"/>
      <c r="AL197" s="231"/>
      <c r="AM197" s="231"/>
      <c r="AN197" s="231"/>
      <c r="AO197" s="231"/>
      <c r="AP197" s="231"/>
      <c r="AQ197" s="231"/>
      <c r="AR197" s="231"/>
      <c r="AS197" s="231"/>
      <c r="AT197" s="231"/>
      <c r="AU197" s="231"/>
      <c r="AV197" s="231"/>
      <c r="AW197" s="231"/>
      <c r="AX197" s="231"/>
      <c r="AY197" s="231"/>
      <c r="AZ197" s="231"/>
      <c r="BA197" s="231"/>
      <c r="BB197" s="231"/>
      <c r="BC197" s="231"/>
      <c r="BD197" s="231"/>
      <c r="BE197" s="231"/>
      <c r="BF197" s="231"/>
      <c r="BG197" s="231"/>
      <c r="BH197" s="231"/>
      <c r="BI197" s="231"/>
      <c r="BJ197" s="231"/>
      <c r="BK197" s="231"/>
      <c r="BL197" s="231"/>
      <c r="BM197" s="231"/>
      <c r="BN197" s="231"/>
      <c r="BO197" s="231"/>
      <c r="BP197" s="231"/>
      <c r="BQ197" s="231"/>
      <c r="BR197" s="231"/>
      <c r="BS197" s="231"/>
      <c r="BT197" s="231"/>
      <c r="BU197" s="231"/>
      <c r="BV197" s="231"/>
      <c r="BW197" s="231"/>
      <c r="BX197" s="231"/>
      <c r="BY197" s="231"/>
      <c r="BZ197" s="231"/>
      <c r="CA197" s="231"/>
      <c r="CB197" s="231"/>
      <c r="CC197" s="231"/>
      <c r="CD197" s="231"/>
      <c r="CE197" s="231"/>
      <c r="CF197" s="231"/>
      <c r="CG197" s="231"/>
      <c r="CH197" s="231"/>
      <c r="CI197" s="231"/>
      <c r="CJ197" s="231"/>
      <c r="CK197" s="231"/>
      <c r="CL197" s="231"/>
      <c r="CM197" s="231"/>
      <c r="CN197" s="231"/>
      <c r="CO197" s="231"/>
      <c r="CP197" s="231"/>
      <c r="CQ197" s="231"/>
      <c r="CR197" s="231"/>
      <c r="CS197" s="231"/>
      <c r="CT197" s="231"/>
      <c r="CU197" s="231"/>
      <c r="CV197" s="231"/>
      <c r="CW197" s="231"/>
      <c r="CX197" s="231"/>
      <c r="CY197" s="231"/>
      <c r="CZ197" s="231"/>
      <c r="DA197" s="231"/>
      <c r="DB197" s="231"/>
      <c r="DC197" s="231"/>
      <c r="DD197" s="231"/>
      <c r="DE197" s="231"/>
      <c r="DF197" s="231"/>
      <c r="DG197" s="231"/>
    </row>
    <row r="198" spans="1:8" ht="24.95" customHeight="1">
      <c r="A198" s="4"/>
      <c r="B198" s="286" t="s">
        <v>253</v>
      </c>
      <c r="C198" s="286"/>
      <c r="D198" s="35"/>
      <c r="E198" s="36"/>
      <c r="F198" s="37"/>
      <c r="G198" s="6"/>
      <c r="H198" s="112">
        <f>SUM(H197:H197)</f>
        <v>0</v>
      </c>
    </row>
    <row r="199" spans="1:112" s="124" customFormat="1" ht="39" customHeight="1">
      <c r="A199" s="287"/>
      <c r="B199" s="276" t="s">
        <v>129</v>
      </c>
      <c r="C199" s="276"/>
      <c r="D199" s="276"/>
      <c r="E199" s="276"/>
      <c r="F199" s="276"/>
      <c r="G199" s="276"/>
      <c r="H199" s="288">
        <f>SUM(H182,H192,H195,H198)</f>
        <v>0</v>
      </c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  <c r="BV199" s="125"/>
      <c r="BW199" s="125"/>
      <c r="BX199" s="125"/>
      <c r="BY199" s="125"/>
      <c r="BZ199" s="125"/>
      <c r="CA199" s="125"/>
      <c r="CB199" s="125"/>
      <c r="CC199" s="125"/>
      <c r="CD199" s="125"/>
      <c r="CE199" s="125"/>
      <c r="CF199" s="125"/>
      <c r="CG199" s="125"/>
      <c r="CH199" s="125"/>
      <c r="CI199" s="125"/>
      <c r="CJ199" s="125"/>
      <c r="CK199" s="125"/>
      <c r="CL199" s="125"/>
      <c r="CM199" s="125"/>
      <c r="CN199" s="125"/>
      <c r="CO199" s="125"/>
      <c r="CP199" s="125"/>
      <c r="CQ199" s="125"/>
      <c r="CR199" s="125"/>
      <c r="CS199" s="125"/>
      <c r="CT199" s="125"/>
      <c r="CU199" s="125"/>
      <c r="CV199" s="125"/>
      <c r="CW199" s="125"/>
      <c r="CX199" s="125"/>
      <c r="CY199" s="125"/>
      <c r="CZ199" s="125"/>
      <c r="DA199" s="125"/>
      <c r="DB199" s="125"/>
      <c r="DC199" s="125"/>
      <c r="DD199" s="125"/>
      <c r="DE199" s="125"/>
      <c r="DF199" s="125"/>
      <c r="DG199" s="125"/>
      <c r="DH199" s="228"/>
    </row>
    <row r="200" spans="1:112" s="15" customFormat="1" ht="24.95" customHeight="1">
      <c r="A200" s="17"/>
      <c r="B200" s="16"/>
      <c r="C200" s="18"/>
      <c r="D200" s="19"/>
      <c r="E200" s="20"/>
      <c r="F200" s="20"/>
      <c r="G200" s="21"/>
      <c r="H200" s="22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49"/>
      <c r="AW200" s="249"/>
      <c r="AX200" s="249"/>
      <c r="AY200" s="249"/>
      <c r="AZ200" s="249"/>
      <c r="BA200" s="249"/>
      <c r="BB200" s="249"/>
      <c r="BC200" s="249"/>
      <c r="BD200" s="249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49"/>
      <c r="BP200" s="249"/>
      <c r="BQ200" s="249"/>
      <c r="BR200" s="249"/>
      <c r="BS200" s="249"/>
      <c r="BT200" s="249"/>
      <c r="BU200" s="249"/>
      <c r="BV200" s="249"/>
      <c r="BW200" s="249"/>
      <c r="BX200" s="249"/>
      <c r="BY200" s="249"/>
      <c r="BZ200" s="249"/>
      <c r="CA200" s="249"/>
      <c r="CB200" s="249"/>
      <c r="CC200" s="249"/>
      <c r="CD200" s="249"/>
      <c r="CE200" s="249"/>
      <c r="CF200" s="249"/>
      <c r="CG200" s="249"/>
      <c r="CH200" s="249"/>
      <c r="CI200" s="249"/>
      <c r="CJ200" s="249"/>
      <c r="CK200" s="249"/>
      <c r="CL200" s="249"/>
      <c r="CM200" s="249"/>
      <c r="CN200" s="249"/>
      <c r="CO200" s="249"/>
      <c r="CP200" s="249"/>
      <c r="CQ200" s="249"/>
      <c r="CR200" s="249"/>
      <c r="CS200" s="249"/>
      <c r="CT200" s="249"/>
      <c r="CU200" s="249"/>
      <c r="CV200" s="249"/>
      <c r="CW200" s="249"/>
      <c r="CX200" s="249"/>
      <c r="CY200" s="249"/>
      <c r="CZ200" s="249"/>
      <c r="DA200" s="249"/>
      <c r="DB200" s="249"/>
      <c r="DC200" s="249"/>
      <c r="DD200" s="249"/>
      <c r="DE200" s="249"/>
      <c r="DF200" s="249"/>
      <c r="DG200" s="249"/>
      <c r="DH200" s="229"/>
    </row>
    <row r="201" spans="1:8" ht="48" customHeight="1">
      <c r="A201" s="215" t="s">
        <v>110</v>
      </c>
      <c r="B201" s="215"/>
      <c r="C201" s="215"/>
      <c r="D201" s="215"/>
      <c r="E201" s="215"/>
      <c r="F201" s="215"/>
      <c r="G201" s="215"/>
      <c r="H201" s="215"/>
    </row>
    <row r="202" spans="1:111" s="26" customFormat="1" ht="39.95" customHeight="1">
      <c r="A202" s="216" t="s">
        <v>111</v>
      </c>
      <c r="B202" s="216"/>
      <c r="C202" s="216"/>
      <c r="D202" s="216"/>
      <c r="E202" s="216"/>
      <c r="F202" s="216"/>
      <c r="G202" s="216"/>
      <c r="H202" s="223">
        <f>SUM(H18)</f>
        <v>0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3"/>
      <c r="AK202" s="253"/>
      <c r="AL202" s="253"/>
      <c r="AM202" s="253"/>
      <c r="AN202" s="253"/>
      <c r="AO202" s="253"/>
      <c r="AP202" s="253"/>
      <c r="AQ202" s="2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253"/>
      <c r="BD202" s="253"/>
      <c r="BE202" s="253"/>
      <c r="BF202" s="253"/>
      <c r="BG202" s="253"/>
      <c r="BH202" s="253"/>
      <c r="BI202" s="253"/>
      <c r="BJ202" s="253"/>
      <c r="BK202" s="253"/>
      <c r="BL202" s="253"/>
      <c r="BM202" s="253"/>
      <c r="BN202" s="253"/>
      <c r="BO202" s="253"/>
      <c r="BP202" s="253"/>
      <c r="BQ202" s="253"/>
      <c r="BR202" s="253"/>
      <c r="BS202" s="253"/>
      <c r="BT202" s="253"/>
      <c r="BU202" s="253"/>
      <c r="BV202" s="253"/>
      <c r="BW202" s="253"/>
      <c r="BX202" s="253"/>
      <c r="BY202" s="253"/>
      <c r="BZ202" s="253"/>
      <c r="CA202" s="253"/>
      <c r="CB202" s="253"/>
      <c r="CC202" s="253"/>
      <c r="CD202" s="253"/>
      <c r="CE202" s="253"/>
      <c r="CF202" s="253"/>
      <c r="CG202" s="253"/>
      <c r="CH202" s="253"/>
      <c r="CI202" s="253"/>
      <c r="CJ202" s="253"/>
      <c r="CK202" s="253"/>
      <c r="CL202" s="253"/>
      <c r="CM202" s="253"/>
      <c r="CN202" s="253"/>
      <c r="CO202" s="253"/>
      <c r="CP202" s="253"/>
      <c r="CQ202" s="253"/>
      <c r="CR202" s="253"/>
      <c r="CS202" s="253"/>
      <c r="CT202" s="253"/>
      <c r="CU202" s="253"/>
      <c r="CV202" s="253"/>
      <c r="CW202" s="253"/>
      <c r="CX202" s="253"/>
      <c r="CY202" s="253"/>
      <c r="CZ202" s="253"/>
      <c r="DA202" s="253"/>
      <c r="DB202" s="253"/>
      <c r="DC202" s="253"/>
      <c r="DD202" s="253"/>
      <c r="DE202" s="253"/>
      <c r="DF202" s="253"/>
      <c r="DG202" s="253"/>
    </row>
    <row r="203" spans="1:111" s="26" customFormat="1" ht="39.95" customHeight="1">
      <c r="A203" s="217" t="s">
        <v>92</v>
      </c>
      <c r="B203" s="217"/>
      <c r="C203" s="217"/>
      <c r="D203" s="217"/>
      <c r="E203" s="217"/>
      <c r="F203" s="217"/>
      <c r="G203" s="217"/>
      <c r="H203" s="224">
        <f>H149</f>
        <v>0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/>
      <c r="U203" s="253"/>
      <c r="V203" s="253"/>
      <c r="W203" s="253"/>
      <c r="X203" s="253"/>
      <c r="Y203" s="253"/>
      <c r="Z203" s="253"/>
      <c r="AA203" s="253"/>
      <c r="AB203" s="253"/>
      <c r="AC203" s="253"/>
      <c r="AD203" s="253"/>
      <c r="AE203" s="253"/>
      <c r="AF203" s="253"/>
      <c r="AG203" s="253"/>
      <c r="AH203" s="253"/>
      <c r="AI203" s="253"/>
      <c r="AJ203" s="253"/>
      <c r="AK203" s="253"/>
      <c r="AL203" s="253"/>
      <c r="AM203" s="253"/>
      <c r="AN203" s="253"/>
      <c r="AO203" s="253"/>
      <c r="AP203" s="253"/>
      <c r="AQ203" s="253"/>
      <c r="AR203" s="253"/>
      <c r="AS203" s="253"/>
      <c r="AT203" s="253"/>
      <c r="AU203" s="253"/>
      <c r="AV203" s="253"/>
      <c r="AW203" s="253"/>
      <c r="AX203" s="253"/>
      <c r="AY203" s="253"/>
      <c r="AZ203" s="253"/>
      <c r="BA203" s="253"/>
      <c r="BB203" s="253"/>
      <c r="BC203" s="253"/>
      <c r="BD203" s="253"/>
      <c r="BE203" s="253"/>
      <c r="BF203" s="253"/>
      <c r="BG203" s="253"/>
      <c r="BH203" s="253"/>
      <c r="BI203" s="253"/>
      <c r="BJ203" s="253"/>
      <c r="BK203" s="253"/>
      <c r="BL203" s="253"/>
      <c r="BM203" s="253"/>
      <c r="BN203" s="253"/>
      <c r="BO203" s="253"/>
      <c r="BP203" s="253"/>
      <c r="BQ203" s="253"/>
      <c r="BR203" s="253"/>
      <c r="BS203" s="253"/>
      <c r="BT203" s="253"/>
      <c r="BU203" s="253"/>
      <c r="BV203" s="253"/>
      <c r="BW203" s="253"/>
      <c r="BX203" s="253"/>
      <c r="BY203" s="253"/>
      <c r="BZ203" s="253"/>
      <c r="CA203" s="253"/>
      <c r="CB203" s="253"/>
      <c r="CC203" s="253"/>
      <c r="CD203" s="253"/>
      <c r="CE203" s="253"/>
      <c r="CF203" s="253"/>
      <c r="CG203" s="253"/>
      <c r="CH203" s="253"/>
      <c r="CI203" s="253"/>
      <c r="CJ203" s="253"/>
      <c r="CK203" s="253"/>
      <c r="CL203" s="253"/>
      <c r="CM203" s="253"/>
      <c r="CN203" s="253"/>
      <c r="CO203" s="253"/>
      <c r="CP203" s="253"/>
      <c r="CQ203" s="253"/>
      <c r="CR203" s="253"/>
      <c r="CS203" s="253"/>
      <c r="CT203" s="253"/>
      <c r="CU203" s="253"/>
      <c r="CV203" s="253"/>
      <c r="CW203" s="253"/>
      <c r="CX203" s="253"/>
      <c r="CY203" s="253"/>
      <c r="CZ203" s="253"/>
      <c r="DA203" s="253"/>
      <c r="DB203" s="253"/>
      <c r="DC203" s="253"/>
      <c r="DD203" s="253"/>
      <c r="DE203" s="253"/>
      <c r="DF203" s="253"/>
      <c r="DG203" s="253"/>
    </row>
    <row r="204" spans="1:111" s="26" customFormat="1" ht="39.95" customHeight="1">
      <c r="A204" s="212" t="s">
        <v>130</v>
      </c>
      <c r="B204" s="213"/>
      <c r="C204" s="213"/>
      <c r="D204" s="213"/>
      <c r="E204" s="213"/>
      <c r="F204" s="213"/>
      <c r="G204" s="214"/>
      <c r="H204" s="164">
        <f>SUM(H165)</f>
        <v>0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/>
      <c r="U204" s="253"/>
      <c r="V204" s="253"/>
      <c r="W204" s="253"/>
      <c r="X204" s="253"/>
      <c r="Y204" s="253"/>
      <c r="Z204" s="253"/>
      <c r="AA204" s="253"/>
      <c r="AB204" s="253"/>
      <c r="AC204" s="253"/>
      <c r="AD204" s="253"/>
      <c r="AE204" s="253"/>
      <c r="AF204" s="253"/>
      <c r="AG204" s="253"/>
      <c r="AH204" s="253"/>
      <c r="AI204" s="253"/>
      <c r="AJ204" s="253"/>
      <c r="AK204" s="253"/>
      <c r="AL204" s="253"/>
      <c r="AM204" s="253"/>
      <c r="AN204" s="253"/>
      <c r="AO204" s="253"/>
      <c r="AP204" s="253"/>
      <c r="AQ204" s="253"/>
      <c r="AR204" s="253"/>
      <c r="AS204" s="253"/>
      <c r="AT204" s="253"/>
      <c r="AU204" s="253"/>
      <c r="AV204" s="253"/>
      <c r="AW204" s="253"/>
      <c r="AX204" s="253"/>
      <c r="AY204" s="253"/>
      <c r="AZ204" s="253"/>
      <c r="BA204" s="253"/>
      <c r="BB204" s="253"/>
      <c r="BC204" s="253"/>
      <c r="BD204" s="253"/>
      <c r="BE204" s="253"/>
      <c r="BF204" s="253"/>
      <c r="BG204" s="253"/>
      <c r="BH204" s="253"/>
      <c r="BI204" s="253"/>
      <c r="BJ204" s="253"/>
      <c r="BK204" s="253"/>
      <c r="BL204" s="253"/>
      <c r="BM204" s="253"/>
      <c r="BN204" s="253"/>
      <c r="BO204" s="253"/>
      <c r="BP204" s="253"/>
      <c r="BQ204" s="253"/>
      <c r="BR204" s="253"/>
      <c r="BS204" s="253"/>
      <c r="BT204" s="253"/>
      <c r="BU204" s="253"/>
      <c r="BV204" s="253"/>
      <c r="BW204" s="253"/>
      <c r="BX204" s="253"/>
      <c r="BY204" s="253"/>
      <c r="BZ204" s="253"/>
      <c r="CA204" s="253"/>
      <c r="CB204" s="253"/>
      <c r="CC204" s="253"/>
      <c r="CD204" s="253"/>
      <c r="CE204" s="253"/>
      <c r="CF204" s="253"/>
      <c r="CG204" s="253"/>
      <c r="CH204" s="253"/>
      <c r="CI204" s="253"/>
      <c r="CJ204" s="253"/>
      <c r="CK204" s="253"/>
      <c r="CL204" s="253"/>
      <c r="CM204" s="253"/>
      <c r="CN204" s="253"/>
      <c r="CO204" s="253"/>
      <c r="CP204" s="253"/>
      <c r="CQ204" s="253"/>
      <c r="CR204" s="253"/>
      <c r="CS204" s="253"/>
      <c r="CT204" s="253"/>
      <c r="CU204" s="253"/>
      <c r="CV204" s="253"/>
      <c r="CW204" s="253"/>
      <c r="CX204" s="253"/>
      <c r="CY204" s="253"/>
      <c r="CZ204" s="253"/>
      <c r="DA204" s="253"/>
      <c r="DB204" s="253"/>
      <c r="DC204" s="253"/>
      <c r="DD204" s="253"/>
      <c r="DE204" s="253"/>
      <c r="DF204" s="253"/>
      <c r="DG204" s="253"/>
    </row>
    <row r="205" spans="1:111" s="26" customFormat="1" ht="39.95" customHeight="1">
      <c r="A205" s="166" t="s">
        <v>256</v>
      </c>
      <c r="B205" s="166"/>
      <c r="C205" s="166"/>
      <c r="D205" s="166"/>
      <c r="E205" s="166"/>
      <c r="F205" s="166"/>
      <c r="G205" s="166"/>
      <c r="H205" s="225">
        <f>0.03*(H202+H203+H204)</f>
        <v>0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/>
      <c r="Y205" s="253"/>
      <c r="Z205" s="253"/>
      <c r="AA205" s="253"/>
      <c r="AB205" s="253"/>
      <c r="AC205" s="253"/>
      <c r="AD205" s="253"/>
      <c r="AE205" s="253"/>
      <c r="AF205" s="253"/>
      <c r="AG205" s="253"/>
      <c r="AH205" s="253"/>
      <c r="AI205" s="253"/>
      <c r="AJ205" s="253"/>
      <c r="AK205" s="253"/>
      <c r="AL205" s="253"/>
      <c r="AM205" s="253"/>
      <c r="AN205" s="253"/>
      <c r="AO205" s="253"/>
      <c r="AP205" s="253"/>
      <c r="AQ205" s="253"/>
      <c r="AR205" s="253"/>
      <c r="AS205" s="253"/>
      <c r="AT205" s="253"/>
      <c r="AU205" s="253"/>
      <c r="AV205" s="253"/>
      <c r="AW205" s="253"/>
      <c r="AX205" s="253"/>
      <c r="AY205" s="253"/>
      <c r="AZ205" s="253"/>
      <c r="BA205" s="253"/>
      <c r="BB205" s="253"/>
      <c r="BC205" s="253"/>
      <c r="BD205" s="253"/>
      <c r="BE205" s="253"/>
      <c r="BF205" s="253"/>
      <c r="BG205" s="253"/>
      <c r="BH205" s="253"/>
      <c r="BI205" s="253"/>
      <c r="BJ205" s="253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  <c r="CV205" s="253"/>
      <c r="CW205" s="253"/>
      <c r="CX205" s="253"/>
      <c r="CY205" s="253"/>
      <c r="CZ205" s="253"/>
      <c r="DA205" s="253"/>
      <c r="DB205" s="253"/>
      <c r="DC205" s="253"/>
      <c r="DD205" s="253"/>
      <c r="DE205" s="253"/>
      <c r="DF205" s="253"/>
      <c r="DG205" s="253"/>
    </row>
    <row r="206" spans="1:111" s="26" customFormat="1" ht="39.95" customHeight="1">
      <c r="A206" s="38" t="s">
        <v>255</v>
      </c>
      <c r="B206" s="39"/>
      <c r="C206" s="39"/>
      <c r="D206" s="39"/>
      <c r="E206" s="39"/>
      <c r="F206" s="39"/>
      <c r="G206" s="40"/>
      <c r="H206" s="165">
        <f>SUM(H199)</f>
        <v>0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3"/>
      <c r="W206" s="253"/>
      <c r="X206" s="253"/>
      <c r="Y206" s="253"/>
      <c r="Z206" s="253"/>
      <c r="AA206" s="253"/>
      <c r="AB206" s="253"/>
      <c r="AC206" s="253"/>
      <c r="AD206" s="253"/>
      <c r="AE206" s="253"/>
      <c r="AF206" s="253"/>
      <c r="AG206" s="253"/>
      <c r="AH206" s="253"/>
      <c r="AI206" s="253"/>
      <c r="AJ206" s="253"/>
      <c r="AK206" s="253"/>
      <c r="AL206" s="253"/>
      <c r="AM206" s="253"/>
      <c r="AN206" s="253"/>
      <c r="AO206" s="253"/>
      <c r="AP206" s="253"/>
      <c r="AQ206" s="253"/>
      <c r="AR206" s="253"/>
      <c r="AS206" s="253"/>
      <c r="AT206" s="253"/>
      <c r="AU206" s="253"/>
      <c r="AV206" s="253"/>
      <c r="AW206" s="253"/>
      <c r="AX206" s="253"/>
      <c r="AY206" s="253"/>
      <c r="AZ206" s="253"/>
      <c r="BA206" s="253"/>
      <c r="BB206" s="253"/>
      <c r="BC206" s="253"/>
      <c r="BD206" s="253"/>
      <c r="BE206" s="253"/>
      <c r="BF206" s="253"/>
      <c r="BG206" s="253"/>
      <c r="BH206" s="253"/>
      <c r="BI206" s="253"/>
      <c r="BJ206" s="253"/>
      <c r="BK206" s="253"/>
      <c r="BL206" s="253"/>
      <c r="BM206" s="253"/>
      <c r="BN206" s="253"/>
      <c r="BO206" s="253"/>
      <c r="BP206" s="253"/>
      <c r="BQ206" s="253"/>
      <c r="BR206" s="253"/>
      <c r="BS206" s="253"/>
      <c r="BT206" s="253"/>
      <c r="BU206" s="253"/>
      <c r="BV206" s="253"/>
      <c r="BW206" s="253"/>
      <c r="BX206" s="253"/>
      <c r="BY206" s="253"/>
      <c r="BZ206" s="253"/>
      <c r="CA206" s="253"/>
      <c r="CB206" s="253"/>
      <c r="CC206" s="253"/>
      <c r="CD206" s="253"/>
      <c r="CE206" s="253"/>
      <c r="CF206" s="253"/>
      <c r="CG206" s="253"/>
      <c r="CH206" s="253"/>
      <c r="CI206" s="253"/>
      <c r="CJ206" s="253"/>
      <c r="CK206" s="253"/>
      <c r="CL206" s="253"/>
      <c r="CM206" s="253"/>
      <c r="CN206" s="253"/>
      <c r="CO206" s="253"/>
      <c r="CP206" s="253"/>
      <c r="CQ206" s="253"/>
      <c r="CR206" s="253"/>
      <c r="CS206" s="253"/>
      <c r="CT206" s="253"/>
      <c r="CU206" s="253"/>
      <c r="CV206" s="253"/>
      <c r="CW206" s="253"/>
      <c r="CX206" s="253"/>
      <c r="CY206" s="253"/>
      <c r="CZ206" s="253"/>
      <c r="DA206" s="253"/>
      <c r="DB206" s="253"/>
      <c r="DC206" s="253"/>
      <c r="DD206" s="253"/>
      <c r="DE206" s="253"/>
      <c r="DF206" s="253"/>
      <c r="DG206" s="253"/>
    </row>
    <row r="207" spans="1:111" s="26" customFormat="1" ht="39.95" customHeight="1">
      <c r="A207" s="166" t="s">
        <v>257</v>
      </c>
      <c r="B207" s="166"/>
      <c r="C207" s="166"/>
      <c r="D207" s="166"/>
      <c r="E207" s="166"/>
      <c r="F207" s="166"/>
      <c r="G207" s="166"/>
      <c r="H207" s="225">
        <f>0.03*(H206)</f>
        <v>0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53"/>
      <c r="AT207" s="253"/>
      <c r="AU207" s="253"/>
      <c r="AV207" s="253"/>
      <c r="AW207" s="253"/>
      <c r="AX207" s="253"/>
      <c r="AY207" s="253"/>
      <c r="AZ207" s="253"/>
      <c r="BA207" s="253"/>
      <c r="BB207" s="253"/>
      <c r="BC207" s="253"/>
      <c r="BD207" s="253"/>
      <c r="BE207" s="253"/>
      <c r="BF207" s="253"/>
      <c r="BG207" s="253"/>
      <c r="BH207" s="253"/>
      <c r="BI207" s="253"/>
      <c r="BJ207" s="253"/>
      <c r="BK207" s="253"/>
      <c r="BL207" s="253"/>
      <c r="BM207" s="253"/>
      <c r="BN207" s="253"/>
      <c r="BO207" s="253"/>
      <c r="BP207" s="253"/>
      <c r="BQ207" s="253"/>
      <c r="BR207" s="253"/>
      <c r="BS207" s="253"/>
      <c r="BT207" s="253"/>
      <c r="BU207" s="253"/>
      <c r="BV207" s="253"/>
      <c r="BW207" s="253"/>
      <c r="BX207" s="253"/>
      <c r="BY207" s="253"/>
      <c r="BZ207" s="253"/>
      <c r="CA207" s="253"/>
      <c r="CB207" s="253"/>
      <c r="CC207" s="253"/>
      <c r="CD207" s="253"/>
      <c r="CE207" s="253"/>
      <c r="CF207" s="253"/>
      <c r="CG207" s="253"/>
      <c r="CH207" s="253"/>
      <c r="CI207" s="253"/>
      <c r="CJ207" s="253"/>
      <c r="CK207" s="253"/>
      <c r="CL207" s="253"/>
      <c r="CM207" s="253"/>
      <c r="CN207" s="253"/>
      <c r="CO207" s="253"/>
      <c r="CP207" s="253"/>
      <c r="CQ207" s="253"/>
      <c r="CR207" s="253"/>
      <c r="CS207" s="253"/>
      <c r="CT207" s="253"/>
      <c r="CU207" s="253"/>
      <c r="CV207" s="253"/>
      <c r="CW207" s="253"/>
      <c r="CX207" s="253"/>
      <c r="CY207" s="253"/>
      <c r="CZ207" s="253"/>
      <c r="DA207" s="253"/>
      <c r="DB207" s="253"/>
      <c r="DC207" s="253"/>
      <c r="DD207" s="253"/>
      <c r="DE207" s="253"/>
      <c r="DF207" s="253"/>
      <c r="DG207" s="253"/>
    </row>
    <row r="208" spans="1:111" s="26" customFormat="1" ht="39.95" customHeight="1">
      <c r="A208" s="289" t="s">
        <v>258</v>
      </c>
      <c r="B208" s="290"/>
      <c r="C208" s="290"/>
      <c r="D208" s="290"/>
      <c r="E208" s="290"/>
      <c r="F208" s="290"/>
      <c r="G208" s="291"/>
      <c r="H208" s="225">
        <v>0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53"/>
      <c r="AT208" s="253"/>
      <c r="AU208" s="253"/>
      <c r="AV208" s="253"/>
      <c r="AW208" s="253"/>
      <c r="AX208" s="253"/>
      <c r="AY208" s="253"/>
      <c r="AZ208" s="253"/>
      <c r="BA208" s="253"/>
      <c r="BB208" s="253"/>
      <c r="BC208" s="253"/>
      <c r="BD208" s="253"/>
      <c r="BE208" s="253"/>
      <c r="BF208" s="253"/>
      <c r="BG208" s="253"/>
      <c r="BH208" s="253"/>
      <c r="BI208" s="253"/>
      <c r="BJ208" s="253"/>
      <c r="BK208" s="253"/>
      <c r="BL208" s="253"/>
      <c r="BM208" s="253"/>
      <c r="BN208" s="253"/>
      <c r="BO208" s="253"/>
      <c r="BP208" s="253"/>
      <c r="BQ208" s="253"/>
      <c r="BR208" s="253"/>
      <c r="BS208" s="253"/>
      <c r="BT208" s="253"/>
      <c r="BU208" s="253"/>
      <c r="BV208" s="253"/>
      <c r="BW208" s="253"/>
      <c r="BX208" s="253"/>
      <c r="BY208" s="253"/>
      <c r="BZ208" s="253"/>
      <c r="CA208" s="253"/>
      <c r="CB208" s="253"/>
      <c r="CC208" s="253"/>
      <c r="CD208" s="253"/>
      <c r="CE208" s="253"/>
      <c r="CF208" s="253"/>
      <c r="CG208" s="253"/>
      <c r="CH208" s="253"/>
      <c r="CI208" s="253"/>
      <c r="CJ208" s="253"/>
      <c r="CK208" s="253"/>
      <c r="CL208" s="253"/>
      <c r="CM208" s="253"/>
      <c r="CN208" s="253"/>
      <c r="CO208" s="253"/>
      <c r="CP208" s="253"/>
      <c r="CQ208" s="253"/>
      <c r="CR208" s="253"/>
      <c r="CS208" s="253"/>
      <c r="CT208" s="253"/>
      <c r="CU208" s="253"/>
      <c r="CV208" s="253"/>
      <c r="CW208" s="253"/>
      <c r="CX208" s="253"/>
      <c r="CY208" s="253"/>
      <c r="CZ208" s="253"/>
      <c r="DA208" s="253"/>
      <c r="DB208" s="253"/>
      <c r="DC208" s="253"/>
      <c r="DD208" s="253"/>
      <c r="DE208" s="253"/>
      <c r="DF208" s="253"/>
      <c r="DG208" s="253"/>
    </row>
    <row r="209" spans="1:111" s="26" customFormat="1" ht="39.95" customHeight="1">
      <c r="A209" s="211" t="s">
        <v>112</v>
      </c>
      <c r="B209" s="211"/>
      <c r="C209" s="211"/>
      <c r="D209" s="211"/>
      <c r="E209" s="211"/>
      <c r="F209" s="211"/>
      <c r="G209" s="211"/>
      <c r="H209" s="226">
        <f>SUM(H202:H208)</f>
        <v>0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53"/>
      <c r="AT209" s="253"/>
      <c r="AU209" s="253"/>
      <c r="AV209" s="253"/>
      <c r="AW209" s="253"/>
      <c r="AX209" s="253"/>
      <c r="AY209" s="253"/>
      <c r="AZ209" s="253"/>
      <c r="BA209" s="253"/>
      <c r="BB209" s="253"/>
      <c r="BC209" s="253"/>
      <c r="BD209" s="253"/>
      <c r="BE209" s="253"/>
      <c r="BF209" s="253"/>
      <c r="BG209" s="253"/>
      <c r="BH209" s="253"/>
      <c r="BI209" s="253"/>
      <c r="BJ209" s="253"/>
      <c r="BK209" s="253"/>
      <c r="BL209" s="253"/>
      <c r="BM209" s="253"/>
      <c r="BN209" s="253"/>
      <c r="BO209" s="253"/>
      <c r="BP209" s="253"/>
      <c r="BQ209" s="253"/>
      <c r="BR209" s="253"/>
      <c r="BS209" s="253"/>
      <c r="BT209" s="253"/>
      <c r="BU209" s="253"/>
      <c r="BV209" s="253"/>
      <c r="BW209" s="253"/>
      <c r="BX209" s="253"/>
      <c r="BY209" s="253"/>
      <c r="BZ209" s="253"/>
      <c r="CA209" s="253"/>
      <c r="CB209" s="253"/>
      <c r="CC209" s="253"/>
      <c r="CD209" s="253"/>
      <c r="CE209" s="253"/>
      <c r="CF209" s="253"/>
      <c r="CG209" s="253"/>
      <c r="CH209" s="253"/>
      <c r="CI209" s="253"/>
      <c r="CJ209" s="253"/>
      <c r="CK209" s="253"/>
      <c r="CL209" s="253"/>
      <c r="CM209" s="253"/>
      <c r="CN209" s="253"/>
      <c r="CO209" s="253"/>
      <c r="CP209" s="253"/>
      <c r="CQ209" s="253"/>
      <c r="CR209" s="253"/>
      <c r="CS209" s="253"/>
      <c r="CT209" s="253"/>
      <c r="CU209" s="253"/>
      <c r="CV209" s="253"/>
      <c r="CW209" s="253"/>
      <c r="CX209" s="253"/>
      <c r="CY209" s="253"/>
      <c r="CZ209" s="253"/>
      <c r="DA209" s="253"/>
      <c r="DB209" s="253"/>
      <c r="DC209" s="253"/>
      <c r="DD209" s="253"/>
      <c r="DE209" s="253"/>
      <c r="DF209" s="253"/>
      <c r="DG209" s="253"/>
    </row>
    <row r="210" spans="1:111" s="26" customFormat="1" ht="39.95" customHeight="1">
      <c r="A210" s="211" t="s">
        <v>113</v>
      </c>
      <c r="B210" s="211"/>
      <c r="C210" s="211"/>
      <c r="D210" s="211"/>
      <c r="E210" s="211"/>
      <c r="F210" s="211"/>
      <c r="G210" s="211"/>
      <c r="H210" s="226">
        <f>H209*0.21</f>
        <v>0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253"/>
      <c r="T210" s="253"/>
      <c r="U210" s="253"/>
      <c r="V210" s="253"/>
      <c r="W210" s="253"/>
      <c r="X210" s="253"/>
      <c r="Y210" s="253"/>
      <c r="Z210" s="253"/>
      <c r="AA210" s="253"/>
      <c r="AB210" s="253"/>
      <c r="AC210" s="253"/>
      <c r="AD210" s="253"/>
      <c r="AE210" s="253"/>
      <c r="AF210" s="253"/>
      <c r="AG210" s="253"/>
      <c r="AH210" s="253"/>
      <c r="AI210" s="253"/>
      <c r="AJ210" s="253"/>
      <c r="AK210" s="253"/>
      <c r="AL210" s="253"/>
      <c r="AM210" s="253"/>
      <c r="AN210" s="253"/>
      <c r="AO210" s="253"/>
      <c r="AP210" s="253"/>
      <c r="AQ210" s="253"/>
      <c r="AR210" s="253"/>
      <c r="AS210" s="253"/>
      <c r="AT210" s="253"/>
      <c r="AU210" s="253"/>
      <c r="AV210" s="253"/>
      <c r="AW210" s="253"/>
      <c r="AX210" s="253"/>
      <c r="AY210" s="253"/>
      <c r="AZ210" s="253"/>
      <c r="BA210" s="253"/>
      <c r="BB210" s="253"/>
      <c r="BC210" s="253"/>
      <c r="BD210" s="253"/>
      <c r="BE210" s="253"/>
      <c r="BF210" s="253"/>
      <c r="BG210" s="253"/>
      <c r="BH210" s="253"/>
      <c r="BI210" s="253"/>
      <c r="BJ210" s="253"/>
      <c r="BK210" s="253"/>
      <c r="BL210" s="253"/>
      <c r="BM210" s="253"/>
      <c r="BN210" s="253"/>
      <c r="BO210" s="253"/>
      <c r="BP210" s="253"/>
      <c r="BQ210" s="253"/>
      <c r="BR210" s="253"/>
      <c r="BS210" s="253"/>
      <c r="BT210" s="253"/>
      <c r="BU210" s="253"/>
      <c r="BV210" s="253"/>
      <c r="BW210" s="253"/>
      <c r="BX210" s="253"/>
      <c r="BY210" s="253"/>
      <c r="BZ210" s="253"/>
      <c r="CA210" s="253"/>
      <c r="CB210" s="253"/>
      <c r="CC210" s="253"/>
      <c r="CD210" s="253"/>
      <c r="CE210" s="253"/>
      <c r="CF210" s="253"/>
      <c r="CG210" s="253"/>
      <c r="CH210" s="253"/>
      <c r="CI210" s="253"/>
      <c r="CJ210" s="253"/>
      <c r="CK210" s="253"/>
      <c r="CL210" s="253"/>
      <c r="CM210" s="253"/>
      <c r="CN210" s="253"/>
      <c r="CO210" s="253"/>
      <c r="CP210" s="253"/>
      <c r="CQ210" s="253"/>
      <c r="CR210" s="253"/>
      <c r="CS210" s="253"/>
      <c r="CT210" s="253"/>
      <c r="CU210" s="253"/>
      <c r="CV210" s="253"/>
      <c r="CW210" s="253"/>
      <c r="CX210" s="253"/>
      <c r="CY210" s="253"/>
      <c r="CZ210" s="253"/>
      <c r="DA210" s="253"/>
      <c r="DB210" s="253"/>
      <c r="DC210" s="253"/>
      <c r="DD210" s="253"/>
      <c r="DE210" s="253"/>
      <c r="DF210" s="253"/>
      <c r="DG210" s="253"/>
    </row>
    <row r="211" spans="1:111" s="26" customFormat="1" ht="39.95" customHeight="1">
      <c r="A211" s="211" t="s">
        <v>114</v>
      </c>
      <c r="B211" s="211"/>
      <c r="C211" s="211"/>
      <c r="D211" s="211"/>
      <c r="E211" s="211"/>
      <c r="F211" s="211"/>
      <c r="G211" s="211"/>
      <c r="H211" s="227">
        <f>SUM(H209:H210)</f>
        <v>0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53"/>
      <c r="AE211" s="253"/>
      <c r="AF211" s="253"/>
      <c r="AG211" s="253"/>
      <c r="AH211" s="253"/>
      <c r="AI211" s="253"/>
      <c r="AJ211" s="253"/>
      <c r="AK211" s="253"/>
      <c r="AL211" s="253"/>
      <c r="AM211" s="253"/>
      <c r="AN211" s="253"/>
      <c r="AO211" s="253"/>
      <c r="AP211" s="253"/>
      <c r="AQ211" s="253"/>
      <c r="AR211" s="253"/>
      <c r="AS211" s="253"/>
      <c r="AT211" s="253"/>
      <c r="AU211" s="253"/>
      <c r="AV211" s="253"/>
      <c r="AW211" s="253"/>
      <c r="AX211" s="253"/>
      <c r="AY211" s="253"/>
      <c r="AZ211" s="253"/>
      <c r="BA211" s="253"/>
      <c r="BB211" s="253"/>
      <c r="BC211" s="253"/>
      <c r="BD211" s="253"/>
      <c r="BE211" s="253"/>
      <c r="BF211" s="253"/>
      <c r="BG211" s="253"/>
      <c r="BH211" s="253"/>
      <c r="BI211" s="253"/>
      <c r="BJ211" s="253"/>
      <c r="BK211" s="253"/>
      <c r="BL211" s="253"/>
      <c r="BM211" s="253"/>
      <c r="BN211" s="253"/>
      <c r="BO211" s="253"/>
      <c r="BP211" s="253"/>
      <c r="BQ211" s="253"/>
      <c r="BR211" s="253"/>
      <c r="BS211" s="253"/>
      <c r="BT211" s="253"/>
      <c r="BU211" s="253"/>
      <c r="BV211" s="253"/>
      <c r="BW211" s="253"/>
      <c r="BX211" s="253"/>
      <c r="BY211" s="253"/>
      <c r="BZ211" s="253"/>
      <c r="CA211" s="253"/>
      <c r="CB211" s="253"/>
      <c r="CC211" s="253"/>
      <c r="CD211" s="253"/>
      <c r="CE211" s="253"/>
      <c r="CF211" s="253"/>
      <c r="CG211" s="253"/>
      <c r="CH211" s="253"/>
      <c r="CI211" s="253"/>
      <c r="CJ211" s="253"/>
      <c r="CK211" s="253"/>
      <c r="CL211" s="253"/>
      <c r="CM211" s="253"/>
      <c r="CN211" s="253"/>
      <c r="CO211" s="253"/>
      <c r="CP211" s="253"/>
      <c r="CQ211" s="253"/>
      <c r="CR211" s="253"/>
      <c r="CS211" s="253"/>
      <c r="CT211" s="253"/>
      <c r="CU211" s="253"/>
      <c r="CV211" s="253"/>
      <c r="CW211" s="253"/>
      <c r="CX211" s="253"/>
      <c r="CY211" s="253"/>
      <c r="CZ211" s="253"/>
      <c r="DA211" s="253"/>
      <c r="DB211" s="253"/>
      <c r="DC211" s="253"/>
      <c r="DD211" s="253"/>
      <c r="DE211" s="253"/>
      <c r="DF211" s="253"/>
      <c r="DG211" s="253"/>
    </row>
    <row r="212" spans="1:8" ht="24.95" customHeight="1">
      <c r="A212" s="27"/>
      <c r="B212" s="17"/>
      <c r="C212" s="17"/>
      <c r="D212" s="14"/>
      <c r="E212" s="28"/>
      <c r="F212" s="28"/>
      <c r="G212" s="29"/>
      <c r="H212" s="29"/>
    </row>
    <row r="213" ht="24.95" customHeight="1"/>
  </sheetData>
  <mergeCells count="230">
    <mergeCell ref="A208:G208"/>
    <mergeCell ref="B51:C51"/>
    <mergeCell ref="B150:H150"/>
    <mergeCell ref="B151:H151"/>
    <mergeCell ref="B152:H152"/>
    <mergeCell ref="B182:C182"/>
    <mergeCell ref="B53:H53"/>
    <mergeCell ref="B194:C194"/>
    <mergeCell ref="B88:C88"/>
    <mergeCell ref="B86:C86"/>
    <mergeCell ref="B87:C87"/>
    <mergeCell ref="B84:C84"/>
    <mergeCell ref="B85:C85"/>
    <mergeCell ref="B83:C83"/>
    <mergeCell ref="B96:C96"/>
    <mergeCell ref="B81:H81"/>
    <mergeCell ref="B82:C82"/>
    <mergeCell ref="B77:C77"/>
    <mergeCell ref="B78:C78"/>
    <mergeCell ref="B76:C76"/>
    <mergeCell ref="B79:C79"/>
    <mergeCell ref="B74:C74"/>
    <mergeCell ref="B75:C75"/>
    <mergeCell ref="B72:H72"/>
    <mergeCell ref="D97:D98"/>
    <mergeCell ref="E97:F97"/>
    <mergeCell ref="G97:G98"/>
    <mergeCell ref="H97:H98"/>
    <mergeCell ref="A154:A155"/>
    <mergeCell ref="B154:C155"/>
    <mergeCell ref="D154:D155"/>
    <mergeCell ref="E154:F154"/>
    <mergeCell ref="G154:G155"/>
    <mergeCell ref="H154:H155"/>
    <mergeCell ref="A211:G211"/>
    <mergeCell ref="B31:C31"/>
    <mergeCell ref="B29:C29"/>
    <mergeCell ref="B44:G44"/>
    <mergeCell ref="A204:G204"/>
    <mergeCell ref="A207:G207"/>
    <mergeCell ref="A209:G209"/>
    <mergeCell ref="A210:G210"/>
    <mergeCell ref="A201:H201"/>
    <mergeCell ref="A202:G202"/>
    <mergeCell ref="A203:G203"/>
    <mergeCell ref="H167:H168"/>
    <mergeCell ref="E167:F167"/>
    <mergeCell ref="B166:H166"/>
    <mergeCell ref="B169:H169"/>
    <mergeCell ref="A42:A43"/>
    <mergeCell ref="B42:C43"/>
    <mergeCell ref="D42:D43"/>
    <mergeCell ref="E42:F42"/>
    <mergeCell ref="G42:G43"/>
    <mergeCell ref="H42:H43"/>
    <mergeCell ref="B199:G199"/>
    <mergeCell ref="A97:A98"/>
    <mergeCell ref="B97:C98"/>
    <mergeCell ref="A118:A119"/>
    <mergeCell ref="B118:C119"/>
    <mergeCell ref="D118:D119"/>
    <mergeCell ref="E118:F118"/>
    <mergeCell ref="G118:G119"/>
    <mergeCell ref="B190:C190"/>
    <mergeCell ref="B191:C191"/>
    <mergeCell ref="B192:C192"/>
    <mergeCell ref="B186:C186"/>
    <mergeCell ref="B94:C94"/>
    <mergeCell ref="B188:C188"/>
    <mergeCell ref="B189:C189"/>
    <mergeCell ref="B99:H99"/>
    <mergeCell ref="B100:C100"/>
    <mergeCell ref="B101:C101"/>
    <mergeCell ref="B102:C102"/>
    <mergeCell ref="B109:C109"/>
    <mergeCell ref="B110:C110"/>
    <mergeCell ref="B130:C130"/>
    <mergeCell ref="B131:C131"/>
    <mergeCell ref="B111:C111"/>
    <mergeCell ref="B112:C112"/>
    <mergeCell ref="B113:C113"/>
    <mergeCell ref="B115:C115"/>
    <mergeCell ref="B103:C103"/>
    <mergeCell ref="B104:C104"/>
    <mergeCell ref="B105:C105"/>
    <mergeCell ref="B106:C106"/>
    <mergeCell ref="B107:C107"/>
    <mergeCell ref="B108:C108"/>
    <mergeCell ref="B193:H193"/>
    <mergeCell ref="B195:C195"/>
    <mergeCell ref="D70:D71"/>
    <mergeCell ref="E70:F70"/>
    <mergeCell ref="G70:G71"/>
    <mergeCell ref="H70:H71"/>
    <mergeCell ref="H118:H119"/>
    <mergeCell ref="B184:C184"/>
    <mergeCell ref="B185:C185"/>
    <mergeCell ref="B187:C187"/>
    <mergeCell ref="B91:C91"/>
    <mergeCell ref="B125:C125"/>
    <mergeCell ref="B126:C126"/>
    <mergeCell ref="B133:C133"/>
    <mergeCell ref="B134:C134"/>
    <mergeCell ref="B135:C135"/>
    <mergeCell ref="B153:H153"/>
    <mergeCell ref="B156:H156"/>
    <mergeCell ref="B138:H138"/>
    <mergeCell ref="B139:C139"/>
    <mergeCell ref="B149:G149"/>
    <mergeCell ref="B127:C127"/>
    <mergeCell ref="B128:C128"/>
    <mergeCell ref="B129:C129"/>
    <mergeCell ref="B120:H120"/>
    <mergeCell ref="B121:C121"/>
    <mergeCell ref="B116:C116"/>
    <mergeCell ref="B117:C117"/>
    <mergeCell ref="B122:C122"/>
    <mergeCell ref="B123:C123"/>
    <mergeCell ref="B124:C124"/>
    <mergeCell ref="B90:H90"/>
    <mergeCell ref="B92:C92"/>
    <mergeCell ref="B93:C93"/>
    <mergeCell ref="B39:C39"/>
    <mergeCell ref="B27:C27"/>
    <mergeCell ref="B28:C28"/>
    <mergeCell ref="B30:C30"/>
    <mergeCell ref="B40:C40"/>
    <mergeCell ref="B41:C41"/>
    <mergeCell ref="B52:C52"/>
    <mergeCell ref="B45:C45"/>
    <mergeCell ref="B46:C46"/>
    <mergeCell ref="B47:C47"/>
    <mergeCell ref="B48:C48"/>
    <mergeCell ref="B49:C49"/>
    <mergeCell ref="B50:C50"/>
    <mergeCell ref="B32:C32"/>
    <mergeCell ref="B33:C33"/>
    <mergeCell ref="B34:C34"/>
    <mergeCell ref="B38:C38"/>
    <mergeCell ref="B22:H22"/>
    <mergeCell ref="B23:H23"/>
    <mergeCell ref="B24:C24"/>
    <mergeCell ref="B25:C25"/>
    <mergeCell ref="B26:C26"/>
    <mergeCell ref="B36:C36"/>
    <mergeCell ref="B37:C37"/>
    <mergeCell ref="B35:C35"/>
    <mergeCell ref="A20:A21"/>
    <mergeCell ref="B20:C21"/>
    <mergeCell ref="D20:D21"/>
    <mergeCell ref="E20:F20"/>
    <mergeCell ref="G20:G21"/>
    <mergeCell ref="H20:H21"/>
    <mergeCell ref="B5:H5"/>
    <mergeCell ref="B17:C17"/>
    <mergeCell ref="B18:G18"/>
    <mergeCell ref="B19:H19"/>
    <mergeCell ref="A1:H1"/>
    <mergeCell ref="B2:H2"/>
    <mergeCell ref="A3:A4"/>
    <mergeCell ref="B3:B4"/>
    <mergeCell ref="C3:C4"/>
    <mergeCell ref="D3:D4"/>
    <mergeCell ref="E3:F3"/>
    <mergeCell ref="G3:G4"/>
    <mergeCell ref="H3:H4"/>
    <mergeCell ref="B61:C61"/>
    <mergeCell ref="B62:C62"/>
    <mergeCell ref="B63:C63"/>
    <mergeCell ref="A70:A71"/>
    <mergeCell ref="B54:C54"/>
    <mergeCell ref="B55:C55"/>
    <mergeCell ref="B56:C56"/>
    <mergeCell ref="B57:C57"/>
    <mergeCell ref="B58:C58"/>
    <mergeCell ref="B59:C59"/>
    <mergeCell ref="B60:C60"/>
    <mergeCell ref="B70:C71"/>
    <mergeCell ref="B64:C64"/>
    <mergeCell ref="B65:C65"/>
    <mergeCell ref="B66:H66"/>
    <mergeCell ref="B67:C67"/>
    <mergeCell ref="B68:C68"/>
    <mergeCell ref="B69:C69"/>
    <mergeCell ref="B132:C132"/>
    <mergeCell ref="B177:C177"/>
    <mergeCell ref="B178:C178"/>
    <mergeCell ref="B179:C179"/>
    <mergeCell ref="B180:C180"/>
    <mergeCell ref="B181:C181"/>
    <mergeCell ref="B147:C147"/>
    <mergeCell ref="B148:C148"/>
    <mergeCell ref="B183:H183"/>
    <mergeCell ref="B163:C163"/>
    <mergeCell ref="B164:C164"/>
    <mergeCell ref="B157:C157"/>
    <mergeCell ref="B158:C158"/>
    <mergeCell ref="B159:C159"/>
    <mergeCell ref="B160:C160"/>
    <mergeCell ref="B161:C161"/>
    <mergeCell ref="B162:C162"/>
    <mergeCell ref="B165:G165"/>
    <mergeCell ref="B167:C168"/>
    <mergeCell ref="D167:D168"/>
    <mergeCell ref="G167:G168"/>
    <mergeCell ref="B170:C170"/>
    <mergeCell ref="B196:H196"/>
    <mergeCell ref="B197:C197"/>
    <mergeCell ref="B198:C198"/>
    <mergeCell ref="A205:G205"/>
    <mergeCell ref="A136:A137"/>
    <mergeCell ref="B136:C137"/>
    <mergeCell ref="D136:D137"/>
    <mergeCell ref="E136:F136"/>
    <mergeCell ref="G136:G137"/>
    <mergeCell ref="H136:H137"/>
    <mergeCell ref="B174:C174"/>
    <mergeCell ref="B175:C175"/>
    <mergeCell ref="B176:C176"/>
    <mergeCell ref="B140:C140"/>
    <mergeCell ref="B141:C141"/>
    <mergeCell ref="B142:C142"/>
    <mergeCell ref="B143:C143"/>
    <mergeCell ref="B144:C144"/>
    <mergeCell ref="B145:C145"/>
    <mergeCell ref="B146:C146"/>
    <mergeCell ref="A167:A168"/>
    <mergeCell ref="B171:C171"/>
    <mergeCell ref="B172:C172"/>
    <mergeCell ref="B173:C1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  <rowBreaks count="10" manualBreakCount="10">
    <brk id="18" max="16383" man="1"/>
    <brk id="41" max="16383" man="1"/>
    <brk id="69" max="16383" man="1"/>
    <brk id="96" max="16383" man="1"/>
    <brk id="117" max="16383" man="1"/>
    <brk id="135" max="16383" man="1"/>
    <brk id="152" max="16383" man="1"/>
    <brk id="165" max="16383" man="1"/>
    <brk id="192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Evelina Ziková</dc:creator>
  <cp:keywords/>
  <dc:description/>
  <cp:lastModifiedBy>Eliška Luhanová</cp:lastModifiedBy>
  <cp:lastPrinted>2017-03-22T15:30:12Z</cp:lastPrinted>
  <dcterms:created xsi:type="dcterms:W3CDTF">2017-03-02T10:35:09Z</dcterms:created>
  <dcterms:modified xsi:type="dcterms:W3CDTF">2017-09-25T08:27:27Z</dcterms:modified>
  <cp:category/>
  <cp:version/>
  <cp:contentType/>
  <cp:contentStatus/>
</cp:coreProperties>
</file>