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úpravy, zate..." sheetId="2" r:id="rId2"/>
    <sheet name="VON - Vedlejší a ostatní ..." sheetId="3" r:id="rId3"/>
  </sheets>
  <definedNames>
    <definedName name="_xlnm.Print_Area" localSheetId="0">'Rekapitulace stavby'!$D$4:$AO$36,'Rekapitulace stavby'!$C$42:$AQ$58</definedName>
    <definedName name="_xlnm._FilterDatabase" localSheetId="1" hidden="1">'1 - Stavební úpravy, zate...'!$C$103:$K$596</definedName>
    <definedName name="_xlnm.Print_Area" localSheetId="1">'1 - Stavební úpravy, zate...'!$C$4:$J$41,'1 - Stavební úpravy, zate...'!$C$47:$J$83,'1 - Stavební úpravy, zate...'!$C$89:$K$596</definedName>
    <definedName name="_xlnm._FilterDatabase" localSheetId="2" hidden="1">'VON - Vedlejší a ostatní ...'!$C$83:$K$103</definedName>
    <definedName name="_xlnm.Print_Area" localSheetId="2">'VON - Vedlejší a ostatní ...'!$C$4:$J$39,'VON - Vedlejší a ostatní ...'!$C$45:$J$65,'VON - Vedlejší a ostatní ...'!$C$71:$K$103</definedName>
    <definedName name="_xlnm.Print_Titles" localSheetId="0">'Rekapitulace stavby'!$52:$52</definedName>
    <definedName name="_xlnm.Print_Titles" localSheetId="2">'VON - Vedlejší a ostatní ...'!$83:$83</definedName>
  </definedNames>
  <calcPr fullCalcOnLoad="1"/>
</workbook>
</file>

<file path=xl/sharedStrings.xml><?xml version="1.0" encoding="utf-8"?>
<sst xmlns="http://schemas.openxmlformats.org/spreadsheetml/2006/main" count="5137" uniqueCount="828">
  <si>
    <t>Export Komplet</t>
  </si>
  <si>
    <t/>
  </si>
  <si>
    <t>2.0</t>
  </si>
  <si>
    <t>ZAMOK</t>
  </si>
  <si>
    <t>False</t>
  </si>
  <si>
    <t>{64aacb95-4423-44cf-b144-c5d6999e943e}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</si>
  <si>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</si>
  <si>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</si>
  <si>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</si>
  <si>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</si>
  <si>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</si>
  <si>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</si>
  <si>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</si>
  <si>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</si>
  <si>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8-2/2019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</si>
  <si>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</si>
  <si>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</si>
  <si>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Energetické úpravy v objektu SEKO TOOL</t>
  </si>
  <si>
    <t>KSO:</t>
  </si>
  <si>
    <t>CC-CZ:</t>
  </si>
  <si>
    <t>Místo:</t>
  </si>
  <si>
    <t>Rychnov nad Kněžnou p.č.194,838/5</t>
  </si>
  <si>
    <t>Datum:</t>
  </si>
  <si>
    <t>14. 5. 2019</t>
  </si>
  <si>
    <t>Zadavatel:</t>
  </si>
  <si>
    <t>IČ:</t>
  </si>
  <si>
    <t>SEKO TOOL, s.r.o., Rychnov nad Kněžnou</t>
  </si>
  <si>
    <t>DIČ:</t>
  </si>
  <si>
    <t>Uchazeč:</t>
  </si>
  <si>
    <t>Vyplň údaj</t>
  </si>
  <si>
    <t>Projektant:</t>
  </si>
  <si>
    <t>Ing.Schneider, Velká Bystřice, Loučná 128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</si>
  <si>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</si>
  <si>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</si>
  <si>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</si>
  <si>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</si>
  <si>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</si>
  <si>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</si>
  <si>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</si>
  <si>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</si>
  <si>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</si>
  <si>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</si>
  <si>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</si>
  <si>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</si>
  <si>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</si>
  <si>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</si>
  <si>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</si>
  <si>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</si>
  <si>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</si>
  <si>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</si>
  <si>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</si>
  <si>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</si>
  <si>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</si>
  <si>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</si>
  <si>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</si>
  <si>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</si>
  <si>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</si>
  <si>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</si>
  <si>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</si>
  <si>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</si>
  <si>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</si>
  <si>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</si>
  <si>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</si>
  <si>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</si>
  <si>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</si>
  <si>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</si>
  <si>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</si>
  <si>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</si>
  <si>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</si>
  <si>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</si>
  <si>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</si>
  <si>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</si>
  <si>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</si>
  <si>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</si>
  <si>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</si>
  <si>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Budova vrátnice, hala 1,2,3</t>
  </si>
  <si>
    <t>STA</t>
  </si>
  <si>
    <t>1</t>
  </si>
  <si>
    <t>{bf234f1e-dce4-4166-a907-d0597ada57f5}</t>
  </si>
  <si>
    <t>2</t>
  </si>
  <si>
    <t>/</t>
  </si>
  <si>
    <t>Stavební úpravy, zateplení stěn, střech</t>
  </si>
  <si>
    <t>Soupis</t>
  </si>
  <si>
    <t>{e092d476-146d-40dd-bd68-8dfa7e7309b7}</t>
  </si>
  <si>
    <t>VON</t>
  </si>
  <si>
    <t>Vedlejší a ostatní náklady</t>
  </si>
  <si>
    <t>{1d4c756c-9f27-4be5-a663-b785ec80fa38}</t>
  </si>
  <si>
    <t>KRYCÍ LIST SOUPISU PRACÍ</t>
  </si>
  <si>
    <t>Objekt:</t>
  </si>
  <si>
    <t>SO 01 - Budova vrátnice, hala 1,2,3</t>
  </si>
  <si>
    <t>Soupis:</t>
  </si>
  <si>
    <t>1 - Stavební úpravy, zateplení stěn, střech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</si>
  <si>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</si>
  <si>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</si>
  <si>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</si>
  <si>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</si>
  <si>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</si>
  <si>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</si>
  <si>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</si>
  <si>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</si>
  <si>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</si>
  <si>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</si>
  <si>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</si>
  <si>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</si>
  <si>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</si>
  <si>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761 - Konstrukce prosvětlovací</t>
  </si>
  <si>
    <t xml:space="preserve">    764 - Konstrukce klempířské</t>
  </si>
  <si>
    <t xml:space="preserve">    766 - Konstrukce truhlářské</t>
  </si>
  <si>
    <t xml:space="preserve">    767 - Konstrukce zámečnické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</si>
  <si>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</si>
  <si>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</si>
  <si>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</si>
  <si>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</si>
  <si>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</si>
  <si>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</si>
  <si>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</si>
  <si>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</si>
  <si>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</si>
  <si>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</si>
  <si>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</si>
  <si>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</si>
  <si>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</si>
  <si>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</si>
  <si>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</si>
  <si>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</si>
  <si>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</si>
  <si>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</si>
  <si>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</si>
  <si>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</si>
  <si>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</si>
  <si>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</si>
  <si>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</si>
  <si>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</si>
  <si>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</si>
  <si>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</si>
  <si>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</si>
  <si>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</si>
  <si>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</si>
  <si>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</si>
  <si>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1279240348</t>
  </si>
  <si>
    <t>PP</t>
  </si>
  <si>
    <t>Hloubení zapažených i nezapažených rýh šířky do 600 mm  s urovnáním dna do předepsaného profilu a spádu v hornině tř. 3 do 100 m3</t>
  </si>
  <si>
    <t>VV</t>
  </si>
  <si>
    <t>hloubení kolem vrátnice pro osazení tepelné izolace</t>
  </si>
  <si>
    <t>obvod = 11,45+2*7,5+4,37 = 30,82 m</t>
  </si>
  <si>
    <t>30,82*0,4*0,6</t>
  </si>
  <si>
    <t>132201109</t>
  </si>
  <si>
    <t>Příplatek za lepivost k hloubení rýh š do 600 mm v hornině tř. 3</t>
  </si>
  <si>
    <t>-819340016</t>
  </si>
  <si>
    <t>Hloubení zapažených i nezapažených rýh šířky do 600 mm  s urovnáním dna do předepsaného profilu a spádu v hornině tř. 3 Příplatek k cenám za lepivost horniny tř. 3</t>
  </si>
  <si>
    <t>3</t>
  </si>
  <si>
    <t>174101101</t>
  </si>
  <si>
    <t>Zásyp jam, šachet rýh nebo kolem objektů sypaninou se zhutněním</t>
  </si>
  <si>
    <t>1450487976</t>
  </si>
  <si>
    <t>Zásyp sypaninou z jakékoliv horniny  s uložením výkopku ve vrstvách se zhutněním jam, šachet, rýh nebo kolem objektů v těchto vykopávkách</t>
  </si>
  <si>
    <t>zásyp kolem vrátnice původním výkopkem po provedení tepelné izolace</t>
  </si>
  <si>
    <t>181951102</t>
  </si>
  <si>
    <t>Úprava pláně v hornině tř. 1 až 4 se zhutněním</t>
  </si>
  <si>
    <t>m2</t>
  </si>
  <si>
    <t>-2022704839</t>
  </si>
  <si>
    <t>Úprava pláně vyrovnáním výškových rozdílů  v hornině tř. 1 až 4 se zhutněním</t>
  </si>
  <si>
    <t>30,82*0,4</t>
  </si>
  <si>
    <t>6</t>
  </si>
  <si>
    <t>Úpravy povrchů, podlahy a osazování výplní</t>
  </si>
  <si>
    <t>5</t>
  </si>
  <si>
    <t>622221021</t>
  </si>
  <si>
    <t>Montáž kontaktního zateplení vnějších stěn z minerální vlny s podélnou orientací vláken tl do 120 mm</t>
  </si>
  <si>
    <t>2036913368</t>
  </si>
  <si>
    <t>Montáž kontaktního zateplení  z desek z minerální vlny s podélnou orientací vláken na vnější stěny, tloušťky desek přes 80 do 120 mm</t>
  </si>
  <si>
    <t>vrátnice 1.N.P. + 2.N.P.</t>
  </si>
  <si>
    <t>tl.120 mm</t>
  </si>
  <si>
    <t>výměra dle projektanta - viz.tabulka č.6 ploch zateplujících prvků</t>
  </si>
  <si>
    <t>163,09</t>
  </si>
  <si>
    <t>M</t>
  </si>
  <si>
    <t>63151529</t>
  </si>
  <si>
    <t>deska tepelně izolační minerální kontaktních fasád podélné vlákno λ=0,036-0,037 tl 120mm</t>
  </si>
  <si>
    <t>8</t>
  </si>
  <si>
    <t>2055955882</t>
  </si>
  <si>
    <t>163,09*1,02 'Přepočtené koeficientem množství</t>
  </si>
  <si>
    <t>7</t>
  </si>
  <si>
    <t>622222001</t>
  </si>
  <si>
    <t>Montáž kontaktního zateplení vnějšího ostění hl. špalety do 200 mm z minerální vlny tl do 40 mm</t>
  </si>
  <si>
    <t>m</t>
  </si>
  <si>
    <t>1422117384</t>
  </si>
  <si>
    <t>Montáž kontaktního zateplení vnějšího ostění, nadpraží nebo parapetu z desek z minerální vlny s podélnou nebo kolmou orientací vláken hloubky špalet do 200 mm, tloušťky desek do 40 mm</t>
  </si>
  <si>
    <t>tl.40 mm</t>
  </si>
  <si>
    <t>74,05</t>
  </si>
  <si>
    <t>63151518</t>
  </si>
  <si>
    <t>deska tepelně izolační minerální kontaktních fasád podélné vlákno λ=0,036-0,037 tl 40mm</t>
  </si>
  <si>
    <t>-627933675</t>
  </si>
  <si>
    <t>74,05*0,2</t>
  </si>
  <si>
    <t>14,81*1,1 'Přepočtené koeficientem množství</t>
  </si>
  <si>
    <t>9</t>
  </si>
  <si>
    <t>622252001</t>
  </si>
  <si>
    <t>Montáž zakládacích soklových lišt kontaktního zateplení</t>
  </si>
  <si>
    <t>-574595433</t>
  </si>
  <si>
    <t>Montáž lišt kontaktního zateplení  zakládacích soklových připevněných hmoždinkami</t>
  </si>
  <si>
    <t>soklová lišta zakládací Al s okapničkou U120 mm</t>
  </si>
  <si>
    <t>31,19</t>
  </si>
  <si>
    <t>10</t>
  </si>
  <si>
    <t>59051649</t>
  </si>
  <si>
    <t>lišta soklová Al s okapničkou zakládací U 12cm 0,95/200cm</t>
  </si>
  <si>
    <t>472051667</t>
  </si>
  <si>
    <t>31,19*1,05 'Přepočtené koeficientem množství</t>
  </si>
  <si>
    <t>11</t>
  </si>
  <si>
    <t>622252002</t>
  </si>
  <si>
    <t>Montáž ostatních lišt kontaktního zateplení</t>
  </si>
  <si>
    <t>410812076</t>
  </si>
  <si>
    <t>Montáž lišt kontaktního zateplení  ostatních stěnových, dilatačních apod. lepených do tmelu</t>
  </si>
  <si>
    <t>lišta rohová Al22/22 mm perforovaná</t>
  </si>
  <si>
    <t>35,15</t>
  </si>
  <si>
    <t>začišťovací okenní profil s tkaninou</t>
  </si>
  <si>
    <t>155,06</t>
  </si>
  <si>
    <t>Součet</t>
  </si>
  <si>
    <t>12</t>
  </si>
  <si>
    <t>59051470</t>
  </si>
  <si>
    <t>lišta rohová Al 22/22 mm perforovaná</t>
  </si>
  <si>
    <t>1773989323</t>
  </si>
  <si>
    <t>35,15*1,05 'Přepočtené koeficientem množství</t>
  </si>
  <si>
    <t>13</t>
  </si>
  <si>
    <t>59051476</t>
  </si>
  <si>
    <t>profil okenní začišťovací se sklovláknitou armovací tkaninou 9 mm/2,4 m</t>
  </si>
  <si>
    <t>814018374</t>
  </si>
  <si>
    <t>155,06*1,05 'Přepočtené koeficientem množství</t>
  </si>
  <si>
    <t>14</t>
  </si>
  <si>
    <t>622511111</t>
  </si>
  <si>
    <t>Tenkovrstvá akrylátová mozaiková střednězrnná omítka včetně penetrace vnějších stěn</t>
  </si>
  <si>
    <t>-2128066843</t>
  </si>
  <si>
    <t>Omítka tenkovrstvá akrylátová vnějších ploch  probarvená, včetně penetrace podkladu mozaiková střednězrnná stěn</t>
  </si>
  <si>
    <t>sokl vrátnice ( zateplení tl.60 mm )</t>
  </si>
  <si>
    <t>21,58</t>
  </si>
  <si>
    <t>622531001</t>
  </si>
  <si>
    <t>Tenkovrstvá silikonová zrnitá omítka tl. 1,0 mm včetně penetrace vnějších stěn</t>
  </si>
  <si>
    <t>-980242180</t>
  </si>
  <si>
    <t>Omítka tenkovrstvá silikonová vnějších ploch  probarvená, včetně penetrace podkladu zrnitá, tloušťky 1,0 mm stěn</t>
  </si>
  <si>
    <t>omítka na zateplení pod skleněnými fasádními panely</t>
  </si>
  <si>
    <t>hlavní plocha ( zateplení tl.120 mm )</t>
  </si>
  <si>
    <t>ostění, nadpraží ( zateplení tl.40 mm )</t>
  </si>
  <si>
    <t>Ostatní konstrukce a práce, bourání</t>
  </si>
  <si>
    <t>16</t>
  </si>
  <si>
    <t>941111111</t>
  </si>
  <si>
    <t>Montáž lešení řadového trubkového lehkého s podlahami zatížení do 200 kg/m2 š do 0,9 m v do 10 m</t>
  </si>
  <si>
    <t>667383576</t>
  </si>
  <si>
    <t>Montáž lešení řadového trubkového lehkého pracovního s podlahami  s provozním zatížením tř. 3 do 200 kg/m2 šířky tř. W06 od 0,6 do 0,9 m, výšky do 10 m</t>
  </si>
  <si>
    <t>hala 1</t>
  </si>
  <si>
    <t>(60,45+18,16)*2*(11,1-1,7)</t>
  </si>
  <si>
    <t>hala 2, hala 3</t>
  </si>
  <si>
    <t>(31,86*2+19,7)*(9,16-1,7)</t>
  </si>
  <si>
    <t>24,6*(6,3-1,7)</t>
  </si>
  <si>
    <t>17</t>
  </si>
  <si>
    <t>941111121</t>
  </si>
  <si>
    <t>Montáž lešení řadového trubkového lehkého s podlahami zatížení do 200 kg/m2 š do 1,2 m v do 10 m</t>
  </si>
  <si>
    <t>-94378337</t>
  </si>
  <si>
    <t>Montáž lešení řadového trubkového lehkého pracovního s podlahami  s provozním zatížením tř. 3 do 200 kg/m2 šířky tř. W09 přes 0,9 do 1,2 m, výšky do 10 m</t>
  </si>
  <si>
    <t>vrátnice bez 3.N.P. ( bez nástavby )</t>
  </si>
  <si>
    <t>(8,5*2+13,45)*(10,03-2,6-0,4-1,7)</t>
  </si>
  <si>
    <t>18</t>
  </si>
  <si>
    <t>941111211</t>
  </si>
  <si>
    <t>Příplatek k lešení řadovému trubkovému lehkému s podlahami š 0,9 m v 10 m za první a ZKD den použití</t>
  </si>
  <si>
    <t>-1295859758</t>
  </si>
  <si>
    <t>Montáž lešení řadového trubkového lehkého pracovního s podlahami  s provozním zatížením tř. 3 do 200 kg/m2 Příplatek za první a každý další den použití lešení k ceně -1111</t>
  </si>
  <si>
    <t>2213,341*105 'Přepočtené koeficientem množství</t>
  </si>
  <si>
    <t>19</t>
  </si>
  <si>
    <t>941111221</t>
  </si>
  <si>
    <t>Příplatek k lešení řadovému trubkovému lehkému s podlahami š 1,2 m v 10 m za první a ZKD den použití</t>
  </si>
  <si>
    <t>-298250852</t>
  </si>
  <si>
    <t>Montáž lešení řadového trubkového lehkého pracovního s podlahami  s provozním zatížením tř. 3 do 200 kg/m2 Příplatek za první a každý další den použití lešení k ceně -1121</t>
  </si>
  <si>
    <t>162,299*65 'Přepočtené koeficientem množství</t>
  </si>
  <si>
    <t>20</t>
  </si>
  <si>
    <t>941111811</t>
  </si>
  <si>
    <t>Demontáž lešení řadového trubkového lehkého s podlahami zatížení do 200 kg/m2 š do 0,9 m v do 10 m</t>
  </si>
  <si>
    <t>-996035907</t>
  </si>
  <si>
    <t>Demontáž lešení řadového trubkového lehkého pracovního s podlahami  s provozním zatížením tř. 3 do 200 kg/m2 šířky tř. W06 od 0,6 do 0,9 m, výšky do 10 m</t>
  </si>
  <si>
    <t>941111821</t>
  </si>
  <si>
    <t>Demontáž lešení řadového trubkového lehkého s podlahami zatížení do 200 kg/m2 š do 1,2 m v do 10 m</t>
  </si>
  <si>
    <t>-1901888232</t>
  </si>
  <si>
    <t>Demontáž lešení řadového trubkového lehkého pracovního s podlahami  s provozním zatížením tř. 3 do 200 kg/m2 šířky tř. W09 přes 0,9 do 1,2 m, výšky do 10 m</t>
  </si>
  <si>
    <t>998</t>
  </si>
  <si>
    <t>Přesun hmot</t>
  </si>
  <si>
    <t>22</t>
  </si>
  <si>
    <t>998014211</t>
  </si>
  <si>
    <t>Přesun hmot pro budovy jednopodlažní z kovových dílců</t>
  </si>
  <si>
    <t>t</t>
  </si>
  <si>
    <t>-55472319</t>
  </si>
  <si>
    <t>Přesun hmot pro budovy a haly občanské výstavby, bydlení, výrobu a služby  s nosnou svislou konstrukcí montovanou z dílců kovových vodorovná dopravní vzdálenost do 100 m, pro budovy a haly jednopodlažní</t>
  </si>
  <si>
    <t>PSV</t>
  </si>
  <si>
    <t>Práce a dodávky PSV</t>
  </si>
  <si>
    <t>711</t>
  </si>
  <si>
    <t>Izolace proti vodě, vlhkosti a plynům</t>
  </si>
  <si>
    <t>23</t>
  </si>
  <si>
    <t>711112001</t>
  </si>
  <si>
    <t>Provedení izolace proti zemní vlhkosti svislé za studena nátěrem penetračním</t>
  </si>
  <si>
    <t>553518108</t>
  </si>
  <si>
    <t>Provedení izolace proti zemní vlhkosti natěradly a tmely za studena  na ploše svislé S nátěrem penetračním</t>
  </si>
  <si>
    <t>izolace proti vodě základů vrátnice</t>
  </si>
  <si>
    <t>31,19*(0,6+0,4)</t>
  </si>
  <si>
    <t>24</t>
  </si>
  <si>
    <t>11163150</t>
  </si>
  <si>
    <t>lak asfaltový penetrační</t>
  </si>
  <si>
    <t>CS ÚRS 2018 01</t>
  </si>
  <si>
    <t>32</t>
  </si>
  <si>
    <t>1267315020</t>
  </si>
  <si>
    <t>31,19*0,00035 'Přepočtené koeficientem množství</t>
  </si>
  <si>
    <t>25</t>
  </si>
  <si>
    <t>711142559</t>
  </si>
  <si>
    <t>Provedení izolace proti zemní vlhkosti pásy přitavením svislé NAIP</t>
  </si>
  <si>
    <t>878028229</t>
  </si>
  <si>
    <t>Provedení izolace proti zemní vlhkosti pásy přitavením  NAIP na ploše svislé S</t>
  </si>
  <si>
    <t>26</t>
  </si>
  <si>
    <t>62832134</t>
  </si>
  <si>
    <t>pás asfaltový natavitelný oxidovaný tl. 4,0mm typu V60 S40 s vložkou ze skleněné rohože, s jemnozrnným minerálním posypem</t>
  </si>
  <si>
    <t>386425597</t>
  </si>
  <si>
    <t>31,19*1,2 'Přepočtené koeficientem množství</t>
  </si>
  <si>
    <t>27</t>
  </si>
  <si>
    <t>998711102</t>
  </si>
  <si>
    <t>Přesun hmot tonážní pro izolace proti vodě, vlhkosti a plynům v objektech výšky do 12 m</t>
  </si>
  <si>
    <t>-528792140</t>
  </si>
  <si>
    <t>Přesun hmot pro izolace proti vodě, vlhkosti a plynům  stanovený z hmotnosti přesunovaného materiálu vodorovná dopravní vzdálenost do 50 m v objektech výšky přes 6 do 12 m</t>
  </si>
  <si>
    <t>713</t>
  </si>
  <si>
    <t>Izolace tepelné</t>
  </si>
  <si>
    <t>28</t>
  </si>
  <si>
    <t>713131141</t>
  </si>
  <si>
    <t>Montáž izolace tepelné stěn a základů lepením celoplošně rohoží, pásů, dílců, desek</t>
  </si>
  <si>
    <t>-63872340</t>
  </si>
  <si>
    <t>Montáž tepelné izolace stěn rohožemi, pásy, deskami, dílci, bloky (izolační materiál ve specifikaci) lepením celoplošně</t>
  </si>
  <si>
    <t>sokl vrátnice tl.60 mm</t>
  </si>
  <si>
    <t>29</t>
  </si>
  <si>
    <t>28376349</t>
  </si>
  <si>
    <t>deska fasádní polystyrénová pro tepelné izolace spodní stavby tl 60mm</t>
  </si>
  <si>
    <t>-1828714570</t>
  </si>
  <si>
    <t>21,58*1,05 'Přepočtené koeficientem množství</t>
  </si>
  <si>
    <t>30</t>
  </si>
  <si>
    <t>998713102</t>
  </si>
  <si>
    <t>Přesun hmot tonážní pro izolace tepelné v objektech v do 12 m</t>
  </si>
  <si>
    <t>1458351962</t>
  </si>
  <si>
    <t>Přesun hmot pro izolace tepelné stanovený z hmotnosti přesunovaného materiálu vodorovná dopravní vzdálenost do 50 m v objektech výšky přes 6 m do 12 m</t>
  </si>
  <si>
    <t>761</t>
  </si>
  <si>
    <t>Konstrukce prosvětlovací</t>
  </si>
  <si>
    <t>31</t>
  </si>
  <si>
    <t>76122000R</t>
  </si>
  <si>
    <t>Skleněný fasádní panel barevný - doprava + dodávka + montáž</t>
  </si>
  <si>
    <t>927513275</t>
  </si>
  <si>
    <t>177,9</t>
  </si>
  <si>
    <t>177,9*1,1 'Přepočtené koeficientem množství</t>
  </si>
  <si>
    <t>764</t>
  </si>
  <si>
    <t>Konstrukce klempířské</t>
  </si>
  <si>
    <t>764212612</t>
  </si>
  <si>
    <t>Oplechování úžlabí z Pz s povrchovou úpravou rš 1000 mm</t>
  </si>
  <si>
    <t>1800358931</t>
  </si>
  <si>
    <t>Oplechování střešních prvků z pozinkovaného plechu s povrchovou úpravou úžlabí rš 1000 mm</t>
  </si>
  <si>
    <t>T5 - oplechování úžlabí mezi halou 3 a halami 2 a 4</t>
  </si>
  <si>
    <t>rš1200 mm</t>
  </si>
  <si>
    <t>61,72</t>
  </si>
  <si>
    <t>33</t>
  </si>
  <si>
    <t>764212663</t>
  </si>
  <si>
    <t>Oplechování rovné okapové hrany z Pz s povrchovou úpravou rš 250 mm</t>
  </si>
  <si>
    <t>1340716802</t>
  </si>
  <si>
    <t>Oplechování střešních prvků z pozinkovaného plechu s povrchovou úpravou okapu okapovým plechem střechy rovné rš 250 mm</t>
  </si>
  <si>
    <t>T2 - oplechování krajů střešní krytiny  - hala 1 + hala 2</t>
  </si>
  <si>
    <t>rš250 mm</t>
  </si>
  <si>
    <t>182,62</t>
  </si>
  <si>
    <t>34</t>
  </si>
  <si>
    <t>764212664</t>
  </si>
  <si>
    <t>Oplechování rovné okapové hrany z Pz s povrchovou úpravou rš 330 mm</t>
  </si>
  <si>
    <t>-443694651</t>
  </si>
  <si>
    <t>Oplechování střešních prvků z pozinkovaného plechu s povrchovou úpravou okapu okapovým plechem střechy rovné rš 330 mm</t>
  </si>
  <si>
    <t>T1 - oplechování krajů střešní krytiny tl.160 mm - hala 1 + hala 2</t>
  </si>
  <si>
    <t>rš330 mm</t>
  </si>
  <si>
    <t>263,02</t>
  </si>
  <si>
    <t>35</t>
  </si>
  <si>
    <t>764216604</t>
  </si>
  <si>
    <t>Oplechování rovných parapetů mechanicky kotvené z Pz s povrchovou úpravou rš 330 mm</t>
  </si>
  <si>
    <t>1450634590</t>
  </si>
  <si>
    <t>Oplechování parapetů z pozinkovaného plechu s povrchovou úpravou rovných mechanicky kotvené, bez rohů rš 330 mm</t>
  </si>
  <si>
    <t>T4 - vnější parapetní plech okenních otvorů</t>
  </si>
  <si>
    <t>64,95</t>
  </si>
  <si>
    <t>36</t>
  </si>
  <si>
    <t>764311606</t>
  </si>
  <si>
    <t>Lemování rovných zdí střech s krytinou prejzovou nebo vlnitou z Pz s povrchovou úpravou rš 500 mm</t>
  </si>
  <si>
    <t>1076130005</t>
  </si>
  <si>
    <t>Lemování zdí z pozinkovaného plechu s povrchovou úpravou boční nebo horní rovné, střech s krytinou prejzovou nebo vlnitou rš 500 mm</t>
  </si>
  <si>
    <t>T3 - lemování zdi mezi halou 1, 2,3,4 a administrativní budovou</t>
  </si>
  <si>
    <t>rš500 mm</t>
  </si>
  <si>
    <t>122,65</t>
  </si>
  <si>
    <t>37</t>
  </si>
  <si>
    <t>764511612</t>
  </si>
  <si>
    <t>Žlab podokapní hranatý z Pz s povrchovou úpravou rš 330 mm</t>
  </si>
  <si>
    <t>1046045152</t>
  </si>
  <si>
    <t>Žlab podokapní z pozinkovaného plechu s povrchovou úpravou včetně háků a čel hranatý rš 330 mm</t>
  </si>
  <si>
    <t>T6 - žlab podokapní hranatý</t>
  </si>
  <si>
    <t>120,9</t>
  </si>
  <si>
    <t>hala 2</t>
  </si>
  <si>
    <t>38</t>
  </si>
  <si>
    <t>76451166R</t>
  </si>
  <si>
    <t>Kotlík hranatý pro podokapní žlaby z Pz s povrchovou úpravou 330/120 mm</t>
  </si>
  <si>
    <t>kus</t>
  </si>
  <si>
    <t>-895058618</t>
  </si>
  <si>
    <t>Žlab podokapní z pozinkovaného plechu s povrchovou úpravou včetně háků a čel kotlík hranatý, rš žlabu/průměr svodu 330/120 mm</t>
  </si>
  <si>
    <t xml:space="preserve">T7 - kotlík hranatý </t>
  </si>
  <si>
    <t>39</t>
  </si>
  <si>
    <t>76451840R</t>
  </si>
  <si>
    <t>Hranatý svod včetně objímek, kolen, odskoků z Pz s povrchovou úpravou o straně 120 mm</t>
  </si>
  <si>
    <t>-2098952056</t>
  </si>
  <si>
    <t>Svod z pozinkovaného plechu s povrchovou úpravou včetně objímek, kolen a odskoků hranatý, o straně 120 mm</t>
  </si>
  <si>
    <t>T8 - střešní svod hranatý 120/120 mm</t>
  </si>
  <si>
    <t>18,9</t>
  </si>
  <si>
    <t>40</t>
  </si>
  <si>
    <t>998764102</t>
  </si>
  <si>
    <t>Přesun hmot tonážní pro konstrukce klempířské v objektech v do 12 m</t>
  </si>
  <si>
    <t>-1722553838</t>
  </si>
  <si>
    <t>Přesun hmot pro konstrukce klempířské stanovený z hmotnosti přesunovaného materiálu vodorovná dopravní vzdálenost do 50 m v objektech výšky přes 6 do 12 m</t>
  </si>
  <si>
    <t>766</t>
  </si>
  <si>
    <t>Konstrukce truhlářské</t>
  </si>
  <si>
    <t>41</t>
  </si>
  <si>
    <t>766622131</t>
  </si>
  <si>
    <t>Montáž plastových oken plochy přes 1 m2 otevíravých výšky do 1,5 m s rámem do zdiva</t>
  </si>
  <si>
    <t>-1830466744</t>
  </si>
  <si>
    <t>Montáž oken plastových včetně montáže rámu na polyuretanovou pěnu plochy přes 1 m2 otevíravých nebo sklápěcích do zdiva, výšky do 1,5 m</t>
  </si>
  <si>
    <t>vrátnice</t>
  </si>
  <si>
    <t>1,80*1,5*3</t>
  </si>
  <si>
    <t>1,75*1,5*2</t>
  </si>
  <si>
    <t>1,5*1,5</t>
  </si>
  <si>
    <t>1,15*1,5</t>
  </si>
  <si>
    <t>42</t>
  </si>
  <si>
    <t>766622132</t>
  </si>
  <si>
    <t>Montáž plastových oken plochy přes 1 m2 otevíravých výšky do 2,5 m s rámem do zdiva</t>
  </si>
  <si>
    <t>2131433600</t>
  </si>
  <si>
    <t>Montáž oken plastových včetně montáže rámu na polyuretanovou pěnu plochy přes 1 m2 otevíravých nebo sklápěcích do zdiva, výšky přes 1,5 do 2,5 m</t>
  </si>
  <si>
    <t>1,8*2,23*3</t>
  </si>
  <si>
    <t>43</t>
  </si>
  <si>
    <t>611430R1</t>
  </si>
  <si>
    <t>c - okno plastové bílé zdvojené dvoukřídlové otvíravé a výklopné 180x223 cm, U=1,0 W/m2K</t>
  </si>
  <si>
    <t>1737254473</t>
  </si>
  <si>
    <t>44</t>
  </si>
  <si>
    <t>611430R2</t>
  </si>
  <si>
    <t>L - okno plastové bílé zdvojené dvoukřídlové otvíravé a výklopné 180x150 cm, U=1,0 W/m2K</t>
  </si>
  <si>
    <t>-1782243530</t>
  </si>
  <si>
    <t>45</t>
  </si>
  <si>
    <t>611430R3</t>
  </si>
  <si>
    <t>D - okno plastové bílé zdvojené dvoukřídlové otvíravé a výklopné 175x150 cm, U=1,0 W/m2K</t>
  </si>
  <si>
    <t>-2063532182</t>
  </si>
  <si>
    <t>46</t>
  </si>
  <si>
    <t>611430R4</t>
  </si>
  <si>
    <t>M - okno plastové bílé zdvojené dvoukřídlové otvíravé a výklopné 150x150 cm, U=1,0 W/m2K</t>
  </si>
  <si>
    <t>1908609632</t>
  </si>
  <si>
    <t>47</t>
  </si>
  <si>
    <t>611430R5</t>
  </si>
  <si>
    <t>N - okno plastové bílé zdvojené dvoukřídlové otvíravé a výklopné 115x150 cm, U=1,0 W/m2K</t>
  </si>
  <si>
    <t>552029362</t>
  </si>
  <si>
    <t>48</t>
  </si>
  <si>
    <t>766622135</t>
  </si>
  <si>
    <t>Montáž plastových oken plochy přes 1 m2 otevíravých výšky do 1,5m s rámem do celostěnových panelů</t>
  </si>
  <si>
    <t>-211318149</t>
  </si>
  <si>
    <t>Montáž oken plastových včetně montáže rámu na polyuretanovou pěnu plochy přes 1 m2 otevíravých nebo sklápěcích do celostěnových panelů nebo ocelových rámů, výšky do 1,5 m</t>
  </si>
  <si>
    <t>1,2*1,2*2</t>
  </si>
  <si>
    <t>1,8*1,4*2</t>
  </si>
  <si>
    <t>49</t>
  </si>
  <si>
    <t>611430R6</t>
  </si>
  <si>
    <t>G - okno plastové bílé dvoukřídlové otvíravé a výklopné 120x120 cm, U=1,0 W/m2K</t>
  </si>
  <si>
    <t>-99312413</t>
  </si>
  <si>
    <t>50</t>
  </si>
  <si>
    <t>611430R7</t>
  </si>
  <si>
    <t>Y - okno plastové bílé dvoukřídlové otvíravé a výklopné 180x140 cm, U=1,0 W/m2K</t>
  </si>
  <si>
    <t>-1189432226</t>
  </si>
  <si>
    <t>51</t>
  </si>
  <si>
    <t>766622136</t>
  </si>
  <si>
    <t>Montáž plastových oken plochy přes 1 m2 otevíravých výšky do 2,5 m s rámem do celostěnových panelů</t>
  </si>
  <si>
    <t>501868191</t>
  </si>
  <si>
    <t>Montáž oken plastových včetně montáže rámu na polyuretanovou pěnu plochy přes 1 m2 otevíravých nebo sklápěcích do celostěnových panelů nebo ocelových rámů, výšky přes 1,5 do 2,5 m</t>
  </si>
  <si>
    <t>4*3,6*1,95</t>
  </si>
  <si>
    <t>3*3,6*1,95</t>
  </si>
  <si>
    <t>hala 3</t>
  </si>
  <si>
    <t>52</t>
  </si>
  <si>
    <t>611430R8</t>
  </si>
  <si>
    <t>J - okno plastové bílé zdvojené trojkřídlové jedno křídlo výklopné, dvě křídla neotevíravá 360x195 cm, U=1,0 W/m2K</t>
  </si>
  <si>
    <t>-543341877</t>
  </si>
  <si>
    <t>53</t>
  </si>
  <si>
    <t>766622216</t>
  </si>
  <si>
    <t>Montáž plastových oken plochy do 1 m2 otevíravých s rámem do zdiva</t>
  </si>
  <si>
    <t>1775757705</t>
  </si>
  <si>
    <t>Montáž oken plastových plochy do 1 m2 včetně montáže rámu na polyuretanovou pěnu otevíravých nebo sklápěcích do zdiva</t>
  </si>
  <si>
    <t xml:space="preserve">60x90 cm </t>
  </si>
  <si>
    <t>60x100 cm</t>
  </si>
  <si>
    <t>54</t>
  </si>
  <si>
    <t>611430R9</t>
  </si>
  <si>
    <t>E - okno plastové bílé zdvojené jednokřídlové křídlo výklopné 60x90 cm, U=1,0 W/m2K</t>
  </si>
  <si>
    <t>-1583700565</t>
  </si>
  <si>
    <t>55</t>
  </si>
  <si>
    <t>61143R10</t>
  </si>
  <si>
    <t>O - okno plastové bílé zdvojené jednokřídlovévýklopné 60x100 cm, U=1,0 W/m2K</t>
  </si>
  <si>
    <t>-1675227548</t>
  </si>
  <si>
    <t>56</t>
  </si>
  <si>
    <t>766660411</t>
  </si>
  <si>
    <t>Montáž vchodových dveří 1křídlových bez nadsvětlíku do zdiva</t>
  </si>
  <si>
    <t>1144947683</t>
  </si>
  <si>
    <t>Montáž dveřních křídel dřevěných nebo plastových  vchodových dveří včetně rámu do zdiva jednokřídlových bez nadsvětlíku</t>
  </si>
  <si>
    <t>dveře vnější plastové plné zateplené 800/2000 mm</t>
  </si>
  <si>
    <t>dveře vnější plastové plné zateplené 1100/2400 mm</t>
  </si>
  <si>
    <t>57</t>
  </si>
  <si>
    <t>611441R1</t>
  </si>
  <si>
    <t>g - dveře plastové bílé vchodové zateplené jednokřídlové otevíravé 80x200 cm U=1,0 W/m2K</t>
  </si>
  <si>
    <t>-191753631</t>
  </si>
  <si>
    <t>58</t>
  </si>
  <si>
    <t>611441R2</t>
  </si>
  <si>
    <t>t - dveře plastové bílé vchodové zateplené jednokřídlové otevíravé 110x240 cm U=1,0 W/m2K</t>
  </si>
  <si>
    <t>-564954034</t>
  </si>
  <si>
    <t>59</t>
  </si>
  <si>
    <t>998766102</t>
  </si>
  <si>
    <t>Přesun hmot tonážní pro konstrukce truhlářské v objektech v do 12 m</t>
  </si>
  <si>
    <t>218307554</t>
  </si>
  <si>
    <t>Přesun hmot pro konstrukce truhlářské stanovený z hmotnosti přesunovaného materiálu vodorovná dopravní vzdálenost do 50 m v objektech výšky přes 6 do 12 m</t>
  </si>
  <si>
    <t>767</t>
  </si>
  <si>
    <t>Konstrukce zámečnické</t>
  </si>
  <si>
    <t>60</t>
  </si>
  <si>
    <t>767391112</t>
  </si>
  <si>
    <t>Montáž krytiny z tvarovaných plechů šroubováním</t>
  </si>
  <si>
    <t>59663871</t>
  </si>
  <si>
    <t>Montáž krytiny z tvarovaných plechů trapézových nebo vlnitých, uchyceným šroubováním</t>
  </si>
  <si>
    <t>panely střešní tepelně izolační</t>
  </si>
  <si>
    <t>tl.160 mm</t>
  </si>
  <si>
    <t>hala 1, 2, 3</t>
  </si>
  <si>
    <t>2498,93</t>
  </si>
  <si>
    <t>přístavba</t>
  </si>
  <si>
    <t>36,82*7,12+42,6*6,3</t>
  </si>
  <si>
    <t>panely střešní prosvětlovací tl.40 mm</t>
  </si>
  <si>
    <t>výměra dle projektanta - viz.tabulka č.5 Výpis oken, dveří a vrat</t>
  </si>
  <si>
    <t>X1</t>
  </si>
  <si>
    <t>1,6*1*20</t>
  </si>
  <si>
    <t>X2</t>
  </si>
  <si>
    <t>2*1*24</t>
  </si>
  <si>
    <t>61</t>
  </si>
  <si>
    <t>553240R1</t>
  </si>
  <si>
    <t>X1, X2 - panel střešní prosvětlovací tl.40 mm U = 1,09 W/m2k</t>
  </si>
  <si>
    <t>1187108690</t>
  </si>
  <si>
    <t>80*1,02 'Přepočtené koeficientem množství</t>
  </si>
  <si>
    <t>62</t>
  </si>
  <si>
    <t>283764R1</t>
  </si>
  <si>
    <t>panel střešní PUR pěna s trapézovým plechem tl 160mm U = 0,131 W/m2k, RAL 9002 ( šedobílá )</t>
  </si>
  <si>
    <t>2009385181</t>
  </si>
  <si>
    <t>hala 1,2,3</t>
  </si>
  <si>
    <t>3029,468*1,02 'Přepočtené koeficientem množství</t>
  </si>
  <si>
    <t>63</t>
  </si>
  <si>
    <t>767415122</t>
  </si>
  <si>
    <t>Montáž vnějšího obkladu skládaného pláště tvarovaným plechem budov v do 12 m šroubováním</t>
  </si>
  <si>
    <t>-1309247123</t>
  </si>
  <si>
    <t>Montáž vnějšího obkladu skládaného pláště plechem tvarovaným výšky budovy přes 6 do 12 m, uchyceným šroubováním</t>
  </si>
  <si>
    <t>zateplení obvodových konstrukcí PUR panely</t>
  </si>
  <si>
    <t xml:space="preserve">hala 1 </t>
  </si>
  <si>
    <t>1 x podélná stěna navazující na halu 2, 3, 4</t>
  </si>
  <si>
    <t>60,45*9,4</t>
  </si>
  <si>
    <t>odpočet štítů haly 2, 3, 4</t>
  </si>
  <si>
    <t>-18,3*7,1-18,3*2,06/2</t>
  </si>
  <si>
    <t>-23,6*4,1-23,6*(6,3-1,1)/2</t>
  </si>
  <si>
    <t>-18,15*7-18,15*2,2/2</t>
  </si>
  <si>
    <t>1 x podélná stěna k administrativní budově</t>
  </si>
  <si>
    <t>60,45*1,7</t>
  </si>
  <si>
    <t>Mezisoučet</t>
  </si>
  <si>
    <t>2 x štít haly 1</t>
  </si>
  <si>
    <t>18,3*9,4*2+18,3*1,7/2*2</t>
  </si>
  <si>
    <t>odpočet otvorů ve štítech haly 1</t>
  </si>
  <si>
    <t>-4,1*4,5*2-3,6*1,95*4</t>
  </si>
  <si>
    <t>přístavba podél haly 2 a 3</t>
  </si>
  <si>
    <t>(36,68+6,87+18,3)*5,3</t>
  </si>
  <si>
    <t>18,3*2,36/2</t>
  </si>
  <si>
    <t>23,6*5,3</t>
  </si>
  <si>
    <t>23,6*2,36/2</t>
  </si>
  <si>
    <t>2 x štít přístavby</t>
  </si>
  <si>
    <t>(6,87+6)*5,3+6,87*(7,16-5,3)/2+6*(7,16-5,3)/2</t>
  </si>
  <si>
    <t>odpočet výplně otvorů hala 2 a 3</t>
  </si>
  <si>
    <t>-1,1*2,4-0,8*1,97-1,2*1,2-3,6*1,95*(3+4)-4,1*4,5</t>
  </si>
  <si>
    <t>64</t>
  </si>
  <si>
    <t>55324610</t>
  </si>
  <si>
    <t>panel sendvičový stěnový oboustranně profilovaný izolace PUR tl. 40 mm U = 0,595 W/m2k ( zateplení bude provedeno na stávající obvodové zdivo tl.300 mm, proto splňuje požadavek U max = 0,19 W/m2k ), RAL 9002 ( šedobílá interiér )/RAL 9006 ( stříbrná exter</t>
  </si>
  <si>
    <t>-535618771</t>
  </si>
  <si>
    <t>panel sendvičový stěnový oboustranně profilovaný izolace PUR tl. 40 mm U = 0,595 W/m2k ( zateplení bude provedeno na stávající obvodové zdivo tl.300 mm, proto splňuje požadavek U max = 0,19 W/m2k ), RAL 9002 ( šedobílá interiér )/RAL 9006 ( stříbrná exteriér )</t>
  </si>
  <si>
    <t>217,081*1,02 'Přepočtené koeficientem množství</t>
  </si>
  <si>
    <t>65</t>
  </si>
  <si>
    <t>553246R1</t>
  </si>
  <si>
    <t>panel sendvičový stěnový oboustranně profilovaný izolace PUR tl. 120 mm U = 0,185 W/m2k, RAL 9002 ( šedobílá interiér )/RAL 9006 ( stříbrná exteriér )</t>
  </si>
  <si>
    <t>366489263</t>
  </si>
  <si>
    <t>panel sendvičový stěnový oboustranně profilovaný izolace PUR tl. 120 mm, RAL 9002 ( šedobílá interiér )/RAL 9006 ( stříbrná exteriér )</t>
  </si>
  <si>
    <t>819,431*1,02 'Přepočtené koeficientem množství</t>
  </si>
  <si>
    <t>66</t>
  </si>
  <si>
    <t>767651114</t>
  </si>
  <si>
    <t>Montáž vrat garážových sekčních zajížděcích pod strop plochy přes 13 m2</t>
  </si>
  <si>
    <t>-382597545</t>
  </si>
  <si>
    <t>Montáž vrat garážových nebo průmyslových sekčních zajížděcích pod strop, plochy přes 13 m2</t>
  </si>
  <si>
    <t>vrata sekční zateplená včetně rámu rozměru 4100x4500 mm U=1,0W/m2k</t>
  </si>
  <si>
    <t>hala 1 - 2 ks ( a )</t>
  </si>
  <si>
    <t>hala 2 -1 ks ( b )</t>
  </si>
  <si>
    <t>2+1</t>
  </si>
  <si>
    <t>67</t>
  </si>
  <si>
    <t>553458R1</t>
  </si>
  <si>
    <t>a, b - vrata garážová sekční zateplená U=1,0 W/m2K  rozměr 4100x4500mm + elektropohon + klika na ruční otvírání</t>
  </si>
  <si>
    <t>-1480797550</t>
  </si>
  <si>
    <t>68</t>
  </si>
  <si>
    <t>998767102</t>
  </si>
  <si>
    <t>Přesun hmot tonážní pro zámečnické konstrukce v objektech v do 12 m</t>
  </si>
  <si>
    <t>-758702518</t>
  </si>
  <si>
    <t>Přesun hmot pro zámečnické konstrukce  stanovený z hmotnosti přesunovaného materiálu vodorovná dopravní vzdálenost do 50 m v objektech výšky přes 6 do 12 m</t>
  </si>
  <si>
    <t>Práce a dodávky M</t>
  </si>
  <si>
    <t>21-M</t>
  </si>
  <si>
    <t>Elektromontáže</t>
  </si>
  <si>
    <t>69</t>
  </si>
  <si>
    <t>210220001</t>
  </si>
  <si>
    <t>Montáž uzemňovacího vedení vodičů FeZn pomocí svorek na povrchu páskou do 120 mm2</t>
  </si>
  <si>
    <t>2073160072</t>
  </si>
  <si>
    <t>Montáž uzemňovacího vedení s upevněním, propojením a připojením pomocí svorek  na povrchu vodičů FeZn páskou průřezu do 120 mm2</t>
  </si>
  <si>
    <t>70</t>
  </si>
  <si>
    <t>210220021</t>
  </si>
  <si>
    <t>Montáž uzemňovacího vedení vodičů FeZn pomocí svorek v zemi páskou do 120 mm2 v průmyslové výstavbě</t>
  </si>
  <si>
    <t>883904926</t>
  </si>
  <si>
    <t>Montáž uzemňovacího vedení s upevněním, propojením a připojením pomocí svorek  v zemi s izolací spojů vodičů FeZn páskou průřezu do 120 mm2 v průmyslové výstavbě</t>
  </si>
  <si>
    <t>71</t>
  </si>
  <si>
    <t>210220101</t>
  </si>
  <si>
    <t>Montáž hromosvodného vedení svodových vodičů s podpěrami průměru do 10 mm</t>
  </si>
  <si>
    <t>1073790633</t>
  </si>
  <si>
    <t>Montáž hromosvodného vedení  svodových vodičů s podpěrami, průměru do 10 mm</t>
  </si>
  <si>
    <t>72</t>
  </si>
  <si>
    <t>850000R1</t>
  </si>
  <si>
    <t>podpěra vedení PV 1p-55</t>
  </si>
  <si>
    <t>256</t>
  </si>
  <si>
    <t>-165532463</t>
  </si>
  <si>
    <t>73</t>
  </si>
  <si>
    <t>850000R2</t>
  </si>
  <si>
    <t>podpěra vedení PV 44b</t>
  </si>
  <si>
    <t>918724042</t>
  </si>
  <si>
    <t>74</t>
  </si>
  <si>
    <t>10.838.860</t>
  </si>
  <si>
    <t>Podstavec PB9 betonový + podložka PB9</t>
  </si>
  <si>
    <t>KS</t>
  </si>
  <si>
    <t>-901871660</t>
  </si>
  <si>
    <t>Podstavec PB9 betonový+ podložka PB9</t>
  </si>
  <si>
    <t>75</t>
  </si>
  <si>
    <t>8500150040</t>
  </si>
  <si>
    <t>Podpěra vedení, PV 21d</t>
  </si>
  <si>
    <t>1292993507</t>
  </si>
  <si>
    <t>76</t>
  </si>
  <si>
    <t>8500029362</t>
  </si>
  <si>
    <t>Drát AlMgSi pr. 8 mm(6,7kg/bal = 50bm)</t>
  </si>
  <si>
    <t>kg</t>
  </si>
  <si>
    <t>-1932863466</t>
  </si>
  <si>
    <t>celkem 1000 m</t>
  </si>
  <si>
    <t>6,7/50*1000 = 134 kg</t>
  </si>
  <si>
    <t>134/6,7 = 20 balení</t>
  </si>
  <si>
    <t>20*6,7</t>
  </si>
  <si>
    <t>134*1,1 'Přepočtené koeficientem množství</t>
  </si>
  <si>
    <t>77</t>
  </si>
  <si>
    <t>8500038120</t>
  </si>
  <si>
    <t>Pás zemnicí FeZn 30×4 mm (25kg/Bal)</t>
  </si>
  <si>
    <t>balení</t>
  </si>
  <si>
    <t>1027905190</t>
  </si>
  <si>
    <t>230*0,95 = 218,50 kg</t>
  </si>
  <si>
    <t>218,5/25</t>
  </si>
  <si>
    <t>zaokr.</t>
  </si>
  <si>
    <t>9*1,1 'Přepočtené koeficientem množství</t>
  </si>
  <si>
    <t>78</t>
  </si>
  <si>
    <t>8500038044</t>
  </si>
  <si>
    <t>Drát zemnicí FeZn pr. 10 mm (10kg/bal = 16,1bm)</t>
  </si>
  <si>
    <t>1190650488</t>
  </si>
  <si>
    <t>celkem 50 m´</t>
  </si>
  <si>
    <t>50*0,62 = 31 kg</t>
  </si>
  <si>
    <t>4*10</t>
  </si>
  <si>
    <t>40*1,1 'Přepočtené koeficientem množství</t>
  </si>
  <si>
    <t>79</t>
  </si>
  <si>
    <t>210220201</t>
  </si>
  <si>
    <t>Montáž tyčí jímacích délky do 3 m na střešní hřeben</t>
  </si>
  <si>
    <t>1547859924</t>
  </si>
  <si>
    <t>Montáž hromosvodného vedení  jímacích tyčí délky do 3m na střešní hřeben</t>
  </si>
  <si>
    <t>80</t>
  </si>
  <si>
    <t>210220211</t>
  </si>
  <si>
    <t>Montáž tyčí jímacích délky do 3 m na konstrukci dřevěnou</t>
  </si>
  <si>
    <t>-1856690744</t>
  </si>
  <si>
    <t>Montáž hromosvodného vedení  jímacích tyčí délky do 3m na konstrukci dřevěnou</t>
  </si>
  <si>
    <t>81</t>
  </si>
  <si>
    <t>35441000</t>
  </si>
  <si>
    <t>tyč jímací se závitem do dřeva 1000 mm FeZn</t>
  </si>
  <si>
    <t>128</t>
  </si>
  <si>
    <t>-1944045893</t>
  </si>
  <si>
    <t>82</t>
  </si>
  <si>
    <t>35441005</t>
  </si>
  <si>
    <t>tyč jímací se závitem do dřeva 1500 mm FeZn</t>
  </si>
  <si>
    <t>367165421</t>
  </si>
  <si>
    <t>83</t>
  </si>
  <si>
    <t>210220301</t>
  </si>
  <si>
    <t>Montáž svorek hromosvodných se 2 šrouby</t>
  </si>
  <si>
    <t>1828130976</t>
  </si>
  <si>
    <t>Montáž hromosvodného vedení  svorek se 2 šrouby</t>
  </si>
  <si>
    <t>84</t>
  </si>
  <si>
    <t>35441996</t>
  </si>
  <si>
    <t>svorka odbočovací a spojovací pro spojování kruhových a páskových vodičů, FeZn</t>
  </si>
  <si>
    <t>-470622515</t>
  </si>
  <si>
    <t>85</t>
  </si>
  <si>
    <t>210220302</t>
  </si>
  <si>
    <t>Montáž svorek hromosvodných se 3 a více šrouby</t>
  </si>
  <si>
    <t>-1807398794</t>
  </si>
  <si>
    <t>Montáž hromosvodného vedení  svorek se 3 a vícešrouby</t>
  </si>
  <si>
    <t>18+37+41+20</t>
  </si>
  <si>
    <t>86</t>
  </si>
  <si>
    <t>35441860</t>
  </si>
  <si>
    <t>svorka FeZn k jímací tyči - 4 šrouby</t>
  </si>
  <si>
    <t>-1891520551</t>
  </si>
  <si>
    <t>87</t>
  </si>
  <si>
    <t>35441875</t>
  </si>
  <si>
    <t>svorka křížová pro vodič D 6-10 mm</t>
  </si>
  <si>
    <t>1340805888</t>
  </si>
  <si>
    <t>88</t>
  </si>
  <si>
    <t>35441925</t>
  </si>
  <si>
    <t>svorka zkušební pro lano D 6-12 mm, FeZn</t>
  </si>
  <si>
    <t>485142981</t>
  </si>
  <si>
    <t>89</t>
  </si>
  <si>
    <t>35442042</t>
  </si>
  <si>
    <t>svorka uzemnění nerez na okapové žlaby</t>
  </si>
  <si>
    <t>-680136882</t>
  </si>
  <si>
    <t>90</t>
  </si>
  <si>
    <t>210220361</t>
  </si>
  <si>
    <t>Montáž tyčí zemnicích délky do 2 m</t>
  </si>
  <si>
    <t>-703991657</t>
  </si>
  <si>
    <t>Montáž hromosvodného vedení  zemnících desek a tyčí s připojením na svodové nebo uzemňovací vedení bez příslušenství tyčí, délky do 2 m</t>
  </si>
  <si>
    <t>91</t>
  </si>
  <si>
    <t>35442092</t>
  </si>
  <si>
    <t>tyč zemnící 1,5 m FeZn</t>
  </si>
  <si>
    <t>592072934</t>
  </si>
  <si>
    <t>92</t>
  </si>
  <si>
    <t>210220372</t>
  </si>
  <si>
    <t>Montáž ochranných prvků - úhelníků nebo trubek do zdiva</t>
  </si>
  <si>
    <t>-44801481</t>
  </si>
  <si>
    <t>Montáž hromosvodného vedení  ochranných prvků a doplňků úhelníků nebo trubek s držáky do zdiva</t>
  </si>
  <si>
    <t>93</t>
  </si>
  <si>
    <t>35441830</t>
  </si>
  <si>
    <t>úhelník ochranný na ochranu svodu - 1700 mm, FeZn</t>
  </si>
  <si>
    <t>1663233607</t>
  </si>
  <si>
    <t>94</t>
  </si>
  <si>
    <t>35441849</t>
  </si>
  <si>
    <t>držák jímače a ochranné trubky - 200 mm, FeZn</t>
  </si>
  <si>
    <t>1965786095</t>
  </si>
  <si>
    <t>95</t>
  </si>
  <si>
    <t>210292011</t>
  </si>
  <si>
    <t>Změření zemního odporu zkušební svorky</t>
  </si>
  <si>
    <t>868886293</t>
  </si>
  <si>
    <t>Manipulace na stávajícím vedení  změření zemního odporu s demontáží proměřením a opětovným smontováním svorky zkušební svorky</t>
  </si>
  <si>
    <t>96</t>
  </si>
  <si>
    <t>2103000R1</t>
  </si>
  <si>
    <t>Podíl přidružených výkonů z ceníku M21 - 4,8%</t>
  </si>
  <si>
    <t>kpl</t>
  </si>
  <si>
    <t>-1949548166</t>
  </si>
  <si>
    <t>97</t>
  </si>
  <si>
    <t>2103000R2</t>
  </si>
  <si>
    <t>Podružný materiál - 5% z materiálu ceníku M21</t>
  </si>
  <si>
    <t>1964618711</t>
  </si>
  <si>
    <t>46-M</t>
  </si>
  <si>
    <t>Zemní práce při extr.mont.pracích</t>
  </si>
  <si>
    <t>98</t>
  </si>
  <si>
    <t>460150003</t>
  </si>
  <si>
    <t>Hloubení kabelových zapažených i nezapažených rýh ručně š 20 cm, hl 50 cm, v hornině tř 3</t>
  </si>
  <si>
    <t>-1205967927</t>
  </si>
  <si>
    <t>Hloubení zapažených i nezapažených kabelových rýh ručně včetně urovnání dna s přemístěním výkopku do vzdálenosti 3 m od okraje jámy nebo naložením na dopravní prostředek šířky 20 cm, hloubky 50 cm, v hornině třídy 3</t>
  </si>
  <si>
    <t>99</t>
  </si>
  <si>
    <t>460560003</t>
  </si>
  <si>
    <t>Zásyp rýh ručně šířky 20 cm, hloubky 50 cm, z horniny třídy 3</t>
  </si>
  <si>
    <t>-1150095713</t>
  </si>
  <si>
    <t>Zásyp kabelových rýh ručně s uložením výkopku ve vrstvách včetně zhutnění a urovnání povrchu šířky 20 cm hloubky 50 cm, v hornině třídy 3</t>
  </si>
  <si>
    <t>100</t>
  </si>
  <si>
    <t>460620013</t>
  </si>
  <si>
    <t>Provizorní úprava terénu se zhutněním, v hornině tř 3</t>
  </si>
  <si>
    <t>-758775292</t>
  </si>
  <si>
    <t>Úprava terénu  provizorní úprava terénu včetně odkopání drobných nerovností a zásypu prohlubní se zhutněním, v hornině třídy 3</t>
  </si>
  <si>
    <t>101</t>
  </si>
  <si>
    <t>4607000R1</t>
  </si>
  <si>
    <t>Podíl přidružených výkonů z ceníku M46 - 1,6%</t>
  </si>
  <si>
    <t>170500802</t>
  </si>
  <si>
    <t>58-M</t>
  </si>
  <si>
    <t>Revize vyhrazených technických zařízení</t>
  </si>
  <si>
    <t>102</t>
  </si>
  <si>
    <t>5800110R1</t>
  </si>
  <si>
    <t>Zjištění základních údajů a vyhotovení revizní zprávy - 25% ( pol.změření zemního odporu + kontrola stavu před úderem blesku + měření zemního přechodového odporu uzemnění )</t>
  </si>
  <si>
    <t>-633985404</t>
  </si>
  <si>
    <t>103</t>
  </si>
  <si>
    <t>580105001</t>
  </si>
  <si>
    <t>Kontrola stavu ochrany před úderem blesku tyčového hromosvodu běžného objektu</t>
  </si>
  <si>
    <t>svod</t>
  </si>
  <si>
    <t>203243605</t>
  </si>
  <si>
    <t>Hromosvody  kontrola stavu ochrany před úderem blesku tyčového hromosvodu běžného objektu</t>
  </si>
  <si>
    <t>104</t>
  </si>
  <si>
    <t>580106010</t>
  </si>
  <si>
    <t>Měření zemního přechodového odporu uzemnění ochranného nebo pracovního</t>
  </si>
  <si>
    <t>měření</t>
  </si>
  <si>
    <t>-17691858</t>
  </si>
  <si>
    <t>Měření při revizích  zemního přechodového odporu uzemnění ochranného nebo pracovního</t>
  </si>
  <si>
    <t>VRN</t>
  </si>
  <si>
    <t>Vedlejší rozpočtové náklady</t>
  </si>
  <si>
    <t>VRN3</t>
  </si>
  <si>
    <t>Zařízení staveniště</t>
  </si>
  <si>
    <t>105</t>
  </si>
  <si>
    <t>035103001</t>
  </si>
  <si>
    <t>Pronájem plošiny pro montáž hromosvodu</t>
  </si>
  <si>
    <t>hod</t>
  </si>
  <si>
    <t>1024</t>
  </si>
  <si>
    <t>1517251793</t>
  </si>
  <si>
    <t>VRN4</t>
  </si>
  <si>
    <t>Inženýrská činnost</t>
  </si>
  <si>
    <t>106</t>
  </si>
  <si>
    <t>040001000</t>
  </si>
  <si>
    <t>1328245044</t>
  </si>
  <si>
    <t>pro provádění hromosvodu</t>
  </si>
  <si>
    <t>VON - Vedlejší a ostatní náklady</t>
  </si>
  <si>
    <t xml:space="preserve">    VRN1 - Průzkumné, geodetické a projektové práce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</si>
  <si>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</si>
  <si>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</si>
  <si>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</si>
  <si>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</si>
  <si>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</t>
  </si>
  <si>
    <t>-934417838</t>
  </si>
  <si>
    <t>030001000</t>
  </si>
  <si>
    <t>187646163</t>
  </si>
  <si>
    <t>napojení na energie</t>
  </si>
  <si>
    <t>ohraničení staveniště</t>
  </si>
  <si>
    <t>mobilní WC</t>
  </si>
  <si>
    <t>stavební buňky</t>
  </si>
  <si>
    <t>dopravní značení po dobu výstavby</t>
  </si>
  <si>
    <t>042503000</t>
  </si>
  <si>
    <t>Plán BOZP na staveništi</t>
  </si>
  <si>
    <t>-325477252</t>
  </si>
  <si>
    <t>VRN7</t>
  </si>
  <si>
    <t>Provozní vlivy</t>
  </si>
  <si>
    <t>071002000</t>
  </si>
  <si>
    <t>Provoz investora, třetích osob</t>
  </si>
  <si>
    <t>321109170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</si>
</sst>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40</v>
      </c>
      <c r="E29" s="46"/>
      <c r="F29" s="32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57" s="2" customFormat="1" ht="14.4" customHeight="1" hidden="1">
      <c r="B33" s="45"/>
      <c r="C33" s="46"/>
      <c r="D33" s="46"/>
      <c r="E33" s="46"/>
      <c r="F33" s="32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1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8-2/2019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Energetické úpravy v objektu SEKO TOOL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20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Rychnov nad Kněžnou p.č.194,838/5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22</v>
      </c>
      <c r="AJ47" s="39"/>
      <c r="AK47" s="39"/>
      <c r="AL47" s="39"/>
      <c r="AM47" s="67" t="str">
        <f>IF(AN8="","",AN8)</f>
        <v>14. 5. 2019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24.9" customHeight="1">
      <c r="B49" s="38"/>
      <c r="C49" s="32" t="s">
        <v>24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>SEKO TOOL, s.r.o., Rychnov nad Kněžnou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30</v>
      </c>
      <c r="AJ49" s="39"/>
      <c r="AK49" s="39"/>
      <c r="AL49" s="39"/>
      <c r="AM49" s="68" t="str">
        <f>IF(E17="","",E17)</f>
        <v>Ing.Schneider, Velká Bystřice, Loučná 128</v>
      </c>
      <c r="AN49" s="39"/>
      <c r="AO49" s="39"/>
      <c r="AP49" s="39"/>
      <c r="AQ49" s="39"/>
      <c r="AR49" s="43"/>
      <c r="AS49" s="69" t="s">
        <v>50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28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33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51</v>
      </c>
      <c r="D52" s="82"/>
      <c r="E52" s="82"/>
      <c r="F52" s="82"/>
      <c r="G52" s="82"/>
      <c r="H52" s="83"/>
      <c r="I52" s="84" t="s">
        <v>52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53</v>
      </c>
      <c r="AH52" s="82"/>
      <c r="AI52" s="82"/>
      <c r="AJ52" s="82"/>
      <c r="AK52" s="82"/>
      <c r="AL52" s="82"/>
      <c r="AM52" s="82"/>
      <c r="AN52" s="84" t="s">
        <v>54</v>
      </c>
      <c r="AO52" s="82"/>
      <c r="AP52" s="86"/>
      <c r="AQ52" s="87" t="s">
        <v>55</v>
      </c>
      <c r="AR52" s="43"/>
      <c r="AS52" s="88" t="s">
        <v>56</v>
      </c>
      <c r="AT52" s="89" t="s">
        <v>57</v>
      </c>
      <c r="AU52" s="89" t="s">
        <v>58</v>
      </c>
      <c r="AV52" s="89" t="s">
        <v>59</v>
      </c>
      <c r="AW52" s="89" t="s">
        <v>60</v>
      </c>
      <c r="AX52" s="89" t="s">
        <v>61</v>
      </c>
      <c r="AY52" s="89" t="s">
        <v>62</v>
      </c>
      <c r="AZ52" s="89" t="s">
        <v>63</v>
      </c>
      <c r="BA52" s="89" t="s">
        <v>64</v>
      </c>
      <c r="BB52" s="89" t="s">
        <v>65</v>
      </c>
      <c r="BC52" s="89" t="s">
        <v>66</v>
      </c>
      <c r="BD52" s="90" t="s">
        <v>67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68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ROUND(AG55+AG57,2)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</v>
      </c>
      <c r="AR54" s="100"/>
      <c r="AS54" s="101">
        <f>ROUND(AS55+AS57,2)</f>
        <v>0</v>
      </c>
      <c r="AT54" s="102">
        <f>ROUND(SUM(AV54:AW54),2)</f>
        <v>0</v>
      </c>
      <c r="AU54" s="103">
        <f>ROUND(AU55+AU57,5)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ROUND(AZ55+AZ57,2)</f>
        <v>0</v>
      </c>
      <c r="BA54" s="102">
        <f>ROUND(BA55+BA57,2)</f>
        <v>0</v>
      </c>
      <c r="BB54" s="102">
        <f>ROUND(BB55+BB57,2)</f>
        <v>0</v>
      </c>
      <c r="BC54" s="102">
        <f>ROUND(BC55+BC57,2)</f>
        <v>0</v>
      </c>
      <c r="BD54" s="104">
        <f>ROUND(BD55+BD57,2)</f>
        <v>0</v>
      </c>
      <c r="BS54" s="105" t="s">
        <v>69</v>
      </c>
      <c r="BT54" s="105" t="s">
        <v>70</v>
      </c>
      <c r="BU54" s="106" t="s">
        <v>71</v>
      </c>
      <c r="BV54" s="105" t="s">
        <v>72</v>
      </c>
      <c r="BW54" s="105" t="s">
        <v>5</v>
      </c>
      <c r="BX54" s="105" t="s">
        <v>73</v>
      </c>
      <c r="CL54" s="105" t="s">
        <v>1</v>
      </c>
    </row>
    <row r="55" spans="2:91" s="5" customFormat="1" ht="16.5" customHeight="1">
      <c r="B55" s="107"/>
      <c r="C55" s="108"/>
      <c r="D55" s="109" t="s">
        <v>74</v>
      </c>
      <c r="E55" s="109"/>
      <c r="F55" s="109"/>
      <c r="G55" s="109"/>
      <c r="H55" s="109"/>
      <c r="I55" s="110"/>
      <c r="J55" s="109" t="s">
        <v>75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ROUND(AG56,2)</f>
        <v>0</v>
      </c>
      <c r="AH55" s="110"/>
      <c r="AI55" s="110"/>
      <c r="AJ55" s="110"/>
      <c r="AK55" s="110"/>
      <c r="AL55" s="110"/>
      <c r="AM55" s="110"/>
      <c r="AN55" s="112">
        <f>SUM(AG55,AT55)</f>
        <v>0</v>
      </c>
      <c r="AO55" s="110"/>
      <c r="AP55" s="110"/>
      <c r="AQ55" s="113" t="s">
        <v>76</v>
      </c>
      <c r="AR55" s="114"/>
      <c r="AS55" s="115">
        <f>ROUND(AS56,2)</f>
        <v>0</v>
      </c>
      <c r="AT55" s="116">
        <f>ROUND(SUM(AV55:AW55),2)</f>
        <v>0</v>
      </c>
      <c r="AU55" s="117">
        <f>ROUND(AU56,5)</f>
        <v>0</v>
      </c>
      <c r="AV55" s="116">
        <f>ROUND(AZ55*L29,2)</f>
        <v>0</v>
      </c>
      <c r="AW55" s="116">
        <f>ROUND(BA55*L30,2)</f>
        <v>0</v>
      </c>
      <c r="AX55" s="116">
        <f>ROUND(BB55*L29,2)</f>
        <v>0</v>
      </c>
      <c r="AY55" s="116">
        <f>ROUND(BC55*L30,2)</f>
        <v>0</v>
      </c>
      <c r="AZ55" s="116">
        <f>ROUND(AZ56,2)</f>
        <v>0</v>
      </c>
      <c r="BA55" s="116">
        <f>ROUND(BA56,2)</f>
        <v>0</v>
      </c>
      <c r="BB55" s="116">
        <f>ROUND(BB56,2)</f>
        <v>0</v>
      </c>
      <c r="BC55" s="116">
        <f>ROUND(BC56,2)</f>
        <v>0</v>
      </c>
      <c r="BD55" s="118">
        <f>ROUND(BD56,2)</f>
        <v>0</v>
      </c>
      <c r="BS55" s="119" t="s">
        <v>69</v>
      </c>
      <c r="BT55" s="119" t="s">
        <v>77</v>
      </c>
      <c r="BU55" s="119" t="s">
        <v>71</v>
      </c>
      <c r="BV55" s="119" t="s">
        <v>72</v>
      </c>
      <c r="BW55" s="119" t="s">
        <v>78</v>
      </c>
      <c r="BX55" s="119" t="s">
        <v>5</v>
      </c>
      <c r="CL55" s="119" t="s">
        <v>1</v>
      </c>
      <c r="CM55" s="119" t="s">
        <v>79</v>
      </c>
    </row>
    <row r="56" spans="1:90" s="6" customFormat="1" ht="16.5" customHeight="1">
      <c r="A56" s="120" t="s">
        <v>80</v>
      </c>
      <c r="B56" s="121"/>
      <c r="C56" s="122"/>
      <c r="D56" s="122"/>
      <c r="E56" s="123" t="s">
        <v>77</v>
      </c>
      <c r="F56" s="123"/>
      <c r="G56" s="123"/>
      <c r="H56" s="123"/>
      <c r="I56" s="123"/>
      <c r="J56" s="122"/>
      <c r="K56" s="123" t="s">
        <v>81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>
        <f>'1 - Stavební úpravy, zate...'!J32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82</v>
      </c>
      <c r="AR56" s="126"/>
      <c r="AS56" s="127">
        <v>0</v>
      </c>
      <c r="AT56" s="128">
        <f>ROUND(SUM(AV56:AW56),2)</f>
        <v>0</v>
      </c>
      <c r="AU56" s="129">
        <f>'1 - Stavební úpravy, zate...'!P104</f>
        <v>0</v>
      </c>
      <c r="AV56" s="128">
        <f>'1 - Stavební úpravy, zate...'!J35</f>
        <v>0</v>
      </c>
      <c r="AW56" s="128">
        <f>'1 - Stavební úpravy, zate...'!J36</f>
        <v>0</v>
      </c>
      <c r="AX56" s="128">
        <f>'1 - Stavební úpravy, zate...'!J37</f>
        <v>0</v>
      </c>
      <c r="AY56" s="128">
        <f>'1 - Stavební úpravy, zate...'!J38</f>
        <v>0</v>
      </c>
      <c r="AZ56" s="128">
        <f>'1 - Stavební úpravy, zate...'!F35</f>
        <v>0</v>
      </c>
      <c r="BA56" s="128">
        <f>'1 - Stavební úpravy, zate...'!F36</f>
        <v>0</v>
      </c>
      <c r="BB56" s="128">
        <f>'1 - Stavební úpravy, zate...'!F37</f>
        <v>0</v>
      </c>
      <c r="BC56" s="128">
        <f>'1 - Stavební úpravy, zate...'!F38</f>
        <v>0</v>
      </c>
      <c r="BD56" s="130">
        <f>'1 - Stavební úpravy, zate...'!F39</f>
        <v>0</v>
      </c>
      <c r="BT56" s="131" t="s">
        <v>79</v>
      </c>
      <c r="BV56" s="131" t="s">
        <v>72</v>
      </c>
      <c r="BW56" s="131" t="s">
        <v>83</v>
      </c>
      <c r="BX56" s="131" t="s">
        <v>78</v>
      </c>
      <c r="CL56" s="131" t="s">
        <v>1</v>
      </c>
    </row>
    <row r="57" spans="1:91" s="5" customFormat="1" ht="16.5" customHeight="1">
      <c r="A57" s="120" t="s">
        <v>80</v>
      </c>
      <c r="B57" s="107"/>
      <c r="C57" s="108"/>
      <c r="D57" s="109" t="s">
        <v>84</v>
      </c>
      <c r="E57" s="109"/>
      <c r="F57" s="109"/>
      <c r="G57" s="109"/>
      <c r="H57" s="109"/>
      <c r="I57" s="110"/>
      <c r="J57" s="109" t="s">
        <v>85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2">
        <f>'VON - Vedlejší a ostatní ...'!J30</f>
        <v>0</v>
      </c>
      <c r="AH57" s="110"/>
      <c r="AI57" s="110"/>
      <c r="AJ57" s="110"/>
      <c r="AK57" s="110"/>
      <c r="AL57" s="110"/>
      <c r="AM57" s="110"/>
      <c r="AN57" s="112">
        <f>SUM(AG57,AT57)</f>
        <v>0</v>
      </c>
      <c r="AO57" s="110"/>
      <c r="AP57" s="110"/>
      <c r="AQ57" s="113" t="s">
        <v>84</v>
      </c>
      <c r="AR57" s="114"/>
      <c r="AS57" s="132">
        <v>0</v>
      </c>
      <c r="AT57" s="133">
        <f>ROUND(SUM(AV57:AW57),2)</f>
        <v>0</v>
      </c>
      <c r="AU57" s="134">
        <f>'VON - Vedlejší a ostatní ...'!P84</f>
        <v>0</v>
      </c>
      <c r="AV57" s="133">
        <f>'VON - Vedlejší a ostatní ...'!J33</f>
        <v>0</v>
      </c>
      <c r="AW57" s="133">
        <f>'VON - Vedlejší a ostatní ...'!J34</f>
        <v>0</v>
      </c>
      <c r="AX57" s="133">
        <f>'VON - Vedlejší a ostatní ...'!J35</f>
        <v>0</v>
      </c>
      <c r="AY57" s="133">
        <f>'VON - Vedlejší a ostatní ...'!J36</f>
        <v>0</v>
      </c>
      <c r="AZ57" s="133">
        <f>'VON - Vedlejší a ostatní ...'!F33</f>
        <v>0</v>
      </c>
      <c r="BA57" s="133">
        <f>'VON - Vedlejší a ostatní ...'!F34</f>
        <v>0</v>
      </c>
      <c r="BB57" s="133">
        <f>'VON - Vedlejší a ostatní ...'!F35</f>
        <v>0</v>
      </c>
      <c r="BC57" s="133">
        <f>'VON - Vedlejší a ostatní ...'!F36</f>
        <v>0</v>
      </c>
      <c r="BD57" s="135">
        <f>'VON - Vedlejší a ostatní ...'!F37</f>
        <v>0</v>
      </c>
      <c r="BT57" s="119" t="s">
        <v>77</v>
      </c>
      <c r="BV57" s="119" t="s">
        <v>72</v>
      </c>
      <c r="BW57" s="119" t="s">
        <v>86</v>
      </c>
      <c r="BX57" s="119" t="s">
        <v>5</v>
      </c>
      <c r="CL57" s="119" t="s">
        <v>1</v>
      </c>
      <c r="CM57" s="119" t="s">
        <v>79</v>
      </c>
    </row>
    <row r="58" spans="2:44" s="1" customFormat="1" ht="30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  <row r="59" spans="2:44" s="1" customFormat="1" ht="6.95" customHeight="1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43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E56:I56"/>
    <mergeCell ref="K56:AF56"/>
    <mergeCell ref="D57:H57"/>
    <mergeCell ref="J57:AF57"/>
  </mergeCells>
  <hyperlinks>
    <hyperlink ref="A56" location="'1 - Stavební úpravy, zate...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83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pans="2:46" ht="24.95" customHeight="1">
      <c r="B4" s="20"/>
      <c r="D4" s="140" t="s">
        <v>87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Energetické úpravy v objektu SEKO TOOL</v>
      </c>
      <c r="F7" s="141"/>
      <c r="G7" s="141"/>
      <c r="H7" s="141"/>
      <c r="L7" s="20"/>
    </row>
    <row r="8" spans="2:12" ht="12" customHeight="1">
      <c r="B8" s="20"/>
      <c r="D8" s="141" t="s">
        <v>88</v>
      </c>
      <c r="L8" s="20"/>
    </row>
    <row r="9" spans="2:12" s="1" customFormat="1" ht="16.5" customHeight="1">
      <c r="B9" s="43"/>
      <c r="E9" s="142" t="s">
        <v>89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90</v>
      </c>
      <c r="I10" s="143"/>
      <c r="L10" s="43"/>
    </row>
    <row r="11" spans="2:12" s="1" customFormat="1" ht="36.95" customHeight="1">
      <c r="B11" s="43"/>
      <c r="E11" s="144" t="s">
        <v>91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</v>
      </c>
      <c r="I13" s="145" t="s">
        <v>19</v>
      </c>
      <c r="J13" s="17" t="s">
        <v>1</v>
      </c>
      <c r="L13" s="43"/>
    </row>
    <row r="14" spans="2:12" s="1" customFormat="1" ht="12" customHeight="1">
      <c r="B14" s="43"/>
      <c r="D14" s="141" t="s">
        <v>20</v>
      </c>
      <c r="F14" s="17" t="s">
        <v>21</v>
      </c>
      <c r="I14" s="145" t="s">
        <v>22</v>
      </c>
      <c r="J14" s="146" t="str">
        <f>'Rekapitulace stavby'!AN8</f>
        <v>14. 5. 2019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24</v>
      </c>
      <c r="I16" s="145" t="s">
        <v>25</v>
      </c>
      <c r="J16" s="17" t="s">
        <v>1</v>
      </c>
      <c r="L16" s="43"/>
    </row>
    <row r="17" spans="2:12" s="1" customFormat="1" ht="18" customHeight="1">
      <c r="B17" s="43"/>
      <c r="E17" s="17" t="s">
        <v>26</v>
      </c>
      <c r="I17" s="145" t="s">
        <v>27</v>
      </c>
      <c r="J17" s="17" t="s">
        <v>1</v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28</v>
      </c>
      <c r="I19" s="145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27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30</v>
      </c>
      <c r="I22" s="145" t="s">
        <v>25</v>
      </c>
      <c r="J22" s="17" t="s">
        <v>1</v>
      </c>
      <c r="L22" s="43"/>
    </row>
    <row r="23" spans="2:12" s="1" customFormat="1" ht="18" customHeight="1">
      <c r="B23" s="43"/>
      <c r="E23" s="17" t="s">
        <v>31</v>
      </c>
      <c r="I23" s="145" t="s">
        <v>27</v>
      </c>
      <c r="J23" s="17" t="s">
        <v>1</v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33</v>
      </c>
      <c r="I25" s="145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5" t="s">
        <v>27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35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36</v>
      </c>
      <c r="I32" s="143"/>
      <c r="J32" s="152">
        <f>ROUND(J104,2)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38</v>
      </c>
      <c r="I34" s="154" t="s">
        <v>37</v>
      </c>
      <c r="J34" s="153" t="s">
        <v>39</v>
      </c>
      <c r="L34" s="43"/>
    </row>
    <row r="35" spans="2:12" s="1" customFormat="1" ht="14.4" customHeight="1">
      <c r="B35" s="43"/>
      <c r="D35" s="141" t="s">
        <v>40</v>
      </c>
      <c r="E35" s="141" t="s">
        <v>41</v>
      </c>
      <c r="F35" s="155">
        <f>ROUND((SUM(BE104:BE596)),2)</f>
        <v>0</v>
      </c>
      <c r="I35" s="156">
        <v>0.21</v>
      </c>
      <c r="J35" s="155">
        <f>ROUND(((SUM(BE104:BE596))*I35),2)</f>
        <v>0</v>
      </c>
      <c r="L35" s="43"/>
    </row>
    <row r="36" spans="2:12" s="1" customFormat="1" ht="14.4" customHeight="1">
      <c r="B36" s="43"/>
      <c r="E36" s="141" t="s">
        <v>42</v>
      </c>
      <c r="F36" s="155">
        <f>ROUND((SUM(BF104:BF596)),2)</f>
        <v>0</v>
      </c>
      <c r="I36" s="156">
        <v>0.15</v>
      </c>
      <c r="J36" s="155">
        <f>ROUND(((SUM(BF104:BF596))*I36),2)</f>
        <v>0</v>
      </c>
      <c r="L36" s="43"/>
    </row>
    <row r="37" spans="2:12" s="1" customFormat="1" ht="14.4" customHeight="1" hidden="1">
      <c r="B37" s="43"/>
      <c r="E37" s="141" t="s">
        <v>43</v>
      </c>
      <c r="F37" s="155">
        <f>ROUND((SUM(BG104:BG596)),2)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44</v>
      </c>
      <c r="F38" s="155">
        <f>ROUND((SUM(BH104:BH596)),2)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45</v>
      </c>
      <c r="F39" s="155">
        <f>ROUND((SUM(BI104:BI596)),2)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46</v>
      </c>
      <c r="E41" s="159"/>
      <c r="F41" s="159"/>
      <c r="G41" s="160" t="s">
        <v>47</v>
      </c>
      <c r="H41" s="161" t="s">
        <v>48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92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Energetické úpravy v objektu SEKO TOOL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88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89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90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1 - Stavební úpravy, zateplení stěn, střech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>Rychnov nad Kněžnou p.č.194,838/5</v>
      </c>
      <c r="G56" s="39"/>
      <c r="H56" s="39"/>
      <c r="I56" s="145" t="s">
        <v>22</v>
      </c>
      <c r="J56" s="67" t="str">
        <f>IF(J14="","",J14)</f>
        <v>14. 5. 2019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24.9" customHeight="1">
      <c r="B58" s="38"/>
      <c r="C58" s="32" t="s">
        <v>24</v>
      </c>
      <c r="D58" s="39"/>
      <c r="E58" s="39"/>
      <c r="F58" s="27" t="str">
        <f>E17</f>
        <v>SEKO TOOL, s.r.o., Rychnov nad Kněžnou</v>
      </c>
      <c r="G58" s="39"/>
      <c r="H58" s="39"/>
      <c r="I58" s="145" t="s">
        <v>30</v>
      </c>
      <c r="J58" s="36" t="str">
        <f>E23</f>
        <v>Ing.Schneider, Velká Bystřice, Loučná 128</v>
      </c>
      <c r="K58" s="39"/>
      <c r="L58" s="43"/>
    </row>
    <row r="59" spans="2:12" s="1" customFormat="1" ht="13.65" customHeight="1">
      <c r="B59" s="38"/>
      <c r="C59" s="32" t="s">
        <v>28</v>
      </c>
      <c r="D59" s="39"/>
      <c r="E59" s="39"/>
      <c r="F59" s="27" t="str">
        <f>IF(E20="","",E20)</f>
        <v>Vyplň údaj</v>
      </c>
      <c r="G59" s="39"/>
      <c r="H59" s="39"/>
      <c r="I59" s="145" t="s">
        <v>33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93</v>
      </c>
      <c r="D61" s="173"/>
      <c r="E61" s="173"/>
      <c r="F61" s="173"/>
      <c r="G61" s="173"/>
      <c r="H61" s="173"/>
      <c r="I61" s="174"/>
      <c r="J61" s="175" t="s">
        <v>94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95</v>
      </c>
      <c r="D63" s="39"/>
      <c r="E63" s="39"/>
      <c r="F63" s="39"/>
      <c r="G63" s="39"/>
      <c r="H63" s="39"/>
      <c r="I63" s="143"/>
      <c r="J63" s="98">
        <f>J104</f>
        <v>0</v>
      </c>
      <c r="K63" s="39"/>
      <c r="L63" s="43"/>
      <c r="AU63" s="17" t="s">
        <v>96</v>
      </c>
    </row>
    <row r="64" spans="2:12" s="8" customFormat="1" ht="24.95" customHeight="1">
      <c r="B64" s="177"/>
      <c r="C64" s="178"/>
      <c r="D64" s="179" t="s">
        <v>97</v>
      </c>
      <c r="E64" s="180"/>
      <c r="F64" s="180"/>
      <c r="G64" s="180"/>
      <c r="H64" s="180"/>
      <c r="I64" s="181"/>
      <c r="J64" s="182">
        <f>J105</f>
        <v>0</v>
      </c>
      <c r="K64" s="178"/>
      <c r="L64" s="183"/>
    </row>
    <row r="65" spans="2:12" s="9" customFormat="1" ht="19.9" customHeight="1">
      <c r="B65" s="184"/>
      <c r="C65" s="122"/>
      <c r="D65" s="185" t="s">
        <v>98</v>
      </c>
      <c r="E65" s="186"/>
      <c r="F65" s="186"/>
      <c r="G65" s="186"/>
      <c r="H65" s="186"/>
      <c r="I65" s="187"/>
      <c r="J65" s="188">
        <f>J106</f>
        <v>0</v>
      </c>
      <c r="K65" s="122"/>
      <c r="L65" s="189"/>
    </row>
    <row r="66" spans="2:12" s="9" customFormat="1" ht="19.9" customHeight="1">
      <c r="B66" s="184"/>
      <c r="C66" s="122"/>
      <c r="D66" s="185" t="s">
        <v>99</v>
      </c>
      <c r="E66" s="186"/>
      <c r="F66" s="186"/>
      <c r="G66" s="186"/>
      <c r="H66" s="186"/>
      <c r="I66" s="187"/>
      <c r="J66" s="188">
        <f>J121</f>
        <v>0</v>
      </c>
      <c r="K66" s="122"/>
      <c r="L66" s="189"/>
    </row>
    <row r="67" spans="2:12" s="9" customFormat="1" ht="19.9" customHeight="1">
      <c r="B67" s="184"/>
      <c r="C67" s="122"/>
      <c r="D67" s="185" t="s">
        <v>100</v>
      </c>
      <c r="E67" s="186"/>
      <c r="F67" s="186"/>
      <c r="G67" s="186"/>
      <c r="H67" s="186"/>
      <c r="I67" s="187"/>
      <c r="J67" s="188">
        <f>J179</f>
        <v>0</v>
      </c>
      <c r="K67" s="122"/>
      <c r="L67" s="189"/>
    </row>
    <row r="68" spans="2:12" s="9" customFormat="1" ht="19.9" customHeight="1">
      <c r="B68" s="184"/>
      <c r="C68" s="122"/>
      <c r="D68" s="185" t="s">
        <v>101</v>
      </c>
      <c r="E68" s="186"/>
      <c r="F68" s="186"/>
      <c r="G68" s="186"/>
      <c r="H68" s="186"/>
      <c r="I68" s="187"/>
      <c r="J68" s="188">
        <f>J210</f>
        <v>0</v>
      </c>
      <c r="K68" s="122"/>
      <c r="L68" s="189"/>
    </row>
    <row r="69" spans="2:12" s="8" customFormat="1" ht="24.95" customHeight="1">
      <c r="B69" s="177"/>
      <c r="C69" s="178"/>
      <c r="D69" s="179" t="s">
        <v>102</v>
      </c>
      <c r="E69" s="180"/>
      <c r="F69" s="180"/>
      <c r="G69" s="180"/>
      <c r="H69" s="180"/>
      <c r="I69" s="181"/>
      <c r="J69" s="182">
        <f>J213</f>
        <v>0</v>
      </c>
      <c r="K69" s="178"/>
      <c r="L69" s="183"/>
    </row>
    <row r="70" spans="2:12" s="9" customFormat="1" ht="19.9" customHeight="1">
      <c r="B70" s="184"/>
      <c r="C70" s="122"/>
      <c r="D70" s="185" t="s">
        <v>103</v>
      </c>
      <c r="E70" s="186"/>
      <c r="F70" s="186"/>
      <c r="G70" s="186"/>
      <c r="H70" s="186"/>
      <c r="I70" s="187"/>
      <c r="J70" s="188">
        <f>J214</f>
        <v>0</v>
      </c>
      <c r="K70" s="122"/>
      <c r="L70" s="189"/>
    </row>
    <row r="71" spans="2:12" s="9" customFormat="1" ht="19.9" customHeight="1">
      <c r="B71" s="184"/>
      <c r="C71" s="122"/>
      <c r="D71" s="185" t="s">
        <v>104</v>
      </c>
      <c r="E71" s="186"/>
      <c r="F71" s="186"/>
      <c r="G71" s="186"/>
      <c r="H71" s="186"/>
      <c r="I71" s="187"/>
      <c r="J71" s="188">
        <f>J231</f>
        <v>0</v>
      </c>
      <c r="K71" s="122"/>
      <c r="L71" s="189"/>
    </row>
    <row r="72" spans="2:12" s="9" customFormat="1" ht="19.9" customHeight="1">
      <c r="B72" s="184"/>
      <c r="C72" s="122"/>
      <c r="D72" s="185" t="s">
        <v>105</v>
      </c>
      <c r="E72" s="186"/>
      <c r="F72" s="186"/>
      <c r="G72" s="186"/>
      <c r="H72" s="186"/>
      <c r="I72" s="187"/>
      <c r="J72" s="188">
        <f>J242</f>
        <v>0</v>
      </c>
      <c r="K72" s="122"/>
      <c r="L72" s="189"/>
    </row>
    <row r="73" spans="2:12" s="9" customFormat="1" ht="19.9" customHeight="1">
      <c r="B73" s="184"/>
      <c r="C73" s="122"/>
      <c r="D73" s="185" t="s">
        <v>106</v>
      </c>
      <c r="E73" s="186"/>
      <c r="F73" s="186"/>
      <c r="G73" s="186"/>
      <c r="H73" s="186"/>
      <c r="I73" s="187"/>
      <c r="J73" s="188">
        <f>J249</f>
        <v>0</v>
      </c>
      <c r="K73" s="122"/>
      <c r="L73" s="189"/>
    </row>
    <row r="74" spans="2:12" s="9" customFormat="1" ht="19.9" customHeight="1">
      <c r="B74" s="184"/>
      <c r="C74" s="122"/>
      <c r="D74" s="185" t="s">
        <v>107</v>
      </c>
      <c r="E74" s="186"/>
      <c r="F74" s="186"/>
      <c r="G74" s="186"/>
      <c r="H74" s="186"/>
      <c r="I74" s="187"/>
      <c r="J74" s="188">
        <f>J298</f>
        <v>0</v>
      </c>
      <c r="K74" s="122"/>
      <c r="L74" s="189"/>
    </row>
    <row r="75" spans="2:12" s="9" customFormat="1" ht="19.9" customHeight="1">
      <c r="B75" s="184"/>
      <c r="C75" s="122"/>
      <c r="D75" s="185" t="s">
        <v>108</v>
      </c>
      <c r="E75" s="186"/>
      <c r="F75" s="186"/>
      <c r="G75" s="186"/>
      <c r="H75" s="186"/>
      <c r="I75" s="187"/>
      <c r="J75" s="188">
        <f>J375</f>
        <v>0</v>
      </c>
      <c r="K75" s="122"/>
      <c r="L75" s="189"/>
    </row>
    <row r="76" spans="2:12" s="8" customFormat="1" ht="24.95" customHeight="1">
      <c r="B76" s="177"/>
      <c r="C76" s="178"/>
      <c r="D76" s="179" t="s">
        <v>109</v>
      </c>
      <c r="E76" s="180"/>
      <c r="F76" s="180"/>
      <c r="G76" s="180"/>
      <c r="H76" s="180"/>
      <c r="I76" s="181"/>
      <c r="J76" s="182">
        <f>J496</f>
        <v>0</v>
      </c>
      <c r="K76" s="178"/>
      <c r="L76" s="183"/>
    </row>
    <row r="77" spans="2:12" s="9" customFormat="1" ht="19.9" customHeight="1">
      <c r="B77" s="184"/>
      <c r="C77" s="122"/>
      <c r="D77" s="185" t="s">
        <v>110</v>
      </c>
      <c r="E77" s="186"/>
      <c r="F77" s="186"/>
      <c r="G77" s="186"/>
      <c r="H77" s="186"/>
      <c r="I77" s="187"/>
      <c r="J77" s="188">
        <f>J497</f>
        <v>0</v>
      </c>
      <c r="K77" s="122"/>
      <c r="L77" s="189"/>
    </row>
    <row r="78" spans="2:12" s="9" customFormat="1" ht="19.9" customHeight="1">
      <c r="B78" s="184"/>
      <c r="C78" s="122"/>
      <c r="D78" s="185" t="s">
        <v>111</v>
      </c>
      <c r="E78" s="186"/>
      <c r="F78" s="186"/>
      <c r="G78" s="186"/>
      <c r="H78" s="186"/>
      <c r="I78" s="187"/>
      <c r="J78" s="188">
        <f>J572</f>
        <v>0</v>
      </c>
      <c r="K78" s="122"/>
      <c r="L78" s="189"/>
    </row>
    <row r="79" spans="2:12" s="9" customFormat="1" ht="19.9" customHeight="1">
      <c r="B79" s="184"/>
      <c r="C79" s="122"/>
      <c r="D79" s="185" t="s">
        <v>112</v>
      </c>
      <c r="E79" s="186"/>
      <c r="F79" s="186"/>
      <c r="G79" s="186"/>
      <c r="H79" s="186"/>
      <c r="I79" s="187"/>
      <c r="J79" s="188">
        <f>J581</f>
        <v>0</v>
      </c>
      <c r="K79" s="122"/>
      <c r="L79" s="189"/>
    </row>
    <row r="80" spans="2:12" s="8" customFormat="1" ht="24.95" customHeight="1">
      <c r="B80" s="177"/>
      <c r="C80" s="178"/>
      <c r="D80" s="179" t="s">
        <v>113</v>
      </c>
      <c r="E80" s="180"/>
      <c r="F80" s="180"/>
      <c r="G80" s="180"/>
      <c r="H80" s="180"/>
      <c r="I80" s="181"/>
      <c r="J80" s="182">
        <f>J588</f>
        <v>0</v>
      </c>
      <c r="K80" s="178"/>
      <c r="L80" s="183"/>
    </row>
    <row r="81" spans="2:12" s="9" customFormat="1" ht="19.9" customHeight="1">
      <c r="B81" s="184"/>
      <c r="C81" s="122"/>
      <c r="D81" s="185" t="s">
        <v>114</v>
      </c>
      <c r="E81" s="186"/>
      <c r="F81" s="186"/>
      <c r="G81" s="186"/>
      <c r="H81" s="186"/>
      <c r="I81" s="187"/>
      <c r="J81" s="188">
        <f>J589</f>
        <v>0</v>
      </c>
      <c r="K81" s="122"/>
      <c r="L81" s="189"/>
    </row>
    <row r="82" spans="2:12" s="9" customFormat="1" ht="19.9" customHeight="1">
      <c r="B82" s="184"/>
      <c r="C82" s="122"/>
      <c r="D82" s="185" t="s">
        <v>115</v>
      </c>
      <c r="E82" s="186"/>
      <c r="F82" s="186"/>
      <c r="G82" s="186"/>
      <c r="H82" s="186"/>
      <c r="I82" s="187"/>
      <c r="J82" s="188">
        <f>J592</f>
        <v>0</v>
      </c>
      <c r="K82" s="122"/>
      <c r="L82" s="189"/>
    </row>
    <row r="83" spans="2:12" s="1" customFormat="1" ht="21.8" customHeight="1"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43"/>
    </row>
    <row r="84" spans="2:12" s="1" customFormat="1" ht="6.95" customHeight="1">
      <c r="B84" s="57"/>
      <c r="C84" s="58"/>
      <c r="D84" s="58"/>
      <c r="E84" s="58"/>
      <c r="F84" s="58"/>
      <c r="G84" s="58"/>
      <c r="H84" s="58"/>
      <c r="I84" s="167"/>
      <c r="J84" s="58"/>
      <c r="K84" s="58"/>
      <c r="L84" s="43"/>
    </row>
    <row r="88" spans="2:12" s="1" customFormat="1" ht="6.95" customHeight="1">
      <c r="B88" s="59"/>
      <c r="C88" s="60"/>
      <c r="D88" s="60"/>
      <c r="E88" s="60"/>
      <c r="F88" s="60"/>
      <c r="G88" s="60"/>
      <c r="H88" s="60"/>
      <c r="I88" s="170"/>
      <c r="J88" s="60"/>
      <c r="K88" s="60"/>
      <c r="L88" s="43"/>
    </row>
    <row r="89" spans="2:12" s="1" customFormat="1" ht="24.95" customHeight="1">
      <c r="B89" s="38"/>
      <c r="C89" s="23" t="s">
        <v>116</v>
      </c>
      <c r="D89" s="39"/>
      <c r="E89" s="39"/>
      <c r="F89" s="39"/>
      <c r="G89" s="39"/>
      <c r="H89" s="39"/>
      <c r="I89" s="143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43"/>
    </row>
    <row r="91" spans="2:12" s="1" customFormat="1" ht="12" customHeight="1">
      <c r="B91" s="38"/>
      <c r="C91" s="32" t="s">
        <v>16</v>
      </c>
      <c r="D91" s="39"/>
      <c r="E91" s="39"/>
      <c r="F91" s="39"/>
      <c r="G91" s="39"/>
      <c r="H91" s="39"/>
      <c r="I91" s="143"/>
      <c r="J91" s="39"/>
      <c r="K91" s="39"/>
      <c r="L91" s="43"/>
    </row>
    <row r="92" spans="2:12" s="1" customFormat="1" ht="16.5" customHeight="1">
      <c r="B92" s="38"/>
      <c r="C92" s="39"/>
      <c r="D92" s="39"/>
      <c r="E92" s="171" t="str">
        <f>E7</f>
        <v>Energetické úpravy v objektu SEKO TOOL</v>
      </c>
      <c r="F92" s="32"/>
      <c r="G92" s="32"/>
      <c r="H92" s="32"/>
      <c r="I92" s="143"/>
      <c r="J92" s="39"/>
      <c r="K92" s="39"/>
      <c r="L92" s="43"/>
    </row>
    <row r="93" spans="2:12" ht="12" customHeight="1">
      <c r="B93" s="21"/>
      <c r="C93" s="32" t="s">
        <v>88</v>
      </c>
      <c r="D93" s="22"/>
      <c r="E93" s="22"/>
      <c r="F93" s="22"/>
      <c r="G93" s="22"/>
      <c r="H93" s="22"/>
      <c r="I93" s="136"/>
      <c r="J93" s="22"/>
      <c r="K93" s="22"/>
      <c r="L93" s="20"/>
    </row>
    <row r="94" spans="2:12" s="1" customFormat="1" ht="16.5" customHeight="1">
      <c r="B94" s="38"/>
      <c r="C94" s="39"/>
      <c r="D94" s="39"/>
      <c r="E94" s="171" t="s">
        <v>89</v>
      </c>
      <c r="F94" s="39"/>
      <c r="G94" s="39"/>
      <c r="H94" s="39"/>
      <c r="I94" s="143"/>
      <c r="J94" s="39"/>
      <c r="K94" s="39"/>
      <c r="L94" s="43"/>
    </row>
    <row r="95" spans="2:12" s="1" customFormat="1" ht="12" customHeight="1">
      <c r="B95" s="38"/>
      <c r="C95" s="32" t="s">
        <v>90</v>
      </c>
      <c r="D95" s="39"/>
      <c r="E95" s="39"/>
      <c r="F95" s="39"/>
      <c r="G95" s="39"/>
      <c r="H95" s="39"/>
      <c r="I95" s="143"/>
      <c r="J95" s="39"/>
      <c r="K95" s="39"/>
      <c r="L95" s="43"/>
    </row>
    <row r="96" spans="2:12" s="1" customFormat="1" ht="16.5" customHeight="1">
      <c r="B96" s="38"/>
      <c r="C96" s="39"/>
      <c r="D96" s="39"/>
      <c r="E96" s="64" t="str">
        <f>E11</f>
        <v>1 - Stavební úpravy, zateplení stěn, střech</v>
      </c>
      <c r="F96" s="39"/>
      <c r="G96" s="39"/>
      <c r="H96" s="39"/>
      <c r="I96" s="143"/>
      <c r="J96" s="39"/>
      <c r="K96" s="39"/>
      <c r="L96" s="43"/>
    </row>
    <row r="97" spans="2:12" s="1" customFormat="1" ht="6.95" customHeight="1">
      <c r="B97" s="38"/>
      <c r="C97" s="39"/>
      <c r="D97" s="39"/>
      <c r="E97" s="39"/>
      <c r="F97" s="39"/>
      <c r="G97" s="39"/>
      <c r="H97" s="39"/>
      <c r="I97" s="143"/>
      <c r="J97" s="39"/>
      <c r="K97" s="39"/>
      <c r="L97" s="43"/>
    </row>
    <row r="98" spans="2:12" s="1" customFormat="1" ht="12" customHeight="1">
      <c r="B98" s="38"/>
      <c r="C98" s="32" t="s">
        <v>20</v>
      </c>
      <c r="D98" s="39"/>
      <c r="E98" s="39"/>
      <c r="F98" s="27" t="str">
        <f>F14</f>
        <v>Rychnov nad Kněžnou p.č.194,838/5</v>
      </c>
      <c r="G98" s="39"/>
      <c r="H98" s="39"/>
      <c r="I98" s="145" t="s">
        <v>22</v>
      </c>
      <c r="J98" s="67" t="str">
        <f>IF(J14="","",J14)</f>
        <v>14. 5. 2019</v>
      </c>
      <c r="K98" s="39"/>
      <c r="L98" s="43"/>
    </row>
    <row r="99" spans="2:12" s="1" customFormat="1" ht="6.95" customHeight="1">
      <c r="B99" s="38"/>
      <c r="C99" s="39"/>
      <c r="D99" s="39"/>
      <c r="E99" s="39"/>
      <c r="F99" s="39"/>
      <c r="G99" s="39"/>
      <c r="H99" s="39"/>
      <c r="I99" s="143"/>
      <c r="J99" s="39"/>
      <c r="K99" s="39"/>
      <c r="L99" s="43"/>
    </row>
    <row r="100" spans="2:12" s="1" customFormat="1" ht="24.9" customHeight="1">
      <c r="B100" s="38"/>
      <c r="C100" s="32" t="s">
        <v>24</v>
      </c>
      <c r="D100" s="39"/>
      <c r="E100" s="39"/>
      <c r="F100" s="27" t="str">
        <f>E17</f>
        <v>SEKO TOOL, s.r.o., Rychnov nad Kněžnou</v>
      </c>
      <c r="G100" s="39"/>
      <c r="H100" s="39"/>
      <c r="I100" s="145" t="s">
        <v>30</v>
      </c>
      <c r="J100" s="36" t="str">
        <f>E23</f>
        <v>Ing.Schneider, Velká Bystřice, Loučná 128</v>
      </c>
      <c r="K100" s="39"/>
      <c r="L100" s="43"/>
    </row>
    <row r="101" spans="2:12" s="1" customFormat="1" ht="13.65" customHeight="1">
      <c r="B101" s="38"/>
      <c r="C101" s="32" t="s">
        <v>28</v>
      </c>
      <c r="D101" s="39"/>
      <c r="E101" s="39"/>
      <c r="F101" s="27" t="str">
        <f>IF(E20="","",E20)</f>
        <v>Vyplň údaj</v>
      </c>
      <c r="G101" s="39"/>
      <c r="H101" s="39"/>
      <c r="I101" s="145" t="s">
        <v>33</v>
      </c>
      <c r="J101" s="36" t="str">
        <f>E26</f>
        <v xml:space="preserve"> </v>
      </c>
      <c r="K101" s="39"/>
      <c r="L101" s="43"/>
    </row>
    <row r="102" spans="2:12" s="1" customFormat="1" ht="10.3" customHeight="1">
      <c r="B102" s="38"/>
      <c r="C102" s="39"/>
      <c r="D102" s="39"/>
      <c r="E102" s="39"/>
      <c r="F102" s="39"/>
      <c r="G102" s="39"/>
      <c r="H102" s="39"/>
      <c r="I102" s="143"/>
      <c r="J102" s="39"/>
      <c r="K102" s="39"/>
      <c r="L102" s="43"/>
    </row>
    <row r="103" spans="2:20" s="10" customFormat="1" ht="29.25" customHeight="1">
      <c r="B103" s="190"/>
      <c r="C103" s="191" t="s">
        <v>117</v>
      </c>
      <c r="D103" s="192" t="s">
        <v>55</v>
      </c>
      <c r="E103" s="192" t="s">
        <v>51</v>
      </c>
      <c r="F103" s="192" t="s">
        <v>52</v>
      </c>
      <c r="G103" s="192" t="s">
        <v>118</v>
      </c>
      <c r="H103" s="192" t="s">
        <v>119</v>
      </c>
      <c r="I103" s="193" t="s">
        <v>120</v>
      </c>
      <c r="J103" s="192" t="s">
        <v>94</v>
      </c>
      <c r="K103" s="194" t="s">
        <v>121</v>
      </c>
      <c r="L103" s="195"/>
      <c r="M103" s="88" t="s">
        <v>1</v>
      </c>
      <c r="N103" s="89" t="s">
        <v>40</v>
      </c>
      <c r="O103" s="89" t="s">
        <v>122</v>
      </c>
      <c r="P103" s="89" t="s">
        <v>123</v>
      </c>
      <c r="Q103" s="89" t="s">
        <v>124</v>
      </c>
      <c r="R103" s="89" t="s">
        <v>125</v>
      </c>
      <c r="S103" s="89" t="s">
        <v>126</v>
      </c>
      <c r="T103" s="90" t="s">
        <v>127</v>
      </c>
    </row>
    <row r="104" spans="2:63" s="1" customFormat="1" ht="22.8" customHeight="1">
      <c r="B104" s="38"/>
      <c r="C104" s="95" t="s">
        <v>128</v>
      </c>
      <c r="D104" s="39"/>
      <c r="E104" s="39"/>
      <c r="F104" s="39"/>
      <c r="G104" s="39"/>
      <c r="H104" s="39"/>
      <c r="I104" s="143"/>
      <c r="J104" s="196">
        <f>BK104</f>
        <v>0</v>
      </c>
      <c r="K104" s="39"/>
      <c r="L104" s="43"/>
      <c r="M104" s="91"/>
      <c r="N104" s="92"/>
      <c r="O104" s="92"/>
      <c r="P104" s="197">
        <f>P105+P213+P496+P588</f>
        <v>0</v>
      </c>
      <c r="Q104" s="92"/>
      <c r="R104" s="197">
        <f>R105+R213+R496+R588</f>
        <v>72.03714357000001</v>
      </c>
      <c r="S104" s="92"/>
      <c r="T104" s="198">
        <f>T105+T213+T496+T588</f>
        <v>0</v>
      </c>
      <c r="AT104" s="17" t="s">
        <v>69</v>
      </c>
      <c r="AU104" s="17" t="s">
        <v>96</v>
      </c>
      <c r="BK104" s="199">
        <f>BK105+BK213+BK496+BK588</f>
        <v>0</v>
      </c>
    </row>
    <row r="105" spans="2:63" s="11" customFormat="1" ht="25.9" customHeight="1">
      <c r="B105" s="200"/>
      <c r="C105" s="201"/>
      <c r="D105" s="202" t="s">
        <v>69</v>
      </c>
      <c r="E105" s="203" t="s">
        <v>129</v>
      </c>
      <c r="F105" s="203" t="s">
        <v>130</v>
      </c>
      <c r="G105" s="201"/>
      <c r="H105" s="201"/>
      <c r="I105" s="204"/>
      <c r="J105" s="205">
        <f>BK105</f>
        <v>0</v>
      </c>
      <c r="K105" s="201"/>
      <c r="L105" s="206"/>
      <c r="M105" s="207"/>
      <c r="N105" s="208"/>
      <c r="O105" s="208"/>
      <c r="P105" s="209">
        <f>P106+P121+P179+P210</f>
        <v>0</v>
      </c>
      <c r="Q105" s="208"/>
      <c r="R105" s="209">
        <f>R106+R121+R179+R210</f>
        <v>4.758331259999999</v>
      </c>
      <c r="S105" s="208"/>
      <c r="T105" s="210">
        <f>T106+T121+T179+T210</f>
        <v>0</v>
      </c>
      <c r="AR105" s="211" t="s">
        <v>77</v>
      </c>
      <c r="AT105" s="212" t="s">
        <v>69</v>
      </c>
      <c r="AU105" s="212" t="s">
        <v>70</v>
      </c>
      <c r="AY105" s="211" t="s">
        <v>131</v>
      </c>
      <c r="BK105" s="213">
        <f>BK106+BK121+BK179+BK210</f>
        <v>0</v>
      </c>
    </row>
    <row r="106" spans="2:63" s="11" customFormat="1" ht="22.8" customHeight="1">
      <c r="B106" s="200"/>
      <c r="C106" s="201"/>
      <c r="D106" s="202" t="s">
        <v>69</v>
      </c>
      <c r="E106" s="214" t="s">
        <v>77</v>
      </c>
      <c r="F106" s="214" t="s">
        <v>132</v>
      </c>
      <c r="G106" s="201"/>
      <c r="H106" s="201"/>
      <c r="I106" s="204"/>
      <c r="J106" s="215">
        <f>BK106</f>
        <v>0</v>
      </c>
      <c r="K106" s="201"/>
      <c r="L106" s="206"/>
      <c r="M106" s="207"/>
      <c r="N106" s="208"/>
      <c r="O106" s="208"/>
      <c r="P106" s="209">
        <f>SUM(P107:P120)</f>
        <v>0</v>
      </c>
      <c r="Q106" s="208"/>
      <c r="R106" s="209">
        <f>SUM(R107:R120)</f>
        <v>0</v>
      </c>
      <c r="S106" s="208"/>
      <c r="T106" s="210">
        <f>SUM(T107:T120)</f>
        <v>0</v>
      </c>
      <c r="AR106" s="211" t="s">
        <v>77</v>
      </c>
      <c r="AT106" s="212" t="s">
        <v>69</v>
      </c>
      <c r="AU106" s="212" t="s">
        <v>77</v>
      </c>
      <c r="AY106" s="211" t="s">
        <v>131</v>
      </c>
      <c r="BK106" s="213">
        <f>SUM(BK107:BK120)</f>
        <v>0</v>
      </c>
    </row>
    <row r="107" spans="2:65" s="1" customFormat="1" ht="16.5" customHeight="1">
      <c r="B107" s="38"/>
      <c r="C107" s="216" t="s">
        <v>77</v>
      </c>
      <c r="D107" s="216" t="s">
        <v>133</v>
      </c>
      <c r="E107" s="217" t="s">
        <v>134</v>
      </c>
      <c r="F107" s="218" t="s">
        <v>135</v>
      </c>
      <c r="G107" s="219" t="s">
        <v>136</v>
      </c>
      <c r="H107" s="220">
        <v>7.397</v>
      </c>
      <c r="I107" s="221"/>
      <c r="J107" s="222">
        <f>ROUND(I107*H107,2)</f>
        <v>0</v>
      </c>
      <c r="K107" s="218" t="s">
        <v>137</v>
      </c>
      <c r="L107" s="43"/>
      <c r="M107" s="223" t="s">
        <v>1</v>
      </c>
      <c r="N107" s="224" t="s">
        <v>41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138</v>
      </c>
      <c r="AT107" s="17" t="s">
        <v>133</v>
      </c>
      <c r="AU107" s="17" t="s">
        <v>79</v>
      </c>
      <c r="AY107" s="17" t="s">
        <v>131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77</v>
      </c>
      <c r="BK107" s="227">
        <f>ROUND(I107*H107,2)</f>
        <v>0</v>
      </c>
      <c r="BL107" s="17" t="s">
        <v>138</v>
      </c>
      <c r="BM107" s="17" t="s">
        <v>139</v>
      </c>
    </row>
    <row r="108" spans="2:47" s="1" customFormat="1" ht="12">
      <c r="B108" s="38"/>
      <c r="C108" s="39"/>
      <c r="D108" s="228" t="s">
        <v>140</v>
      </c>
      <c r="E108" s="39"/>
      <c r="F108" s="229" t="s">
        <v>141</v>
      </c>
      <c r="G108" s="39"/>
      <c r="H108" s="39"/>
      <c r="I108" s="143"/>
      <c r="J108" s="39"/>
      <c r="K108" s="39"/>
      <c r="L108" s="43"/>
      <c r="M108" s="230"/>
      <c r="N108" s="79"/>
      <c r="O108" s="79"/>
      <c r="P108" s="79"/>
      <c r="Q108" s="79"/>
      <c r="R108" s="79"/>
      <c r="S108" s="79"/>
      <c r="T108" s="80"/>
      <c r="AT108" s="17" t="s">
        <v>140</v>
      </c>
      <c r="AU108" s="17" t="s">
        <v>79</v>
      </c>
    </row>
    <row r="109" spans="2:51" s="12" customFormat="1" ht="12">
      <c r="B109" s="231"/>
      <c r="C109" s="232"/>
      <c r="D109" s="228" t="s">
        <v>142</v>
      </c>
      <c r="E109" s="233" t="s">
        <v>1</v>
      </c>
      <c r="F109" s="234" t="s">
        <v>143</v>
      </c>
      <c r="G109" s="232"/>
      <c r="H109" s="233" t="s">
        <v>1</v>
      </c>
      <c r="I109" s="235"/>
      <c r="J109" s="232"/>
      <c r="K109" s="232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142</v>
      </c>
      <c r="AU109" s="240" t="s">
        <v>79</v>
      </c>
      <c r="AV109" s="12" t="s">
        <v>77</v>
      </c>
      <c r="AW109" s="12" t="s">
        <v>32</v>
      </c>
      <c r="AX109" s="12" t="s">
        <v>70</v>
      </c>
      <c r="AY109" s="240" t="s">
        <v>131</v>
      </c>
    </row>
    <row r="110" spans="2:51" s="12" customFormat="1" ht="12">
      <c r="B110" s="231"/>
      <c r="C110" s="232"/>
      <c r="D110" s="228" t="s">
        <v>142</v>
      </c>
      <c r="E110" s="233" t="s">
        <v>1</v>
      </c>
      <c r="F110" s="234" t="s">
        <v>144</v>
      </c>
      <c r="G110" s="232"/>
      <c r="H110" s="233" t="s">
        <v>1</v>
      </c>
      <c r="I110" s="235"/>
      <c r="J110" s="232"/>
      <c r="K110" s="232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142</v>
      </c>
      <c r="AU110" s="240" t="s">
        <v>79</v>
      </c>
      <c r="AV110" s="12" t="s">
        <v>77</v>
      </c>
      <c r="AW110" s="12" t="s">
        <v>32</v>
      </c>
      <c r="AX110" s="12" t="s">
        <v>70</v>
      </c>
      <c r="AY110" s="240" t="s">
        <v>131</v>
      </c>
    </row>
    <row r="111" spans="2:51" s="13" customFormat="1" ht="12">
      <c r="B111" s="241"/>
      <c r="C111" s="242"/>
      <c r="D111" s="228" t="s">
        <v>142</v>
      </c>
      <c r="E111" s="243" t="s">
        <v>1</v>
      </c>
      <c r="F111" s="244" t="s">
        <v>145</v>
      </c>
      <c r="G111" s="242"/>
      <c r="H111" s="245">
        <v>7.397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AT111" s="251" t="s">
        <v>142</v>
      </c>
      <c r="AU111" s="251" t="s">
        <v>79</v>
      </c>
      <c r="AV111" s="13" t="s">
        <v>79</v>
      </c>
      <c r="AW111" s="13" t="s">
        <v>32</v>
      </c>
      <c r="AX111" s="13" t="s">
        <v>77</v>
      </c>
      <c r="AY111" s="251" t="s">
        <v>131</v>
      </c>
    </row>
    <row r="112" spans="2:65" s="1" customFormat="1" ht="16.5" customHeight="1">
      <c r="B112" s="38"/>
      <c r="C112" s="216" t="s">
        <v>79</v>
      </c>
      <c r="D112" s="216" t="s">
        <v>133</v>
      </c>
      <c r="E112" s="217" t="s">
        <v>146</v>
      </c>
      <c r="F112" s="218" t="s">
        <v>147</v>
      </c>
      <c r="G112" s="219" t="s">
        <v>136</v>
      </c>
      <c r="H112" s="220">
        <v>7.397</v>
      </c>
      <c r="I112" s="221"/>
      <c r="J112" s="222">
        <f>ROUND(I112*H112,2)</f>
        <v>0</v>
      </c>
      <c r="K112" s="218" t="s">
        <v>137</v>
      </c>
      <c r="L112" s="43"/>
      <c r="M112" s="223" t="s">
        <v>1</v>
      </c>
      <c r="N112" s="224" t="s">
        <v>41</v>
      </c>
      <c r="O112" s="79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17" t="s">
        <v>138</v>
      </c>
      <c r="AT112" s="17" t="s">
        <v>133</v>
      </c>
      <c r="AU112" s="17" t="s">
        <v>79</v>
      </c>
      <c r="AY112" s="17" t="s">
        <v>131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77</v>
      </c>
      <c r="BK112" s="227">
        <f>ROUND(I112*H112,2)</f>
        <v>0</v>
      </c>
      <c r="BL112" s="17" t="s">
        <v>138</v>
      </c>
      <c r="BM112" s="17" t="s">
        <v>148</v>
      </c>
    </row>
    <row r="113" spans="2:47" s="1" customFormat="1" ht="12">
      <c r="B113" s="38"/>
      <c r="C113" s="39"/>
      <c r="D113" s="228" t="s">
        <v>140</v>
      </c>
      <c r="E113" s="39"/>
      <c r="F113" s="229" t="s">
        <v>149</v>
      </c>
      <c r="G113" s="39"/>
      <c r="H113" s="39"/>
      <c r="I113" s="143"/>
      <c r="J113" s="39"/>
      <c r="K113" s="39"/>
      <c r="L113" s="43"/>
      <c r="M113" s="230"/>
      <c r="N113" s="79"/>
      <c r="O113" s="79"/>
      <c r="P113" s="79"/>
      <c r="Q113" s="79"/>
      <c r="R113" s="79"/>
      <c r="S113" s="79"/>
      <c r="T113" s="80"/>
      <c r="AT113" s="17" t="s">
        <v>140</v>
      </c>
      <c r="AU113" s="17" t="s">
        <v>79</v>
      </c>
    </row>
    <row r="114" spans="2:65" s="1" customFormat="1" ht="16.5" customHeight="1">
      <c r="B114" s="38"/>
      <c r="C114" s="216" t="s">
        <v>150</v>
      </c>
      <c r="D114" s="216" t="s">
        <v>133</v>
      </c>
      <c r="E114" s="217" t="s">
        <v>151</v>
      </c>
      <c r="F114" s="218" t="s">
        <v>152</v>
      </c>
      <c r="G114" s="219" t="s">
        <v>136</v>
      </c>
      <c r="H114" s="220">
        <v>7.397</v>
      </c>
      <c r="I114" s="221"/>
      <c r="J114" s="222">
        <f>ROUND(I114*H114,2)</f>
        <v>0</v>
      </c>
      <c r="K114" s="218" t="s">
        <v>137</v>
      </c>
      <c r="L114" s="43"/>
      <c r="M114" s="223" t="s">
        <v>1</v>
      </c>
      <c r="N114" s="224" t="s">
        <v>41</v>
      </c>
      <c r="O114" s="79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7" t="s">
        <v>138</v>
      </c>
      <c r="AT114" s="17" t="s">
        <v>133</v>
      </c>
      <c r="AU114" s="17" t="s">
        <v>79</v>
      </c>
      <c r="AY114" s="17" t="s">
        <v>131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7" t="s">
        <v>77</v>
      </c>
      <c r="BK114" s="227">
        <f>ROUND(I114*H114,2)</f>
        <v>0</v>
      </c>
      <c r="BL114" s="17" t="s">
        <v>138</v>
      </c>
      <c r="BM114" s="17" t="s">
        <v>153</v>
      </c>
    </row>
    <row r="115" spans="2:47" s="1" customFormat="1" ht="12">
      <c r="B115" s="38"/>
      <c r="C115" s="39"/>
      <c r="D115" s="228" t="s">
        <v>140</v>
      </c>
      <c r="E115" s="39"/>
      <c r="F115" s="229" t="s">
        <v>154</v>
      </c>
      <c r="G115" s="39"/>
      <c r="H115" s="39"/>
      <c r="I115" s="143"/>
      <c r="J115" s="39"/>
      <c r="K115" s="39"/>
      <c r="L115" s="43"/>
      <c r="M115" s="230"/>
      <c r="N115" s="79"/>
      <c r="O115" s="79"/>
      <c r="P115" s="79"/>
      <c r="Q115" s="79"/>
      <c r="R115" s="79"/>
      <c r="S115" s="79"/>
      <c r="T115" s="80"/>
      <c r="AT115" s="17" t="s">
        <v>140</v>
      </c>
      <c r="AU115" s="17" t="s">
        <v>79</v>
      </c>
    </row>
    <row r="116" spans="2:51" s="12" customFormat="1" ht="12">
      <c r="B116" s="231"/>
      <c r="C116" s="232"/>
      <c r="D116" s="228" t="s">
        <v>142</v>
      </c>
      <c r="E116" s="233" t="s">
        <v>1</v>
      </c>
      <c r="F116" s="234" t="s">
        <v>155</v>
      </c>
      <c r="G116" s="232"/>
      <c r="H116" s="233" t="s">
        <v>1</v>
      </c>
      <c r="I116" s="235"/>
      <c r="J116" s="232"/>
      <c r="K116" s="232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142</v>
      </c>
      <c r="AU116" s="240" t="s">
        <v>79</v>
      </c>
      <c r="AV116" s="12" t="s">
        <v>77</v>
      </c>
      <c r="AW116" s="12" t="s">
        <v>32</v>
      </c>
      <c r="AX116" s="12" t="s">
        <v>70</v>
      </c>
      <c r="AY116" s="240" t="s">
        <v>131</v>
      </c>
    </row>
    <row r="117" spans="2:51" s="13" customFormat="1" ht="12">
      <c r="B117" s="241"/>
      <c r="C117" s="242"/>
      <c r="D117" s="228" t="s">
        <v>142</v>
      </c>
      <c r="E117" s="243" t="s">
        <v>1</v>
      </c>
      <c r="F117" s="244" t="s">
        <v>145</v>
      </c>
      <c r="G117" s="242"/>
      <c r="H117" s="245">
        <v>7.397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AT117" s="251" t="s">
        <v>142</v>
      </c>
      <c r="AU117" s="251" t="s">
        <v>79</v>
      </c>
      <c r="AV117" s="13" t="s">
        <v>79</v>
      </c>
      <c r="AW117" s="13" t="s">
        <v>32</v>
      </c>
      <c r="AX117" s="13" t="s">
        <v>77</v>
      </c>
      <c r="AY117" s="251" t="s">
        <v>131</v>
      </c>
    </row>
    <row r="118" spans="2:65" s="1" customFormat="1" ht="16.5" customHeight="1">
      <c r="B118" s="38"/>
      <c r="C118" s="216" t="s">
        <v>138</v>
      </c>
      <c r="D118" s="216" t="s">
        <v>133</v>
      </c>
      <c r="E118" s="217" t="s">
        <v>156</v>
      </c>
      <c r="F118" s="218" t="s">
        <v>157</v>
      </c>
      <c r="G118" s="219" t="s">
        <v>158</v>
      </c>
      <c r="H118" s="220">
        <v>12.328</v>
      </c>
      <c r="I118" s="221"/>
      <c r="J118" s="222">
        <f>ROUND(I118*H118,2)</f>
        <v>0</v>
      </c>
      <c r="K118" s="218" t="s">
        <v>137</v>
      </c>
      <c r="L118" s="43"/>
      <c r="M118" s="223" t="s">
        <v>1</v>
      </c>
      <c r="N118" s="224" t="s">
        <v>41</v>
      </c>
      <c r="O118" s="79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AR118" s="17" t="s">
        <v>138</v>
      </c>
      <c r="AT118" s="17" t="s">
        <v>133</v>
      </c>
      <c r="AU118" s="17" t="s">
        <v>79</v>
      </c>
      <c r="AY118" s="17" t="s">
        <v>131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7" t="s">
        <v>77</v>
      </c>
      <c r="BK118" s="227">
        <f>ROUND(I118*H118,2)</f>
        <v>0</v>
      </c>
      <c r="BL118" s="17" t="s">
        <v>138</v>
      </c>
      <c r="BM118" s="17" t="s">
        <v>159</v>
      </c>
    </row>
    <row r="119" spans="2:47" s="1" customFormat="1" ht="12">
      <c r="B119" s="38"/>
      <c r="C119" s="39"/>
      <c r="D119" s="228" t="s">
        <v>140</v>
      </c>
      <c r="E119" s="39"/>
      <c r="F119" s="229" t="s">
        <v>160</v>
      </c>
      <c r="G119" s="39"/>
      <c r="H119" s="39"/>
      <c r="I119" s="143"/>
      <c r="J119" s="39"/>
      <c r="K119" s="39"/>
      <c r="L119" s="43"/>
      <c r="M119" s="230"/>
      <c r="N119" s="79"/>
      <c r="O119" s="79"/>
      <c r="P119" s="79"/>
      <c r="Q119" s="79"/>
      <c r="R119" s="79"/>
      <c r="S119" s="79"/>
      <c r="T119" s="80"/>
      <c r="AT119" s="17" t="s">
        <v>140</v>
      </c>
      <c r="AU119" s="17" t="s">
        <v>79</v>
      </c>
    </row>
    <row r="120" spans="2:51" s="13" customFormat="1" ht="12">
      <c r="B120" s="241"/>
      <c r="C120" s="242"/>
      <c r="D120" s="228" t="s">
        <v>142</v>
      </c>
      <c r="E120" s="243" t="s">
        <v>1</v>
      </c>
      <c r="F120" s="244" t="s">
        <v>161</v>
      </c>
      <c r="G120" s="242"/>
      <c r="H120" s="245">
        <v>12.328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142</v>
      </c>
      <c r="AU120" s="251" t="s">
        <v>79</v>
      </c>
      <c r="AV120" s="13" t="s">
        <v>79</v>
      </c>
      <c r="AW120" s="13" t="s">
        <v>32</v>
      </c>
      <c r="AX120" s="13" t="s">
        <v>77</v>
      </c>
      <c r="AY120" s="251" t="s">
        <v>131</v>
      </c>
    </row>
    <row r="121" spans="2:63" s="11" customFormat="1" ht="22.8" customHeight="1">
      <c r="B121" s="200"/>
      <c r="C121" s="201"/>
      <c r="D121" s="202" t="s">
        <v>69</v>
      </c>
      <c r="E121" s="214" t="s">
        <v>162</v>
      </c>
      <c r="F121" s="214" t="s">
        <v>163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SUM(P122:P178)</f>
        <v>0</v>
      </c>
      <c r="Q121" s="208"/>
      <c r="R121" s="209">
        <f>SUM(R122:R178)</f>
        <v>4.758331259999999</v>
      </c>
      <c r="S121" s="208"/>
      <c r="T121" s="210">
        <f>SUM(T122:T178)</f>
        <v>0</v>
      </c>
      <c r="AR121" s="211" t="s">
        <v>77</v>
      </c>
      <c r="AT121" s="212" t="s">
        <v>69</v>
      </c>
      <c r="AU121" s="212" t="s">
        <v>77</v>
      </c>
      <c r="AY121" s="211" t="s">
        <v>131</v>
      </c>
      <c r="BK121" s="213">
        <f>SUM(BK122:BK178)</f>
        <v>0</v>
      </c>
    </row>
    <row r="122" spans="2:65" s="1" customFormat="1" ht="16.5" customHeight="1">
      <c r="B122" s="38"/>
      <c r="C122" s="216" t="s">
        <v>164</v>
      </c>
      <c r="D122" s="216" t="s">
        <v>133</v>
      </c>
      <c r="E122" s="217" t="s">
        <v>165</v>
      </c>
      <c r="F122" s="218" t="s">
        <v>166</v>
      </c>
      <c r="G122" s="219" t="s">
        <v>158</v>
      </c>
      <c r="H122" s="220">
        <v>163.09</v>
      </c>
      <c r="I122" s="221"/>
      <c r="J122" s="222">
        <f>ROUND(I122*H122,2)</f>
        <v>0</v>
      </c>
      <c r="K122" s="218" t="s">
        <v>137</v>
      </c>
      <c r="L122" s="43"/>
      <c r="M122" s="223" t="s">
        <v>1</v>
      </c>
      <c r="N122" s="224" t="s">
        <v>41</v>
      </c>
      <c r="O122" s="79"/>
      <c r="P122" s="225">
        <f>O122*H122</f>
        <v>0</v>
      </c>
      <c r="Q122" s="225">
        <v>0.00938</v>
      </c>
      <c r="R122" s="225">
        <f>Q122*H122</f>
        <v>1.5297842</v>
      </c>
      <c r="S122" s="225">
        <v>0</v>
      </c>
      <c r="T122" s="226">
        <f>S122*H122</f>
        <v>0</v>
      </c>
      <c r="AR122" s="17" t="s">
        <v>138</v>
      </c>
      <c r="AT122" s="17" t="s">
        <v>133</v>
      </c>
      <c r="AU122" s="17" t="s">
        <v>79</v>
      </c>
      <c r="AY122" s="17" t="s">
        <v>131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7" t="s">
        <v>77</v>
      </c>
      <c r="BK122" s="227">
        <f>ROUND(I122*H122,2)</f>
        <v>0</v>
      </c>
      <c r="BL122" s="17" t="s">
        <v>138</v>
      </c>
      <c r="BM122" s="17" t="s">
        <v>167</v>
      </c>
    </row>
    <row r="123" spans="2:47" s="1" customFormat="1" ht="12">
      <c r="B123" s="38"/>
      <c r="C123" s="39"/>
      <c r="D123" s="228" t="s">
        <v>140</v>
      </c>
      <c r="E123" s="39"/>
      <c r="F123" s="229" t="s">
        <v>168</v>
      </c>
      <c r="G123" s="39"/>
      <c r="H123" s="39"/>
      <c r="I123" s="143"/>
      <c r="J123" s="39"/>
      <c r="K123" s="39"/>
      <c r="L123" s="43"/>
      <c r="M123" s="230"/>
      <c r="N123" s="79"/>
      <c r="O123" s="79"/>
      <c r="P123" s="79"/>
      <c r="Q123" s="79"/>
      <c r="R123" s="79"/>
      <c r="S123" s="79"/>
      <c r="T123" s="80"/>
      <c r="AT123" s="17" t="s">
        <v>140</v>
      </c>
      <c r="AU123" s="17" t="s">
        <v>79</v>
      </c>
    </row>
    <row r="124" spans="2:51" s="12" customFormat="1" ht="12">
      <c r="B124" s="231"/>
      <c r="C124" s="232"/>
      <c r="D124" s="228" t="s">
        <v>142</v>
      </c>
      <c r="E124" s="233" t="s">
        <v>1</v>
      </c>
      <c r="F124" s="234" t="s">
        <v>169</v>
      </c>
      <c r="G124" s="232"/>
      <c r="H124" s="233" t="s">
        <v>1</v>
      </c>
      <c r="I124" s="235"/>
      <c r="J124" s="232"/>
      <c r="K124" s="232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142</v>
      </c>
      <c r="AU124" s="240" t="s">
        <v>79</v>
      </c>
      <c r="AV124" s="12" t="s">
        <v>77</v>
      </c>
      <c r="AW124" s="12" t="s">
        <v>32</v>
      </c>
      <c r="AX124" s="12" t="s">
        <v>70</v>
      </c>
      <c r="AY124" s="240" t="s">
        <v>131</v>
      </c>
    </row>
    <row r="125" spans="2:51" s="12" customFormat="1" ht="12">
      <c r="B125" s="231"/>
      <c r="C125" s="232"/>
      <c r="D125" s="228" t="s">
        <v>142</v>
      </c>
      <c r="E125" s="233" t="s">
        <v>1</v>
      </c>
      <c r="F125" s="234" t="s">
        <v>170</v>
      </c>
      <c r="G125" s="232"/>
      <c r="H125" s="233" t="s">
        <v>1</v>
      </c>
      <c r="I125" s="235"/>
      <c r="J125" s="232"/>
      <c r="K125" s="232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142</v>
      </c>
      <c r="AU125" s="240" t="s">
        <v>79</v>
      </c>
      <c r="AV125" s="12" t="s">
        <v>77</v>
      </c>
      <c r="AW125" s="12" t="s">
        <v>32</v>
      </c>
      <c r="AX125" s="12" t="s">
        <v>70</v>
      </c>
      <c r="AY125" s="240" t="s">
        <v>131</v>
      </c>
    </row>
    <row r="126" spans="2:51" s="12" customFormat="1" ht="12">
      <c r="B126" s="231"/>
      <c r="C126" s="232"/>
      <c r="D126" s="228" t="s">
        <v>142</v>
      </c>
      <c r="E126" s="233" t="s">
        <v>1</v>
      </c>
      <c r="F126" s="234" t="s">
        <v>171</v>
      </c>
      <c r="G126" s="232"/>
      <c r="H126" s="233" t="s">
        <v>1</v>
      </c>
      <c r="I126" s="235"/>
      <c r="J126" s="232"/>
      <c r="K126" s="232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142</v>
      </c>
      <c r="AU126" s="240" t="s">
        <v>79</v>
      </c>
      <c r="AV126" s="12" t="s">
        <v>77</v>
      </c>
      <c r="AW126" s="12" t="s">
        <v>32</v>
      </c>
      <c r="AX126" s="12" t="s">
        <v>70</v>
      </c>
      <c r="AY126" s="240" t="s">
        <v>131</v>
      </c>
    </row>
    <row r="127" spans="2:51" s="13" customFormat="1" ht="12">
      <c r="B127" s="241"/>
      <c r="C127" s="242"/>
      <c r="D127" s="228" t="s">
        <v>142</v>
      </c>
      <c r="E127" s="243" t="s">
        <v>1</v>
      </c>
      <c r="F127" s="244" t="s">
        <v>172</v>
      </c>
      <c r="G127" s="242"/>
      <c r="H127" s="245">
        <v>163.09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142</v>
      </c>
      <c r="AU127" s="251" t="s">
        <v>79</v>
      </c>
      <c r="AV127" s="13" t="s">
        <v>79</v>
      </c>
      <c r="AW127" s="13" t="s">
        <v>32</v>
      </c>
      <c r="AX127" s="13" t="s">
        <v>77</v>
      </c>
      <c r="AY127" s="251" t="s">
        <v>131</v>
      </c>
    </row>
    <row r="128" spans="2:65" s="1" customFormat="1" ht="16.5" customHeight="1">
      <c r="B128" s="38"/>
      <c r="C128" s="252" t="s">
        <v>162</v>
      </c>
      <c r="D128" s="252" t="s">
        <v>173</v>
      </c>
      <c r="E128" s="253" t="s">
        <v>174</v>
      </c>
      <c r="F128" s="254" t="s">
        <v>175</v>
      </c>
      <c r="G128" s="255" t="s">
        <v>158</v>
      </c>
      <c r="H128" s="256">
        <v>166.352</v>
      </c>
      <c r="I128" s="257"/>
      <c r="J128" s="258">
        <f>ROUND(I128*H128,2)</f>
        <v>0</v>
      </c>
      <c r="K128" s="254" t="s">
        <v>137</v>
      </c>
      <c r="L128" s="259"/>
      <c r="M128" s="260" t="s">
        <v>1</v>
      </c>
      <c r="N128" s="261" t="s">
        <v>41</v>
      </c>
      <c r="O128" s="79"/>
      <c r="P128" s="225">
        <f>O128*H128</f>
        <v>0</v>
      </c>
      <c r="Q128" s="225">
        <v>0.015</v>
      </c>
      <c r="R128" s="225">
        <f>Q128*H128</f>
        <v>2.49528</v>
      </c>
      <c r="S128" s="225">
        <v>0</v>
      </c>
      <c r="T128" s="226">
        <f>S128*H128</f>
        <v>0</v>
      </c>
      <c r="AR128" s="17" t="s">
        <v>176</v>
      </c>
      <c r="AT128" s="17" t="s">
        <v>173</v>
      </c>
      <c r="AU128" s="17" t="s">
        <v>79</v>
      </c>
      <c r="AY128" s="17" t="s">
        <v>131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7" t="s">
        <v>77</v>
      </c>
      <c r="BK128" s="227">
        <f>ROUND(I128*H128,2)</f>
        <v>0</v>
      </c>
      <c r="BL128" s="17" t="s">
        <v>138</v>
      </c>
      <c r="BM128" s="17" t="s">
        <v>177</v>
      </c>
    </row>
    <row r="129" spans="2:47" s="1" customFormat="1" ht="12">
      <c r="B129" s="38"/>
      <c r="C129" s="39"/>
      <c r="D129" s="228" t="s">
        <v>140</v>
      </c>
      <c r="E129" s="39"/>
      <c r="F129" s="229" t="s">
        <v>175</v>
      </c>
      <c r="G129" s="39"/>
      <c r="H129" s="39"/>
      <c r="I129" s="143"/>
      <c r="J129" s="39"/>
      <c r="K129" s="39"/>
      <c r="L129" s="43"/>
      <c r="M129" s="230"/>
      <c r="N129" s="79"/>
      <c r="O129" s="79"/>
      <c r="P129" s="79"/>
      <c r="Q129" s="79"/>
      <c r="R129" s="79"/>
      <c r="S129" s="79"/>
      <c r="T129" s="80"/>
      <c r="AT129" s="17" t="s">
        <v>140</v>
      </c>
      <c r="AU129" s="17" t="s">
        <v>79</v>
      </c>
    </row>
    <row r="130" spans="2:51" s="13" customFormat="1" ht="12">
      <c r="B130" s="241"/>
      <c r="C130" s="242"/>
      <c r="D130" s="228" t="s">
        <v>142</v>
      </c>
      <c r="E130" s="242"/>
      <c r="F130" s="244" t="s">
        <v>178</v>
      </c>
      <c r="G130" s="242"/>
      <c r="H130" s="245">
        <v>166.352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AT130" s="251" t="s">
        <v>142</v>
      </c>
      <c r="AU130" s="251" t="s">
        <v>79</v>
      </c>
      <c r="AV130" s="13" t="s">
        <v>79</v>
      </c>
      <c r="AW130" s="13" t="s">
        <v>4</v>
      </c>
      <c r="AX130" s="13" t="s">
        <v>77</v>
      </c>
      <c r="AY130" s="251" t="s">
        <v>131</v>
      </c>
    </row>
    <row r="131" spans="2:65" s="1" customFormat="1" ht="16.5" customHeight="1">
      <c r="B131" s="38"/>
      <c r="C131" s="216" t="s">
        <v>179</v>
      </c>
      <c r="D131" s="216" t="s">
        <v>133</v>
      </c>
      <c r="E131" s="217" t="s">
        <v>180</v>
      </c>
      <c r="F131" s="218" t="s">
        <v>181</v>
      </c>
      <c r="G131" s="219" t="s">
        <v>182</v>
      </c>
      <c r="H131" s="220">
        <v>74.05</v>
      </c>
      <c r="I131" s="221"/>
      <c r="J131" s="222">
        <f>ROUND(I131*H131,2)</f>
        <v>0</v>
      </c>
      <c r="K131" s="218" t="s">
        <v>137</v>
      </c>
      <c r="L131" s="43"/>
      <c r="M131" s="223" t="s">
        <v>1</v>
      </c>
      <c r="N131" s="224" t="s">
        <v>41</v>
      </c>
      <c r="O131" s="79"/>
      <c r="P131" s="225">
        <f>O131*H131</f>
        <v>0</v>
      </c>
      <c r="Q131" s="225">
        <v>0.00176</v>
      </c>
      <c r="R131" s="225">
        <f>Q131*H131</f>
        <v>0.130328</v>
      </c>
      <c r="S131" s="225">
        <v>0</v>
      </c>
      <c r="T131" s="226">
        <f>S131*H131</f>
        <v>0</v>
      </c>
      <c r="AR131" s="17" t="s">
        <v>138</v>
      </c>
      <c r="AT131" s="17" t="s">
        <v>133</v>
      </c>
      <c r="AU131" s="17" t="s">
        <v>79</v>
      </c>
      <c r="AY131" s="17" t="s">
        <v>131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7" t="s">
        <v>77</v>
      </c>
      <c r="BK131" s="227">
        <f>ROUND(I131*H131,2)</f>
        <v>0</v>
      </c>
      <c r="BL131" s="17" t="s">
        <v>138</v>
      </c>
      <c r="BM131" s="17" t="s">
        <v>183</v>
      </c>
    </row>
    <row r="132" spans="2:47" s="1" customFormat="1" ht="12">
      <c r="B132" s="38"/>
      <c r="C132" s="39"/>
      <c r="D132" s="228" t="s">
        <v>140</v>
      </c>
      <c r="E132" s="39"/>
      <c r="F132" s="229" t="s">
        <v>184</v>
      </c>
      <c r="G132" s="39"/>
      <c r="H132" s="39"/>
      <c r="I132" s="143"/>
      <c r="J132" s="39"/>
      <c r="K132" s="39"/>
      <c r="L132" s="43"/>
      <c r="M132" s="230"/>
      <c r="N132" s="79"/>
      <c r="O132" s="79"/>
      <c r="P132" s="79"/>
      <c r="Q132" s="79"/>
      <c r="R132" s="79"/>
      <c r="S132" s="79"/>
      <c r="T132" s="80"/>
      <c r="AT132" s="17" t="s">
        <v>140</v>
      </c>
      <c r="AU132" s="17" t="s">
        <v>79</v>
      </c>
    </row>
    <row r="133" spans="2:51" s="12" customFormat="1" ht="12">
      <c r="B133" s="231"/>
      <c r="C133" s="232"/>
      <c r="D133" s="228" t="s">
        <v>142</v>
      </c>
      <c r="E133" s="233" t="s">
        <v>1</v>
      </c>
      <c r="F133" s="234" t="s">
        <v>169</v>
      </c>
      <c r="G133" s="232"/>
      <c r="H133" s="233" t="s">
        <v>1</v>
      </c>
      <c r="I133" s="235"/>
      <c r="J133" s="232"/>
      <c r="K133" s="232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142</v>
      </c>
      <c r="AU133" s="240" t="s">
        <v>79</v>
      </c>
      <c r="AV133" s="12" t="s">
        <v>77</v>
      </c>
      <c r="AW133" s="12" t="s">
        <v>32</v>
      </c>
      <c r="AX133" s="12" t="s">
        <v>70</v>
      </c>
      <c r="AY133" s="240" t="s">
        <v>131</v>
      </c>
    </row>
    <row r="134" spans="2:51" s="12" customFormat="1" ht="12">
      <c r="B134" s="231"/>
      <c r="C134" s="232"/>
      <c r="D134" s="228" t="s">
        <v>142</v>
      </c>
      <c r="E134" s="233" t="s">
        <v>1</v>
      </c>
      <c r="F134" s="234" t="s">
        <v>185</v>
      </c>
      <c r="G134" s="232"/>
      <c r="H134" s="233" t="s">
        <v>1</v>
      </c>
      <c r="I134" s="235"/>
      <c r="J134" s="232"/>
      <c r="K134" s="232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142</v>
      </c>
      <c r="AU134" s="240" t="s">
        <v>79</v>
      </c>
      <c r="AV134" s="12" t="s">
        <v>77</v>
      </c>
      <c r="AW134" s="12" t="s">
        <v>32</v>
      </c>
      <c r="AX134" s="12" t="s">
        <v>70</v>
      </c>
      <c r="AY134" s="240" t="s">
        <v>131</v>
      </c>
    </row>
    <row r="135" spans="2:51" s="12" customFormat="1" ht="12">
      <c r="B135" s="231"/>
      <c r="C135" s="232"/>
      <c r="D135" s="228" t="s">
        <v>142</v>
      </c>
      <c r="E135" s="233" t="s">
        <v>1</v>
      </c>
      <c r="F135" s="234" t="s">
        <v>171</v>
      </c>
      <c r="G135" s="232"/>
      <c r="H135" s="233" t="s">
        <v>1</v>
      </c>
      <c r="I135" s="235"/>
      <c r="J135" s="232"/>
      <c r="K135" s="232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142</v>
      </c>
      <c r="AU135" s="240" t="s">
        <v>79</v>
      </c>
      <c r="AV135" s="12" t="s">
        <v>77</v>
      </c>
      <c r="AW135" s="12" t="s">
        <v>32</v>
      </c>
      <c r="AX135" s="12" t="s">
        <v>70</v>
      </c>
      <c r="AY135" s="240" t="s">
        <v>131</v>
      </c>
    </row>
    <row r="136" spans="2:51" s="13" customFormat="1" ht="12">
      <c r="B136" s="241"/>
      <c r="C136" s="242"/>
      <c r="D136" s="228" t="s">
        <v>142</v>
      </c>
      <c r="E136" s="243" t="s">
        <v>1</v>
      </c>
      <c r="F136" s="244" t="s">
        <v>186</v>
      </c>
      <c r="G136" s="242"/>
      <c r="H136" s="245">
        <v>74.05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AT136" s="251" t="s">
        <v>142</v>
      </c>
      <c r="AU136" s="251" t="s">
        <v>79</v>
      </c>
      <c r="AV136" s="13" t="s">
        <v>79</v>
      </c>
      <c r="AW136" s="13" t="s">
        <v>32</v>
      </c>
      <c r="AX136" s="13" t="s">
        <v>77</v>
      </c>
      <c r="AY136" s="251" t="s">
        <v>131</v>
      </c>
    </row>
    <row r="137" spans="2:65" s="1" customFormat="1" ht="16.5" customHeight="1">
      <c r="B137" s="38"/>
      <c r="C137" s="252" t="s">
        <v>176</v>
      </c>
      <c r="D137" s="252" t="s">
        <v>173</v>
      </c>
      <c r="E137" s="253" t="s">
        <v>187</v>
      </c>
      <c r="F137" s="254" t="s">
        <v>188</v>
      </c>
      <c r="G137" s="255" t="s">
        <v>158</v>
      </c>
      <c r="H137" s="256">
        <v>16.291</v>
      </c>
      <c r="I137" s="257"/>
      <c r="J137" s="258">
        <f>ROUND(I137*H137,2)</f>
        <v>0</v>
      </c>
      <c r="K137" s="254" t="s">
        <v>137</v>
      </c>
      <c r="L137" s="259"/>
      <c r="M137" s="260" t="s">
        <v>1</v>
      </c>
      <c r="N137" s="261" t="s">
        <v>41</v>
      </c>
      <c r="O137" s="79"/>
      <c r="P137" s="225">
        <f>O137*H137</f>
        <v>0</v>
      </c>
      <c r="Q137" s="225">
        <v>0.006</v>
      </c>
      <c r="R137" s="225">
        <f>Q137*H137</f>
        <v>0.097746</v>
      </c>
      <c r="S137" s="225">
        <v>0</v>
      </c>
      <c r="T137" s="226">
        <f>S137*H137</f>
        <v>0</v>
      </c>
      <c r="AR137" s="17" t="s">
        <v>176</v>
      </c>
      <c r="AT137" s="17" t="s">
        <v>173</v>
      </c>
      <c r="AU137" s="17" t="s">
        <v>79</v>
      </c>
      <c r="AY137" s="17" t="s">
        <v>131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7" t="s">
        <v>77</v>
      </c>
      <c r="BK137" s="227">
        <f>ROUND(I137*H137,2)</f>
        <v>0</v>
      </c>
      <c r="BL137" s="17" t="s">
        <v>138</v>
      </c>
      <c r="BM137" s="17" t="s">
        <v>189</v>
      </c>
    </row>
    <row r="138" spans="2:47" s="1" customFormat="1" ht="12">
      <c r="B138" s="38"/>
      <c r="C138" s="39"/>
      <c r="D138" s="228" t="s">
        <v>140</v>
      </c>
      <c r="E138" s="39"/>
      <c r="F138" s="229" t="s">
        <v>188</v>
      </c>
      <c r="G138" s="39"/>
      <c r="H138" s="39"/>
      <c r="I138" s="143"/>
      <c r="J138" s="39"/>
      <c r="K138" s="39"/>
      <c r="L138" s="43"/>
      <c r="M138" s="230"/>
      <c r="N138" s="79"/>
      <c r="O138" s="79"/>
      <c r="P138" s="79"/>
      <c r="Q138" s="79"/>
      <c r="R138" s="79"/>
      <c r="S138" s="79"/>
      <c r="T138" s="80"/>
      <c r="AT138" s="17" t="s">
        <v>140</v>
      </c>
      <c r="AU138" s="17" t="s">
        <v>79</v>
      </c>
    </row>
    <row r="139" spans="2:51" s="13" customFormat="1" ht="12">
      <c r="B139" s="241"/>
      <c r="C139" s="242"/>
      <c r="D139" s="228" t="s">
        <v>142</v>
      </c>
      <c r="E139" s="243" t="s">
        <v>1</v>
      </c>
      <c r="F139" s="244" t="s">
        <v>190</v>
      </c>
      <c r="G139" s="242"/>
      <c r="H139" s="245">
        <v>14.81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142</v>
      </c>
      <c r="AU139" s="251" t="s">
        <v>79</v>
      </c>
      <c r="AV139" s="13" t="s">
        <v>79</v>
      </c>
      <c r="AW139" s="13" t="s">
        <v>32</v>
      </c>
      <c r="AX139" s="13" t="s">
        <v>77</v>
      </c>
      <c r="AY139" s="251" t="s">
        <v>131</v>
      </c>
    </row>
    <row r="140" spans="2:51" s="13" customFormat="1" ht="12">
      <c r="B140" s="241"/>
      <c r="C140" s="242"/>
      <c r="D140" s="228" t="s">
        <v>142</v>
      </c>
      <c r="E140" s="242"/>
      <c r="F140" s="244" t="s">
        <v>191</v>
      </c>
      <c r="G140" s="242"/>
      <c r="H140" s="245">
        <v>16.291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AT140" s="251" t="s">
        <v>142</v>
      </c>
      <c r="AU140" s="251" t="s">
        <v>79</v>
      </c>
      <c r="AV140" s="13" t="s">
        <v>79</v>
      </c>
      <c r="AW140" s="13" t="s">
        <v>4</v>
      </c>
      <c r="AX140" s="13" t="s">
        <v>77</v>
      </c>
      <c r="AY140" s="251" t="s">
        <v>131</v>
      </c>
    </row>
    <row r="141" spans="2:65" s="1" customFormat="1" ht="16.5" customHeight="1">
      <c r="B141" s="38"/>
      <c r="C141" s="216" t="s">
        <v>192</v>
      </c>
      <c r="D141" s="216" t="s">
        <v>133</v>
      </c>
      <c r="E141" s="217" t="s">
        <v>193</v>
      </c>
      <c r="F141" s="218" t="s">
        <v>194</v>
      </c>
      <c r="G141" s="219" t="s">
        <v>182</v>
      </c>
      <c r="H141" s="220">
        <v>31.19</v>
      </c>
      <c r="I141" s="221"/>
      <c r="J141" s="222">
        <f>ROUND(I141*H141,2)</f>
        <v>0</v>
      </c>
      <c r="K141" s="218" t="s">
        <v>137</v>
      </c>
      <c r="L141" s="43"/>
      <c r="M141" s="223" t="s">
        <v>1</v>
      </c>
      <c r="N141" s="224" t="s">
        <v>41</v>
      </c>
      <c r="O141" s="79"/>
      <c r="P141" s="225">
        <f>O141*H141</f>
        <v>0</v>
      </c>
      <c r="Q141" s="225">
        <v>6E-05</v>
      </c>
      <c r="R141" s="225">
        <f>Q141*H141</f>
        <v>0.0018714</v>
      </c>
      <c r="S141" s="225">
        <v>0</v>
      </c>
      <c r="T141" s="226">
        <f>S141*H141</f>
        <v>0</v>
      </c>
      <c r="AR141" s="17" t="s">
        <v>138</v>
      </c>
      <c r="AT141" s="17" t="s">
        <v>133</v>
      </c>
      <c r="AU141" s="17" t="s">
        <v>79</v>
      </c>
      <c r="AY141" s="17" t="s">
        <v>131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7" t="s">
        <v>77</v>
      </c>
      <c r="BK141" s="227">
        <f>ROUND(I141*H141,2)</f>
        <v>0</v>
      </c>
      <c r="BL141" s="17" t="s">
        <v>138</v>
      </c>
      <c r="BM141" s="17" t="s">
        <v>195</v>
      </c>
    </row>
    <row r="142" spans="2:47" s="1" customFormat="1" ht="12">
      <c r="B142" s="38"/>
      <c r="C142" s="39"/>
      <c r="D142" s="228" t="s">
        <v>140</v>
      </c>
      <c r="E142" s="39"/>
      <c r="F142" s="229" t="s">
        <v>196</v>
      </c>
      <c r="G142" s="39"/>
      <c r="H142" s="39"/>
      <c r="I142" s="143"/>
      <c r="J142" s="39"/>
      <c r="K142" s="39"/>
      <c r="L142" s="43"/>
      <c r="M142" s="230"/>
      <c r="N142" s="79"/>
      <c r="O142" s="79"/>
      <c r="P142" s="79"/>
      <c r="Q142" s="79"/>
      <c r="R142" s="79"/>
      <c r="S142" s="79"/>
      <c r="T142" s="80"/>
      <c r="AT142" s="17" t="s">
        <v>140</v>
      </c>
      <c r="AU142" s="17" t="s">
        <v>79</v>
      </c>
    </row>
    <row r="143" spans="2:51" s="12" customFormat="1" ht="12">
      <c r="B143" s="231"/>
      <c r="C143" s="232"/>
      <c r="D143" s="228" t="s">
        <v>142</v>
      </c>
      <c r="E143" s="233" t="s">
        <v>1</v>
      </c>
      <c r="F143" s="234" t="s">
        <v>169</v>
      </c>
      <c r="G143" s="232"/>
      <c r="H143" s="233" t="s">
        <v>1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142</v>
      </c>
      <c r="AU143" s="240" t="s">
        <v>79</v>
      </c>
      <c r="AV143" s="12" t="s">
        <v>77</v>
      </c>
      <c r="AW143" s="12" t="s">
        <v>32</v>
      </c>
      <c r="AX143" s="12" t="s">
        <v>70</v>
      </c>
      <c r="AY143" s="240" t="s">
        <v>131</v>
      </c>
    </row>
    <row r="144" spans="2:51" s="12" customFormat="1" ht="12">
      <c r="B144" s="231"/>
      <c r="C144" s="232"/>
      <c r="D144" s="228" t="s">
        <v>142</v>
      </c>
      <c r="E144" s="233" t="s">
        <v>1</v>
      </c>
      <c r="F144" s="234" t="s">
        <v>197</v>
      </c>
      <c r="G144" s="232"/>
      <c r="H144" s="233" t="s">
        <v>1</v>
      </c>
      <c r="I144" s="235"/>
      <c r="J144" s="232"/>
      <c r="K144" s="232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142</v>
      </c>
      <c r="AU144" s="240" t="s">
        <v>79</v>
      </c>
      <c r="AV144" s="12" t="s">
        <v>77</v>
      </c>
      <c r="AW144" s="12" t="s">
        <v>32</v>
      </c>
      <c r="AX144" s="12" t="s">
        <v>70</v>
      </c>
      <c r="AY144" s="240" t="s">
        <v>131</v>
      </c>
    </row>
    <row r="145" spans="2:51" s="12" customFormat="1" ht="12">
      <c r="B145" s="231"/>
      <c r="C145" s="232"/>
      <c r="D145" s="228" t="s">
        <v>142</v>
      </c>
      <c r="E145" s="233" t="s">
        <v>1</v>
      </c>
      <c r="F145" s="234" t="s">
        <v>171</v>
      </c>
      <c r="G145" s="232"/>
      <c r="H145" s="233" t="s">
        <v>1</v>
      </c>
      <c r="I145" s="235"/>
      <c r="J145" s="232"/>
      <c r="K145" s="232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142</v>
      </c>
      <c r="AU145" s="240" t="s">
        <v>79</v>
      </c>
      <c r="AV145" s="12" t="s">
        <v>77</v>
      </c>
      <c r="AW145" s="12" t="s">
        <v>32</v>
      </c>
      <c r="AX145" s="12" t="s">
        <v>70</v>
      </c>
      <c r="AY145" s="240" t="s">
        <v>131</v>
      </c>
    </row>
    <row r="146" spans="2:51" s="13" customFormat="1" ht="12">
      <c r="B146" s="241"/>
      <c r="C146" s="242"/>
      <c r="D146" s="228" t="s">
        <v>142</v>
      </c>
      <c r="E146" s="243" t="s">
        <v>1</v>
      </c>
      <c r="F146" s="244" t="s">
        <v>198</v>
      </c>
      <c r="G146" s="242"/>
      <c r="H146" s="245">
        <v>31.19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142</v>
      </c>
      <c r="AU146" s="251" t="s">
        <v>79</v>
      </c>
      <c r="AV146" s="13" t="s">
        <v>79</v>
      </c>
      <c r="AW146" s="13" t="s">
        <v>32</v>
      </c>
      <c r="AX146" s="13" t="s">
        <v>77</v>
      </c>
      <c r="AY146" s="251" t="s">
        <v>131</v>
      </c>
    </row>
    <row r="147" spans="2:65" s="1" customFormat="1" ht="16.5" customHeight="1">
      <c r="B147" s="38"/>
      <c r="C147" s="252" t="s">
        <v>199</v>
      </c>
      <c r="D147" s="252" t="s">
        <v>173</v>
      </c>
      <c r="E147" s="253" t="s">
        <v>200</v>
      </c>
      <c r="F147" s="254" t="s">
        <v>201</v>
      </c>
      <c r="G147" s="255" t="s">
        <v>182</v>
      </c>
      <c r="H147" s="256">
        <v>32.75</v>
      </c>
      <c r="I147" s="257"/>
      <c r="J147" s="258">
        <f>ROUND(I147*H147,2)</f>
        <v>0</v>
      </c>
      <c r="K147" s="254" t="s">
        <v>137</v>
      </c>
      <c r="L147" s="259"/>
      <c r="M147" s="260" t="s">
        <v>1</v>
      </c>
      <c r="N147" s="261" t="s">
        <v>41</v>
      </c>
      <c r="O147" s="79"/>
      <c r="P147" s="225">
        <f>O147*H147</f>
        <v>0</v>
      </c>
      <c r="Q147" s="225">
        <v>0.00042</v>
      </c>
      <c r="R147" s="225">
        <f>Q147*H147</f>
        <v>0.013755</v>
      </c>
      <c r="S147" s="225">
        <v>0</v>
      </c>
      <c r="T147" s="226">
        <f>S147*H147</f>
        <v>0</v>
      </c>
      <c r="AR147" s="17" t="s">
        <v>176</v>
      </c>
      <c r="AT147" s="17" t="s">
        <v>173</v>
      </c>
      <c r="AU147" s="17" t="s">
        <v>79</v>
      </c>
      <c r="AY147" s="17" t="s">
        <v>131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7" t="s">
        <v>77</v>
      </c>
      <c r="BK147" s="227">
        <f>ROUND(I147*H147,2)</f>
        <v>0</v>
      </c>
      <c r="BL147" s="17" t="s">
        <v>138</v>
      </c>
      <c r="BM147" s="17" t="s">
        <v>202</v>
      </c>
    </row>
    <row r="148" spans="2:47" s="1" customFormat="1" ht="12">
      <c r="B148" s="38"/>
      <c r="C148" s="39"/>
      <c r="D148" s="228" t="s">
        <v>140</v>
      </c>
      <c r="E148" s="39"/>
      <c r="F148" s="229" t="s">
        <v>201</v>
      </c>
      <c r="G148" s="39"/>
      <c r="H148" s="39"/>
      <c r="I148" s="143"/>
      <c r="J148" s="39"/>
      <c r="K148" s="39"/>
      <c r="L148" s="43"/>
      <c r="M148" s="230"/>
      <c r="N148" s="79"/>
      <c r="O148" s="79"/>
      <c r="P148" s="79"/>
      <c r="Q148" s="79"/>
      <c r="R148" s="79"/>
      <c r="S148" s="79"/>
      <c r="T148" s="80"/>
      <c r="AT148" s="17" t="s">
        <v>140</v>
      </c>
      <c r="AU148" s="17" t="s">
        <v>79</v>
      </c>
    </row>
    <row r="149" spans="2:51" s="13" customFormat="1" ht="12">
      <c r="B149" s="241"/>
      <c r="C149" s="242"/>
      <c r="D149" s="228" t="s">
        <v>142</v>
      </c>
      <c r="E149" s="242"/>
      <c r="F149" s="244" t="s">
        <v>203</v>
      </c>
      <c r="G149" s="242"/>
      <c r="H149" s="245">
        <v>32.75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142</v>
      </c>
      <c r="AU149" s="251" t="s">
        <v>79</v>
      </c>
      <c r="AV149" s="13" t="s">
        <v>79</v>
      </c>
      <c r="AW149" s="13" t="s">
        <v>4</v>
      </c>
      <c r="AX149" s="13" t="s">
        <v>77</v>
      </c>
      <c r="AY149" s="251" t="s">
        <v>131</v>
      </c>
    </row>
    <row r="150" spans="2:65" s="1" customFormat="1" ht="16.5" customHeight="1">
      <c r="B150" s="38"/>
      <c r="C150" s="216" t="s">
        <v>204</v>
      </c>
      <c r="D150" s="216" t="s">
        <v>133</v>
      </c>
      <c r="E150" s="217" t="s">
        <v>205</v>
      </c>
      <c r="F150" s="218" t="s">
        <v>206</v>
      </c>
      <c r="G150" s="219" t="s">
        <v>182</v>
      </c>
      <c r="H150" s="220">
        <v>190.21</v>
      </c>
      <c r="I150" s="221"/>
      <c r="J150" s="222">
        <f>ROUND(I150*H150,2)</f>
        <v>0</v>
      </c>
      <c r="K150" s="218" t="s">
        <v>137</v>
      </c>
      <c r="L150" s="43"/>
      <c r="M150" s="223" t="s">
        <v>1</v>
      </c>
      <c r="N150" s="224" t="s">
        <v>41</v>
      </c>
      <c r="O150" s="79"/>
      <c r="P150" s="225">
        <f>O150*H150</f>
        <v>0</v>
      </c>
      <c r="Q150" s="225">
        <v>0.00025</v>
      </c>
      <c r="R150" s="225">
        <f>Q150*H150</f>
        <v>0.047552500000000004</v>
      </c>
      <c r="S150" s="225">
        <v>0</v>
      </c>
      <c r="T150" s="226">
        <f>S150*H150</f>
        <v>0</v>
      </c>
      <c r="AR150" s="17" t="s">
        <v>138</v>
      </c>
      <c r="AT150" s="17" t="s">
        <v>133</v>
      </c>
      <c r="AU150" s="17" t="s">
        <v>79</v>
      </c>
      <c r="AY150" s="17" t="s">
        <v>131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77</v>
      </c>
      <c r="BK150" s="227">
        <f>ROUND(I150*H150,2)</f>
        <v>0</v>
      </c>
      <c r="BL150" s="17" t="s">
        <v>138</v>
      </c>
      <c r="BM150" s="17" t="s">
        <v>207</v>
      </c>
    </row>
    <row r="151" spans="2:47" s="1" customFormat="1" ht="12">
      <c r="B151" s="38"/>
      <c r="C151" s="39"/>
      <c r="D151" s="228" t="s">
        <v>140</v>
      </c>
      <c r="E151" s="39"/>
      <c r="F151" s="229" t="s">
        <v>208</v>
      </c>
      <c r="G151" s="39"/>
      <c r="H151" s="39"/>
      <c r="I151" s="143"/>
      <c r="J151" s="39"/>
      <c r="K151" s="39"/>
      <c r="L151" s="43"/>
      <c r="M151" s="230"/>
      <c r="N151" s="79"/>
      <c r="O151" s="79"/>
      <c r="P151" s="79"/>
      <c r="Q151" s="79"/>
      <c r="R151" s="79"/>
      <c r="S151" s="79"/>
      <c r="T151" s="80"/>
      <c r="AT151" s="17" t="s">
        <v>140</v>
      </c>
      <c r="AU151" s="17" t="s">
        <v>79</v>
      </c>
    </row>
    <row r="152" spans="2:51" s="12" customFormat="1" ht="12">
      <c r="B152" s="231"/>
      <c r="C152" s="232"/>
      <c r="D152" s="228" t="s">
        <v>142</v>
      </c>
      <c r="E152" s="233" t="s">
        <v>1</v>
      </c>
      <c r="F152" s="234" t="s">
        <v>169</v>
      </c>
      <c r="G152" s="232"/>
      <c r="H152" s="233" t="s">
        <v>1</v>
      </c>
      <c r="I152" s="235"/>
      <c r="J152" s="232"/>
      <c r="K152" s="232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142</v>
      </c>
      <c r="AU152" s="240" t="s">
        <v>79</v>
      </c>
      <c r="AV152" s="12" t="s">
        <v>77</v>
      </c>
      <c r="AW152" s="12" t="s">
        <v>32</v>
      </c>
      <c r="AX152" s="12" t="s">
        <v>70</v>
      </c>
      <c r="AY152" s="240" t="s">
        <v>131</v>
      </c>
    </row>
    <row r="153" spans="2:51" s="12" customFormat="1" ht="12">
      <c r="B153" s="231"/>
      <c r="C153" s="232"/>
      <c r="D153" s="228" t="s">
        <v>142</v>
      </c>
      <c r="E153" s="233" t="s">
        <v>1</v>
      </c>
      <c r="F153" s="234" t="s">
        <v>171</v>
      </c>
      <c r="G153" s="232"/>
      <c r="H153" s="233" t="s">
        <v>1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142</v>
      </c>
      <c r="AU153" s="240" t="s">
        <v>79</v>
      </c>
      <c r="AV153" s="12" t="s">
        <v>77</v>
      </c>
      <c r="AW153" s="12" t="s">
        <v>32</v>
      </c>
      <c r="AX153" s="12" t="s">
        <v>70</v>
      </c>
      <c r="AY153" s="240" t="s">
        <v>131</v>
      </c>
    </row>
    <row r="154" spans="2:51" s="12" customFormat="1" ht="12">
      <c r="B154" s="231"/>
      <c r="C154" s="232"/>
      <c r="D154" s="228" t="s">
        <v>142</v>
      </c>
      <c r="E154" s="233" t="s">
        <v>1</v>
      </c>
      <c r="F154" s="234" t="s">
        <v>209</v>
      </c>
      <c r="G154" s="232"/>
      <c r="H154" s="233" t="s">
        <v>1</v>
      </c>
      <c r="I154" s="235"/>
      <c r="J154" s="232"/>
      <c r="K154" s="232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142</v>
      </c>
      <c r="AU154" s="240" t="s">
        <v>79</v>
      </c>
      <c r="AV154" s="12" t="s">
        <v>77</v>
      </c>
      <c r="AW154" s="12" t="s">
        <v>32</v>
      </c>
      <c r="AX154" s="12" t="s">
        <v>70</v>
      </c>
      <c r="AY154" s="240" t="s">
        <v>131</v>
      </c>
    </row>
    <row r="155" spans="2:51" s="13" customFormat="1" ht="12">
      <c r="B155" s="241"/>
      <c r="C155" s="242"/>
      <c r="D155" s="228" t="s">
        <v>142</v>
      </c>
      <c r="E155" s="243" t="s">
        <v>1</v>
      </c>
      <c r="F155" s="244" t="s">
        <v>210</v>
      </c>
      <c r="G155" s="242"/>
      <c r="H155" s="245">
        <v>35.15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142</v>
      </c>
      <c r="AU155" s="251" t="s">
        <v>79</v>
      </c>
      <c r="AV155" s="13" t="s">
        <v>79</v>
      </c>
      <c r="AW155" s="13" t="s">
        <v>32</v>
      </c>
      <c r="AX155" s="13" t="s">
        <v>70</v>
      </c>
      <c r="AY155" s="251" t="s">
        <v>131</v>
      </c>
    </row>
    <row r="156" spans="2:51" s="12" customFormat="1" ht="12">
      <c r="B156" s="231"/>
      <c r="C156" s="232"/>
      <c r="D156" s="228" t="s">
        <v>142</v>
      </c>
      <c r="E156" s="233" t="s">
        <v>1</v>
      </c>
      <c r="F156" s="234" t="s">
        <v>211</v>
      </c>
      <c r="G156" s="232"/>
      <c r="H156" s="233" t="s">
        <v>1</v>
      </c>
      <c r="I156" s="235"/>
      <c r="J156" s="232"/>
      <c r="K156" s="232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142</v>
      </c>
      <c r="AU156" s="240" t="s">
        <v>79</v>
      </c>
      <c r="AV156" s="12" t="s">
        <v>77</v>
      </c>
      <c r="AW156" s="12" t="s">
        <v>32</v>
      </c>
      <c r="AX156" s="12" t="s">
        <v>70</v>
      </c>
      <c r="AY156" s="240" t="s">
        <v>131</v>
      </c>
    </row>
    <row r="157" spans="2:51" s="13" customFormat="1" ht="12">
      <c r="B157" s="241"/>
      <c r="C157" s="242"/>
      <c r="D157" s="228" t="s">
        <v>142</v>
      </c>
      <c r="E157" s="243" t="s">
        <v>1</v>
      </c>
      <c r="F157" s="244" t="s">
        <v>212</v>
      </c>
      <c r="G157" s="242"/>
      <c r="H157" s="245">
        <v>155.06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142</v>
      </c>
      <c r="AU157" s="251" t="s">
        <v>79</v>
      </c>
      <c r="AV157" s="13" t="s">
        <v>79</v>
      </c>
      <c r="AW157" s="13" t="s">
        <v>32</v>
      </c>
      <c r="AX157" s="13" t="s">
        <v>70</v>
      </c>
      <c r="AY157" s="251" t="s">
        <v>131</v>
      </c>
    </row>
    <row r="158" spans="2:51" s="14" customFormat="1" ht="12">
      <c r="B158" s="262"/>
      <c r="C158" s="263"/>
      <c r="D158" s="228" t="s">
        <v>142</v>
      </c>
      <c r="E158" s="264" t="s">
        <v>1</v>
      </c>
      <c r="F158" s="265" t="s">
        <v>213</v>
      </c>
      <c r="G158" s="263"/>
      <c r="H158" s="266">
        <v>190.21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142</v>
      </c>
      <c r="AU158" s="272" t="s">
        <v>79</v>
      </c>
      <c r="AV158" s="14" t="s">
        <v>138</v>
      </c>
      <c r="AW158" s="14" t="s">
        <v>32</v>
      </c>
      <c r="AX158" s="14" t="s">
        <v>77</v>
      </c>
      <c r="AY158" s="272" t="s">
        <v>131</v>
      </c>
    </row>
    <row r="159" spans="2:65" s="1" customFormat="1" ht="16.5" customHeight="1">
      <c r="B159" s="38"/>
      <c r="C159" s="252" t="s">
        <v>214</v>
      </c>
      <c r="D159" s="252" t="s">
        <v>173</v>
      </c>
      <c r="E159" s="253" t="s">
        <v>215</v>
      </c>
      <c r="F159" s="254" t="s">
        <v>216</v>
      </c>
      <c r="G159" s="255" t="s">
        <v>182</v>
      </c>
      <c r="H159" s="256">
        <v>36.908</v>
      </c>
      <c r="I159" s="257"/>
      <c r="J159" s="258">
        <f>ROUND(I159*H159,2)</f>
        <v>0</v>
      </c>
      <c r="K159" s="254" t="s">
        <v>137</v>
      </c>
      <c r="L159" s="259"/>
      <c r="M159" s="260" t="s">
        <v>1</v>
      </c>
      <c r="N159" s="261" t="s">
        <v>41</v>
      </c>
      <c r="O159" s="79"/>
      <c r="P159" s="225">
        <f>O159*H159</f>
        <v>0</v>
      </c>
      <c r="Q159" s="225">
        <v>3E-05</v>
      </c>
      <c r="R159" s="225">
        <f>Q159*H159</f>
        <v>0.00110724</v>
      </c>
      <c r="S159" s="225">
        <v>0</v>
      </c>
      <c r="T159" s="226">
        <f>S159*H159</f>
        <v>0</v>
      </c>
      <c r="AR159" s="17" t="s">
        <v>176</v>
      </c>
      <c r="AT159" s="17" t="s">
        <v>173</v>
      </c>
      <c r="AU159" s="17" t="s">
        <v>79</v>
      </c>
      <c r="AY159" s="17" t="s">
        <v>131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7" t="s">
        <v>77</v>
      </c>
      <c r="BK159" s="227">
        <f>ROUND(I159*H159,2)</f>
        <v>0</v>
      </c>
      <c r="BL159" s="17" t="s">
        <v>138</v>
      </c>
      <c r="BM159" s="17" t="s">
        <v>217</v>
      </c>
    </row>
    <row r="160" spans="2:47" s="1" customFormat="1" ht="12">
      <c r="B160" s="38"/>
      <c r="C160" s="39"/>
      <c r="D160" s="228" t="s">
        <v>140</v>
      </c>
      <c r="E160" s="39"/>
      <c r="F160" s="229" t="s">
        <v>216</v>
      </c>
      <c r="G160" s="39"/>
      <c r="H160" s="39"/>
      <c r="I160" s="143"/>
      <c r="J160" s="39"/>
      <c r="K160" s="39"/>
      <c r="L160" s="43"/>
      <c r="M160" s="230"/>
      <c r="N160" s="79"/>
      <c r="O160" s="79"/>
      <c r="P160" s="79"/>
      <c r="Q160" s="79"/>
      <c r="R160" s="79"/>
      <c r="S160" s="79"/>
      <c r="T160" s="80"/>
      <c r="AT160" s="17" t="s">
        <v>140</v>
      </c>
      <c r="AU160" s="17" t="s">
        <v>79</v>
      </c>
    </row>
    <row r="161" spans="2:51" s="13" customFormat="1" ht="12">
      <c r="B161" s="241"/>
      <c r="C161" s="242"/>
      <c r="D161" s="228" t="s">
        <v>142</v>
      </c>
      <c r="E161" s="242"/>
      <c r="F161" s="244" t="s">
        <v>218</v>
      </c>
      <c r="G161" s="242"/>
      <c r="H161" s="245">
        <v>36.908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142</v>
      </c>
      <c r="AU161" s="251" t="s">
        <v>79</v>
      </c>
      <c r="AV161" s="13" t="s">
        <v>79</v>
      </c>
      <c r="AW161" s="13" t="s">
        <v>4</v>
      </c>
      <c r="AX161" s="13" t="s">
        <v>77</v>
      </c>
      <c r="AY161" s="251" t="s">
        <v>131</v>
      </c>
    </row>
    <row r="162" spans="2:65" s="1" customFormat="1" ht="16.5" customHeight="1">
      <c r="B162" s="38"/>
      <c r="C162" s="252" t="s">
        <v>219</v>
      </c>
      <c r="D162" s="252" t="s">
        <v>173</v>
      </c>
      <c r="E162" s="253" t="s">
        <v>220</v>
      </c>
      <c r="F162" s="254" t="s">
        <v>221</v>
      </c>
      <c r="G162" s="255" t="s">
        <v>182</v>
      </c>
      <c r="H162" s="256">
        <v>162.813</v>
      </c>
      <c r="I162" s="257"/>
      <c r="J162" s="258">
        <f>ROUND(I162*H162,2)</f>
        <v>0</v>
      </c>
      <c r="K162" s="254" t="s">
        <v>137</v>
      </c>
      <c r="L162" s="259"/>
      <c r="M162" s="260" t="s">
        <v>1</v>
      </c>
      <c r="N162" s="261" t="s">
        <v>41</v>
      </c>
      <c r="O162" s="79"/>
      <c r="P162" s="225">
        <f>O162*H162</f>
        <v>0</v>
      </c>
      <c r="Q162" s="225">
        <v>4E-05</v>
      </c>
      <c r="R162" s="225">
        <f>Q162*H162</f>
        <v>0.00651252</v>
      </c>
      <c r="S162" s="225">
        <v>0</v>
      </c>
      <c r="T162" s="226">
        <f>S162*H162</f>
        <v>0</v>
      </c>
      <c r="AR162" s="17" t="s">
        <v>176</v>
      </c>
      <c r="AT162" s="17" t="s">
        <v>173</v>
      </c>
      <c r="AU162" s="17" t="s">
        <v>79</v>
      </c>
      <c r="AY162" s="17" t="s">
        <v>131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7" t="s">
        <v>77</v>
      </c>
      <c r="BK162" s="227">
        <f>ROUND(I162*H162,2)</f>
        <v>0</v>
      </c>
      <c r="BL162" s="17" t="s">
        <v>138</v>
      </c>
      <c r="BM162" s="17" t="s">
        <v>222</v>
      </c>
    </row>
    <row r="163" spans="2:47" s="1" customFormat="1" ht="12">
      <c r="B163" s="38"/>
      <c r="C163" s="39"/>
      <c r="D163" s="228" t="s">
        <v>140</v>
      </c>
      <c r="E163" s="39"/>
      <c r="F163" s="229" t="s">
        <v>221</v>
      </c>
      <c r="G163" s="39"/>
      <c r="H163" s="39"/>
      <c r="I163" s="143"/>
      <c r="J163" s="39"/>
      <c r="K163" s="39"/>
      <c r="L163" s="43"/>
      <c r="M163" s="230"/>
      <c r="N163" s="79"/>
      <c r="O163" s="79"/>
      <c r="P163" s="79"/>
      <c r="Q163" s="79"/>
      <c r="R163" s="79"/>
      <c r="S163" s="79"/>
      <c r="T163" s="80"/>
      <c r="AT163" s="17" t="s">
        <v>140</v>
      </c>
      <c r="AU163" s="17" t="s">
        <v>79</v>
      </c>
    </row>
    <row r="164" spans="2:51" s="13" customFormat="1" ht="12">
      <c r="B164" s="241"/>
      <c r="C164" s="242"/>
      <c r="D164" s="228" t="s">
        <v>142</v>
      </c>
      <c r="E164" s="242"/>
      <c r="F164" s="244" t="s">
        <v>223</v>
      </c>
      <c r="G164" s="242"/>
      <c r="H164" s="245">
        <v>162.813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142</v>
      </c>
      <c r="AU164" s="251" t="s">
        <v>79</v>
      </c>
      <c r="AV164" s="13" t="s">
        <v>79</v>
      </c>
      <c r="AW164" s="13" t="s">
        <v>4</v>
      </c>
      <c r="AX164" s="13" t="s">
        <v>77</v>
      </c>
      <c r="AY164" s="251" t="s">
        <v>131</v>
      </c>
    </row>
    <row r="165" spans="2:65" s="1" customFormat="1" ht="16.5" customHeight="1">
      <c r="B165" s="38"/>
      <c r="C165" s="216" t="s">
        <v>224</v>
      </c>
      <c r="D165" s="216" t="s">
        <v>133</v>
      </c>
      <c r="E165" s="217" t="s">
        <v>225</v>
      </c>
      <c r="F165" s="218" t="s">
        <v>226</v>
      </c>
      <c r="G165" s="219" t="s">
        <v>158</v>
      </c>
      <c r="H165" s="220">
        <v>21.58</v>
      </c>
      <c r="I165" s="221"/>
      <c r="J165" s="222">
        <f>ROUND(I165*H165,2)</f>
        <v>0</v>
      </c>
      <c r="K165" s="218" t="s">
        <v>137</v>
      </c>
      <c r="L165" s="43"/>
      <c r="M165" s="223" t="s">
        <v>1</v>
      </c>
      <c r="N165" s="224" t="s">
        <v>41</v>
      </c>
      <c r="O165" s="79"/>
      <c r="P165" s="225">
        <f>O165*H165</f>
        <v>0</v>
      </c>
      <c r="Q165" s="225">
        <v>0.00628</v>
      </c>
      <c r="R165" s="225">
        <f>Q165*H165</f>
        <v>0.1355224</v>
      </c>
      <c r="S165" s="225">
        <v>0</v>
      </c>
      <c r="T165" s="226">
        <f>S165*H165</f>
        <v>0</v>
      </c>
      <c r="AR165" s="17" t="s">
        <v>138</v>
      </c>
      <c r="AT165" s="17" t="s">
        <v>133</v>
      </c>
      <c r="AU165" s="17" t="s">
        <v>79</v>
      </c>
      <c r="AY165" s="17" t="s">
        <v>131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7" t="s">
        <v>77</v>
      </c>
      <c r="BK165" s="227">
        <f>ROUND(I165*H165,2)</f>
        <v>0</v>
      </c>
      <c r="BL165" s="17" t="s">
        <v>138</v>
      </c>
      <c r="BM165" s="17" t="s">
        <v>227</v>
      </c>
    </row>
    <row r="166" spans="2:47" s="1" customFormat="1" ht="12">
      <c r="B166" s="38"/>
      <c r="C166" s="39"/>
      <c r="D166" s="228" t="s">
        <v>140</v>
      </c>
      <c r="E166" s="39"/>
      <c r="F166" s="229" t="s">
        <v>228</v>
      </c>
      <c r="G166" s="39"/>
      <c r="H166" s="39"/>
      <c r="I166" s="143"/>
      <c r="J166" s="39"/>
      <c r="K166" s="39"/>
      <c r="L166" s="43"/>
      <c r="M166" s="230"/>
      <c r="N166" s="79"/>
      <c r="O166" s="79"/>
      <c r="P166" s="79"/>
      <c r="Q166" s="79"/>
      <c r="R166" s="79"/>
      <c r="S166" s="79"/>
      <c r="T166" s="80"/>
      <c r="AT166" s="17" t="s">
        <v>140</v>
      </c>
      <c r="AU166" s="17" t="s">
        <v>79</v>
      </c>
    </row>
    <row r="167" spans="2:51" s="12" customFormat="1" ht="12">
      <c r="B167" s="231"/>
      <c r="C167" s="232"/>
      <c r="D167" s="228" t="s">
        <v>142</v>
      </c>
      <c r="E167" s="233" t="s">
        <v>1</v>
      </c>
      <c r="F167" s="234" t="s">
        <v>229</v>
      </c>
      <c r="G167" s="232"/>
      <c r="H167" s="233" t="s">
        <v>1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142</v>
      </c>
      <c r="AU167" s="240" t="s">
        <v>79</v>
      </c>
      <c r="AV167" s="12" t="s">
        <v>77</v>
      </c>
      <c r="AW167" s="12" t="s">
        <v>32</v>
      </c>
      <c r="AX167" s="12" t="s">
        <v>70</v>
      </c>
      <c r="AY167" s="240" t="s">
        <v>131</v>
      </c>
    </row>
    <row r="168" spans="2:51" s="12" customFormat="1" ht="12">
      <c r="B168" s="231"/>
      <c r="C168" s="232"/>
      <c r="D168" s="228" t="s">
        <v>142</v>
      </c>
      <c r="E168" s="233" t="s">
        <v>1</v>
      </c>
      <c r="F168" s="234" t="s">
        <v>171</v>
      </c>
      <c r="G168" s="232"/>
      <c r="H168" s="233" t="s">
        <v>1</v>
      </c>
      <c r="I168" s="235"/>
      <c r="J168" s="232"/>
      <c r="K168" s="232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142</v>
      </c>
      <c r="AU168" s="240" t="s">
        <v>79</v>
      </c>
      <c r="AV168" s="12" t="s">
        <v>77</v>
      </c>
      <c r="AW168" s="12" t="s">
        <v>32</v>
      </c>
      <c r="AX168" s="12" t="s">
        <v>70</v>
      </c>
      <c r="AY168" s="240" t="s">
        <v>131</v>
      </c>
    </row>
    <row r="169" spans="2:51" s="13" customFormat="1" ht="12">
      <c r="B169" s="241"/>
      <c r="C169" s="242"/>
      <c r="D169" s="228" t="s">
        <v>142</v>
      </c>
      <c r="E169" s="243" t="s">
        <v>1</v>
      </c>
      <c r="F169" s="244" t="s">
        <v>230</v>
      </c>
      <c r="G169" s="242"/>
      <c r="H169" s="245">
        <v>21.58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142</v>
      </c>
      <c r="AU169" s="251" t="s">
        <v>79</v>
      </c>
      <c r="AV169" s="13" t="s">
        <v>79</v>
      </c>
      <c r="AW169" s="13" t="s">
        <v>32</v>
      </c>
      <c r="AX169" s="13" t="s">
        <v>77</v>
      </c>
      <c r="AY169" s="251" t="s">
        <v>131</v>
      </c>
    </row>
    <row r="170" spans="2:65" s="1" customFormat="1" ht="16.5" customHeight="1">
      <c r="B170" s="38"/>
      <c r="C170" s="216" t="s">
        <v>8</v>
      </c>
      <c r="D170" s="216" t="s">
        <v>133</v>
      </c>
      <c r="E170" s="217" t="s">
        <v>231</v>
      </c>
      <c r="F170" s="218" t="s">
        <v>232</v>
      </c>
      <c r="G170" s="219" t="s">
        <v>158</v>
      </c>
      <c r="H170" s="220">
        <v>177.9</v>
      </c>
      <c r="I170" s="221"/>
      <c r="J170" s="222">
        <f>ROUND(I170*H170,2)</f>
        <v>0</v>
      </c>
      <c r="K170" s="218" t="s">
        <v>137</v>
      </c>
      <c r="L170" s="43"/>
      <c r="M170" s="223" t="s">
        <v>1</v>
      </c>
      <c r="N170" s="224" t="s">
        <v>41</v>
      </c>
      <c r="O170" s="79"/>
      <c r="P170" s="225">
        <f>O170*H170</f>
        <v>0</v>
      </c>
      <c r="Q170" s="225">
        <v>0.00168</v>
      </c>
      <c r="R170" s="225">
        <f>Q170*H170</f>
        <v>0.298872</v>
      </c>
      <c r="S170" s="225">
        <v>0</v>
      </c>
      <c r="T170" s="226">
        <f>S170*H170</f>
        <v>0</v>
      </c>
      <c r="AR170" s="17" t="s">
        <v>138</v>
      </c>
      <c r="AT170" s="17" t="s">
        <v>133</v>
      </c>
      <c r="AU170" s="17" t="s">
        <v>79</v>
      </c>
      <c r="AY170" s="17" t="s">
        <v>131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7" t="s">
        <v>77</v>
      </c>
      <c r="BK170" s="227">
        <f>ROUND(I170*H170,2)</f>
        <v>0</v>
      </c>
      <c r="BL170" s="17" t="s">
        <v>138</v>
      </c>
      <c r="BM170" s="17" t="s">
        <v>233</v>
      </c>
    </row>
    <row r="171" spans="2:47" s="1" customFormat="1" ht="12">
      <c r="B171" s="38"/>
      <c r="C171" s="39"/>
      <c r="D171" s="228" t="s">
        <v>140</v>
      </c>
      <c r="E171" s="39"/>
      <c r="F171" s="229" t="s">
        <v>234</v>
      </c>
      <c r="G171" s="39"/>
      <c r="H171" s="39"/>
      <c r="I171" s="143"/>
      <c r="J171" s="39"/>
      <c r="K171" s="39"/>
      <c r="L171" s="43"/>
      <c r="M171" s="230"/>
      <c r="N171" s="79"/>
      <c r="O171" s="79"/>
      <c r="P171" s="79"/>
      <c r="Q171" s="79"/>
      <c r="R171" s="79"/>
      <c r="S171" s="79"/>
      <c r="T171" s="80"/>
      <c r="AT171" s="17" t="s">
        <v>140</v>
      </c>
      <c r="AU171" s="17" t="s">
        <v>79</v>
      </c>
    </row>
    <row r="172" spans="2:51" s="12" customFormat="1" ht="12">
      <c r="B172" s="231"/>
      <c r="C172" s="232"/>
      <c r="D172" s="228" t="s">
        <v>142</v>
      </c>
      <c r="E172" s="233" t="s">
        <v>1</v>
      </c>
      <c r="F172" s="234" t="s">
        <v>169</v>
      </c>
      <c r="G172" s="232"/>
      <c r="H172" s="233" t="s">
        <v>1</v>
      </c>
      <c r="I172" s="235"/>
      <c r="J172" s="232"/>
      <c r="K172" s="232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142</v>
      </c>
      <c r="AU172" s="240" t="s">
        <v>79</v>
      </c>
      <c r="AV172" s="12" t="s">
        <v>77</v>
      </c>
      <c r="AW172" s="12" t="s">
        <v>32</v>
      </c>
      <c r="AX172" s="12" t="s">
        <v>70</v>
      </c>
      <c r="AY172" s="240" t="s">
        <v>131</v>
      </c>
    </row>
    <row r="173" spans="2:51" s="12" customFormat="1" ht="12">
      <c r="B173" s="231"/>
      <c r="C173" s="232"/>
      <c r="D173" s="228" t="s">
        <v>142</v>
      </c>
      <c r="E173" s="233" t="s">
        <v>1</v>
      </c>
      <c r="F173" s="234" t="s">
        <v>235</v>
      </c>
      <c r="G173" s="232"/>
      <c r="H173" s="233" t="s">
        <v>1</v>
      </c>
      <c r="I173" s="235"/>
      <c r="J173" s="232"/>
      <c r="K173" s="232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142</v>
      </c>
      <c r="AU173" s="240" t="s">
        <v>79</v>
      </c>
      <c r="AV173" s="12" t="s">
        <v>77</v>
      </c>
      <c r="AW173" s="12" t="s">
        <v>32</v>
      </c>
      <c r="AX173" s="12" t="s">
        <v>70</v>
      </c>
      <c r="AY173" s="240" t="s">
        <v>131</v>
      </c>
    </row>
    <row r="174" spans="2:51" s="12" customFormat="1" ht="12">
      <c r="B174" s="231"/>
      <c r="C174" s="232"/>
      <c r="D174" s="228" t="s">
        <v>142</v>
      </c>
      <c r="E174" s="233" t="s">
        <v>1</v>
      </c>
      <c r="F174" s="234" t="s">
        <v>236</v>
      </c>
      <c r="G174" s="232"/>
      <c r="H174" s="233" t="s">
        <v>1</v>
      </c>
      <c r="I174" s="235"/>
      <c r="J174" s="232"/>
      <c r="K174" s="232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142</v>
      </c>
      <c r="AU174" s="240" t="s">
        <v>79</v>
      </c>
      <c r="AV174" s="12" t="s">
        <v>77</v>
      </c>
      <c r="AW174" s="12" t="s">
        <v>32</v>
      </c>
      <c r="AX174" s="12" t="s">
        <v>70</v>
      </c>
      <c r="AY174" s="240" t="s">
        <v>131</v>
      </c>
    </row>
    <row r="175" spans="2:51" s="13" customFormat="1" ht="12">
      <c r="B175" s="241"/>
      <c r="C175" s="242"/>
      <c r="D175" s="228" t="s">
        <v>142</v>
      </c>
      <c r="E175" s="243" t="s">
        <v>1</v>
      </c>
      <c r="F175" s="244" t="s">
        <v>172</v>
      </c>
      <c r="G175" s="242"/>
      <c r="H175" s="245">
        <v>163.09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142</v>
      </c>
      <c r="AU175" s="251" t="s">
        <v>79</v>
      </c>
      <c r="AV175" s="13" t="s">
        <v>79</v>
      </c>
      <c r="AW175" s="13" t="s">
        <v>32</v>
      </c>
      <c r="AX175" s="13" t="s">
        <v>70</v>
      </c>
      <c r="AY175" s="251" t="s">
        <v>131</v>
      </c>
    </row>
    <row r="176" spans="2:51" s="12" customFormat="1" ht="12">
      <c r="B176" s="231"/>
      <c r="C176" s="232"/>
      <c r="D176" s="228" t="s">
        <v>142</v>
      </c>
      <c r="E176" s="233" t="s">
        <v>1</v>
      </c>
      <c r="F176" s="234" t="s">
        <v>237</v>
      </c>
      <c r="G176" s="232"/>
      <c r="H176" s="233" t="s">
        <v>1</v>
      </c>
      <c r="I176" s="235"/>
      <c r="J176" s="232"/>
      <c r="K176" s="232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142</v>
      </c>
      <c r="AU176" s="240" t="s">
        <v>79</v>
      </c>
      <c r="AV176" s="12" t="s">
        <v>77</v>
      </c>
      <c r="AW176" s="12" t="s">
        <v>32</v>
      </c>
      <c r="AX176" s="12" t="s">
        <v>70</v>
      </c>
      <c r="AY176" s="240" t="s">
        <v>131</v>
      </c>
    </row>
    <row r="177" spans="2:51" s="13" customFormat="1" ht="12">
      <c r="B177" s="241"/>
      <c r="C177" s="242"/>
      <c r="D177" s="228" t="s">
        <v>142</v>
      </c>
      <c r="E177" s="243" t="s">
        <v>1</v>
      </c>
      <c r="F177" s="244" t="s">
        <v>190</v>
      </c>
      <c r="G177" s="242"/>
      <c r="H177" s="245">
        <v>14.81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142</v>
      </c>
      <c r="AU177" s="251" t="s">
        <v>79</v>
      </c>
      <c r="AV177" s="13" t="s">
        <v>79</v>
      </c>
      <c r="AW177" s="13" t="s">
        <v>32</v>
      </c>
      <c r="AX177" s="13" t="s">
        <v>70</v>
      </c>
      <c r="AY177" s="251" t="s">
        <v>131</v>
      </c>
    </row>
    <row r="178" spans="2:51" s="14" customFormat="1" ht="12">
      <c r="B178" s="262"/>
      <c r="C178" s="263"/>
      <c r="D178" s="228" t="s">
        <v>142</v>
      </c>
      <c r="E178" s="264" t="s">
        <v>1</v>
      </c>
      <c r="F178" s="265" t="s">
        <v>213</v>
      </c>
      <c r="G178" s="263"/>
      <c r="H178" s="266">
        <v>177.9</v>
      </c>
      <c r="I178" s="267"/>
      <c r="J178" s="263"/>
      <c r="K178" s="263"/>
      <c r="L178" s="268"/>
      <c r="M178" s="269"/>
      <c r="N178" s="270"/>
      <c r="O178" s="270"/>
      <c r="P178" s="270"/>
      <c r="Q178" s="270"/>
      <c r="R178" s="270"/>
      <c r="S178" s="270"/>
      <c r="T178" s="271"/>
      <c r="AT178" s="272" t="s">
        <v>142</v>
      </c>
      <c r="AU178" s="272" t="s">
        <v>79</v>
      </c>
      <c r="AV178" s="14" t="s">
        <v>138</v>
      </c>
      <c r="AW178" s="14" t="s">
        <v>32</v>
      </c>
      <c r="AX178" s="14" t="s">
        <v>77</v>
      </c>
      <c r="AY178" s="272" t="s">
        <v>131</v>
      </c>
    </row>
    <row r="179" spans="2:63" s="11" customFormat="1" ht="22.8" customHeight="1">
      <c r="B179" s="200"/>
      <c r="C179" s="201"/>
      <c r="D179" s="202" t="s">
        <v>69</v>
      </c>
      <c r="E179" s="214" t="s">
        <v>192</v>
      </c>
      <c r="F179" s="214" t="s">
        <v>238</v>
      </c>
      <c r="G179" s="201"/>
      <c r="H179" s="201"/>
      <c r="I179" s="204"/>
      <c r="J179" s="215">
        <f>BK179</f>
        <v>0</v>
      </c>
      <c r="K179" s="201"/>
      <c r="L179" s="206"/>
      <c r="M179" s="207"/>
      <c r="N179" s="208"/>
      <c r="O179" s="208"/>
      <c r="P179" s="209">
        <f>SUM(P180:P209)</f>
        <v>0</v>
      </c>
      <c r="Q179" s="208"/>
      <c r="R179" s="209">
        <f>SUM(R180:R209)</f>
        <v>0</v>
      </c>
      <c r="S179" s="208"/>
      <c r="T179" s="210">
        <f>SUM(T180:T209)</f>
        <v>0</v>
      </c>
      <c r="AR179" s="211" t="s">
        <v>77</v>
      </c>
      <c r="AT179" s="212" t="s">
        <v>69</v>
      </c>
      <c r="AU179" s="212" t="s">
        <v>77</v>
      </c>
      <c r="AY179" s="211" t="s">
        <v>131</v>
      </c>
      <c r="BK179" s="213">
        <f>SUM(BK180:BK209)</f>
        <v>0</v>
      </c>
    </row>
    <row r="180" spans="2:65" s="1" customFormat="1" ht="16.5" customHeight="1">
      <c r="B180" s="38"/>
      <c r="C180" s="216" t="s">
        <v>239</v>
      </c>
      <c r="D180" s="216" t="s">
        <v>133</v>
      </c>
      <c r="E180" s="217" t="s">
        <v>240</v>
      </c>
      <c r="F180" s="218" t="s">
        <v>241</v>
      </c>
      <c r="G180" s="219" t="s">
        <v>158</v>
      </c>
      <c r="H180" s="220">
        <v>2213.341</v>
      </c>
      <c r="I180" s="221"/>
      <c r="J180" s="222">
        <f>ROUND(I180*H180,2)</f>
        <v>0</v>
      </c>
      <c r="K180" s="218" t="s">
        <v>137</v>
      </c>
      <c r="L180" s="43"/>
      <c r="M180" s="223" t="s">
        <v>1</v>
      </c>
      <c r="N180" s="224" t="s">
        <v>41</v>
      </c>
      <c r="O180" s="7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17" t="s">
        <v>138</v>
      </c>
      <c r="AT180" s="17" t="s">
        <v>133</v>
      </c>
      <c r="AU180" s="17" t="s">
        <v>79</v>
      </c>
      <c r="AY180" s="17" t="s">
        <v>131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7" t="s">
        <v>77</v>
      </c>
      <c r="BK180" s="227">
        <f>ROUND(I180*H180,2)</f>
        <v>0</v>
      </c>
      <c r="BL180" s="17" t="s">
        <v>138</v>
      </c>
      <c r="BM180" s="17" t="s">
        <v>242</v>
      </c>
    </row>
    <row r="181" spans="2:47" s="1" customFormat="1" ht="12">
      <c r="B181" s="38"/>
      <c r="C181" s="39"/>
      <c r="D181" s="228" t="s">
        <v>140</v>
      </c>
      <c r="E181" s="39"/>
      <c r="F181" s="229" t="s">
        <v>243</v>
      </c>
      <c r="G181" s="39"/>
      <c r="H181" s="39"/>
      <c r="I181" s="143"/>
      <c r="J181" s="39"/>
      <c r="K181" s="39"/>
      <c r="L181" s="43"/>
      <c r="M181" s="230"/>
      <c r="N181" s="79"/>
      <c r="O181" s="79"/>
      <c r="P181" s="79"/>
      <c r="Q181" s="79"/>
      <c r="R181" s="79"/>
      <c r="S181" s="79"/>
      <c r="T181" s="80"/>
      <c r="AT181" s="17" t="s">
        <v>140</v>
      </c>
      <c r="AU181" s="17" t="s">
        <v>79</v>
      </c>
    </row>
    <row r="182" spans="2:51" s="12" customFormat="1" ht="12">
      <c r="B182" s="231"/>
      <c r="C182" s="232"/>
      <c r="D182" s="228" t="s">
        <v>142</v>
      </c>
      <c r="E182" s="233" t="s">
        <v>1</v>
      </c>
      <c r="F182" s="234" t="s">
        <v>244</v>
      </c>
      <c r="G182" s="232"/>
      <c r="H182" s="233" t="s">
        <v>1</v>
      </c>
      <c r="I182" s="235"/>
      <c r="J182" s="232"/>
      <c r="K182" s="232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142</v>
      </c>
      <c r="AU182" s="240" t="s">
        <v>79</v>
      </c>
      <c r="AV182" s="12" t="s">
        <v>77</v>
      </c>
      <c r="AW182" s="12" t="s">
        <v>32</v>
      </c>
      <c r="AX182" s="12" t="s">
        <v>70</v>
      </c>
      <c r="AY182" s="240" t="s">
        <v>131</v>
      </c>
    </row>
    <row r="183" spans="2:51" s="13" customFormat="1" ht="12">
      <c r="B183" s="241"/>
      <c r="C183" s="242"/>
      <c r="D183" s="228" t="s">
        <v>142</v>
      </c>
      <c r="E183" s="243" t="s">
        <v>1</v>
      </c>
      <c r="F183" s="244" t="s">
        <v>245</v>
      </c>
      <c r="G183" s="242"/>
      <c r="H183" s="245">
        <v>1477.868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142</v>
      </c>
      <c r="AU183" s="251" t="s">
        <v>79</v>
      </c>
      <c r="AV183" s="13" t="s">
        <v>79</v>
      </c>
      <c r="AW183" s="13" t="s">
        <v>32</v>
      </c>
      <c r="AX183" s="13" t="s">
        <v>70</v>
      </c>
      <c r="AY183" s="251" t="s">
        <v>131</v>
      </c>
    </row>
    <row r="184" spans="2:51" s="12" customFormat="1" ht="12">
      <c r="B184" s="231"/>
      <c r="C184" s="232"/>
      <c r="D184" s="228" t="s">
        <v>142</v>
      </c>
      <c r="E184" s="233" t="s">
        <v>1</v>
      </c>
      <c r="F184" s="234" t="s">
        <v>246</v>
      </c>
      <c r="G184" s="232"/>
      <c r="H184" s="233" t="s">
        <v>1</v>
      </c>
      <c r="I184" s="235"/>
      <c r="J184" s="232"/>
      <c r="K184" s="232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142</v>
      </c>
      <c r="AU184" s="240" t="s">
        <v>79</v>
      </c>
      <c r="AV184" s="12" t="s">
        <v>77</v>
      </c>
      <c r="AW184" s="12" t="s">
        <v>32</v>
      </c>
      <c r="AX184" s="12" t="s">
        <v>70</v>
      </c>
      <c r="AY184" s="240" t="s">
        <v>131</v>
      </c>
    </row>
    <row r="185" spans="2:51" s="13" customFormat="1" ht="12">
      <c r="B185" s="241"/>
      <c r="C185" s="242"/>
      <c r="D185" s="228" t="s">
        <v>142</v>
      </c>
      <c r="E185" s="243" t="s">
        <v>1</v>
      </c>
      <c r="F185" s="244" t="s">
        <v>247</v>
      </c>
      <c r="G185" s="242"/>
      <c r="H185" s="245">
        <v>622.313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142</v>
      </c>
      <c r="AU185" s="251" t="s">
        <v>79</v>
      </c>
      <c r="AV185" s="13" t="s">
        <v>79</v>
      </c>
      <c r="AW185" s="13" t="s">
        <v>32</v>
      </c>
      <c r="AX185" s="13" t="s">
        <v>70</v>
      </c>
      <c r="AY185" s="251" t="s">
        <v>131</v>
      </c>
    </row>
    <row r="186" spans="2:51" s="13" customFormat="1" ht="12">
      <c r="B186" s="241"/>
      <c r="C186" s="242"/>
      <c r="D186" s="228" t="s">
        <v>142</v>
      </c>
      <c r="E186" s="243" t="s">
        <v>1</v>
      </c>
      <c r="F186" s="244" t="s">
        <v>248</v>
      </c>
      <c r="G186" s="242"/>
      <c r="H186" s="245">
        <v>113.16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142</v>
      </c>
      <c r="AU186" s="251" t="s">
        <v>79</v>
      </c>
      <c r="AV186" s="13" t="s">
        <v>79</v>
      </c>
      <c r="AW186" s="13" t="s">
        <v>32</v>
      </c>
      <c r="AX186" s="13" t="s">
        <v>70</v>
      </c>
      <c r="AY186" s="251" t="s">
        <v>131</v>
      </c>
    </row>
    <row r="187" spans="2:51" s="14" customFormat="1" ht="12">
      <c r="B187" s="262"/>
      <c r="C187" s="263"/>
      <c r="D187" s="228" t="s">
        <v>142</v>
      </c>
      <c r="E187" s="264" t="s">
        <v>1</v>
      </c>
      <c r="F187" s="265" t="s">
        <v>213</v>
      </c>
      <c r="G187" s="263"/>
      <c r="H187" s="266">
        <v>2213.341</v>
      </c>
      <c r="I187" s="267"/>
      <c r="J187" s="263"/>
      <c r="K187" s="263"/>
      <c r="L187" s="268"/>
      <c r="M187" s="269"/>
      <c r="N187" s="270"/>
      <c r="O187" s="270"/>
      <c r="P187" s="270"/>
      <c r="Q187" s="270"/>
      <c r="R187" s="270"/>
      <c r="S187" s="270"/>
      <c r="T187" s="271"/>
      <c r="AT187" s="272" t="s">
        <v>142</v>
      </c>
      <c r="AU187" s="272" t="s">
        <v>79</v>
      </c>
      <c r="AV187" s="14" t="s">
        <v>138</v>
      </c>
      <c r="AW187" s="14" t="s">
        <v>32</v>
      </c>
      <c r="AX187" s="14" t="s">
        <v>77</v>
      </c>
      <c r="AY187" s="272" t="s">
        <v>131</v>
      </c>
    </row>
    <row r="188" spans="2:65" s="1" customFormat="1" ht="16.5" customHeight="1">
      <c r="B188" s="38"/>
      <c r="C188" s="216" t="s">
        <v>249</v>
      </c>
      <c r="D188" s="216" t="s">
        <v>133</v>
      </c>
      <c r="E188" s="217" t="s">
        <v>250</v>
      </c>
      <c r="F188" s="218" t="s">
        <v>251</v>
      </c>
      <c r="G188" s="219" t="s">
        <v>158</v>
      </c>
      <c r="H188" s="220">
        <v>162.299</v>
      </c>
      <c r="I188" s="221"/>
      <c r="J188" s="222">
        <f>ROUND(I188*H188,2)</f>
        <v>0</v>
      </c>
      <c r="K188" s="218" t="s">
        <v>137</v>
      </c>
      <c r="L188" s="43"/>
      <c r="M188" s="223" t="s">
        <v>1</v>
      </c>
      <c r="N188" s="224" t="s">
        <v>41</v>
      </c>
      <c r="O188" s="7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AR188" s="17" t="s">
        <v>138</v>
      </c>
      <c r="AT188" s="17" t="s">
        <v>133</v>
      </c>
      <c r="AU188" s="17" t="s">
        <v>79</v>
      </c>
      <c r="AY188" s="17" t="s">
        <v>131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7" t="s">
        <v>77</v>
      </c>
      <c r="BK188" s="227">
        <f>ROUND(I188*H188,2)</f>
        <v>0</v>
      </c>
      <c r="BL188" s="17" t="s">
        <v>138</v>
      </c>
      <c r="BM188" s="17" t="s">
        <v>252</v>
      </c>
    </row>
    <row r="189" spans="2:47" s="1" customFormat="1" ht="12">
      <c r="B189" s="38"/>
      <c r="C189" s="39"/>
      <c r="D189" s="228" t="s">
        <v>140</v>
      </c>
      <c r="E189" s="39"/>
      <c r="F189" s="229" t="s">
        <v>253</v>
      </c>
      <c r="G189" s="39"/>
      <c r="H189" s="39"/>
      <c r="I189" s="143"/>
      <c r="J189" s="39"/>
      <c r="K189" s="39"/>
      <c r="L189" s="43"/>
      <c r="M189" s="230"/>
      <c r="N189" s="79"/>
      <c r="O189" s="79"/>
      <c r="P189" s="79"/>
      <c r="Q189" s="79"/>
      <c r="R189" s="79"/>
      <c r="S189" s="79"/>
      <c r="T189" s="80"/>
      <c r="AT189" s="17" t="s">
        <v>140</v>
      </c>
      <c r="AU189" s="17" t="s">
        <v>79</v>
      </c>
    </row>
    <row r="190" spans="2:51" s="12" customFormat="1" ht="12">
      <c r="B190" s="231"/>
      <c r="C190" s="232"/>
      <c r="D190" s="228" t="s">
        <v>142</v>
      </c>
      <c r="E190" s="233" t="s">
        <v>1</v>
      </c>
      <c r="F190" s="234" t="s">
        <v>254</v>
      </c>
      <c r="G190" s="232"/>
      <c r="H190" s="233" t="s">
        <v>1</v>
      </c>
      <c r="I190" s="235"/>
      <c r="J190" s="232"/>
      <c r="K190" s="232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142</v>
      </c>
      <c r="AU190" s="240" t="s">
        <v>79</v>
      </c>
      <c r="AV190" s="12" t="s">
        <v>77</v>
      </c>
      <c r="AW190" s="12" t="s">
        <v>32</v>
      </c>
      <c r="AX190" s="12" t="s">
        <v>70</v>
      </c>
      <c r="AY190" s="240" t="s">
        <v>131</v>
      </c>
    </row>
    <row r="191" spans="2:51" s="13" customFormat="1" ht="12">
      <c r="B191" s="241"/>
      <c r="C191" s="242"/>
      <c r="D191" s="228" t="s">
        <v>142</v>
      </c>
      <c r="E191" s="243" t="s">
        <v>1</v>
      </c>
      <c r="F191" s="244" t="s">
        <v>255</v>
      </c>
      <c r="G191" s="242"/>
      <c r="H191" s="245">
        <v>162.299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142</v>
      </c>
      <c r="AU191" s="251" t="s">
        <v>79</v>
      </c>
      <c r="AV191" s="13" t="s">
        <v>79</v>
      </c>
      <c r="AW191" s="13" t="s">
        <v>32</v>
      </c>
      <c r="AX191" s="13" t="s">
        <v>77</v>
      </c>
      <c r="AY191" s="251" t="s">
        <v>131</v>
      </c>
    </row>
    <row r="192" spans="2:65" s="1" customFormat="1" ht="16.5" customHeight="1">
      <c r="B192" s="38"/>
      <c r="C192" s="216" t="s">
        <v>256</v>
      </c>
      <c r="D192" s="216" t="s">
        <v>133</v>
      </c>
      <c r="E192" s="217" t="s">
        <v>257</v>
      </c>
      <c r="F192" s="218" t="s">
        <v>258</v>
      </c>
      <c r="G192" s="219" t="s">
        <v>158</v>
      </c>
      <c r="H192" s="220">
        <v>232400.805</v>
      </c>
      <c r="I192" s="221"/>
      <c r="J192" s="222">
        <f>ROUND(I192*H192,2)</f>
        <v>0</v>
      </c>
      <c r="K192" s="218" t="s">
        <v>137</v>
      </c>
      <c r="L192" s="43"/>
      <c r="M192" s="223" t="s">
        <v>1</v>
      </c>
      <c r="N192" s="224" t="s">
        <v>41</v>
      </c>
      <c r="O192" s="79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AR192" s="17" t="s">
        <v>138</v>
      </c>
      <c r="AT192" s="17" t="s">
        <v>133</v>
      </c>
      <c r="AU192" s="17" t="s">
        <v>79</v>
      </c>
      <c r="AY192" s="17" t="s">
        <v>131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7" t="s">
        <v>77</v>
      </c>
      <c r="BK192" s="227">
        <f>ROUND(I192*H192,2)</f>
        <v>0</v>
      </c>
      <c r="BL192" s="17" t="s">
        <v>138</v>
      </c>
      <c r="BM192" s="17" t="s">
        <v>259</v>
      </c>
    </row>
    <row r="193" spans="2:47" s="1" customFormat="1" ht="12">
      <c r="B193" s="38"/>
      <c r="C193" s="39"/>
      <c r="D193" s="228" t="s">
        <v>140</v>
      </c>
      <c r="E193" s="39"/>
      <c r="F193" s="229" t="s">
        <v>260</v>
      </c>
      <c r="G193" s="39"/>
      <c r="H193" s="39"/>
      <c r="I193" s="143"/>
      <c r="J193" s="39"/>
      <c r="K193" s="39"/>
      <c r="L193" s="43"/>
      <c r="M193" s="230"/>
      <c r="N193" s="79"/>
      <c r="O193" s="79"/>
      <c r="P193" s="79"/>
      <c r="Q193" s="79"/>
      <c r="R193" s="79"/>
      <c r="S193" s="79"/>
      <c r="T193" s="80"/>
      <c r="AT193" s="17" t="s">
        <v>140</v>
      </c>
      <c r="AU193" s="17" t="s">
        <v>79</v>
      </c>
    </row>
    <row r="194" spans="2:51" s="13" customFormat="1" ht="12">
      <c r="B194" s="241"/>
      <c r="C194" s="242"/>
      <c r="D194" s="228" t="s">
        <v>142</v>
      </c>
      <c r="E194" s="242"/>
      <c r="F194" s="244" t="s">
        <v>261</v>
      </c>
      <c r="G194" s="242"/>
      <c r="H194" s="245">
        <v>232400.805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142</v>
      </c>
      <c r="AU194" s="251" t="s">
        <v>79</v>
      </c>
      <c r="AV194" s="13" t="s">
        <v>79</v>
      </c>
      <c r="AW194" s="13" t="s">
        <v>4</v>
      </c>
      <c r="AX194" s="13" t="s">
        <v>77</v>
      </c>
      <c r="AY194" s="251" t="s">
        <v>131</v>
      </c>
    </row>
    <row r="195" spans="2:65" s="1" customFormat="1" ht="16.5" customHeight="1">
      <c r="B195" s="38"/>
      <c r="C195" s="216" t="s">
        <v>262</v>
      </c>
      <c r="D195" s="216" t="s">
        <v>133</v>
      </c>
      <c r="E195" s="217" t="s">
        <v>263</v>
      </c>
      <c r="F195" s="218" t="s">
        <v>264</v>
      </c>
      <c r="G195" s="219" t="s">
        <v>158</v>
      </c>
      <c r="H195" s="220">
        <v>10549.435</v>
      </c>
      <c r="I195" s="221"/>
      <c r="J195" s="222">
        <f>ROUND(I195*H195,2)</f>
        <v>0</v>
      </c>
      <c r="K195" s="218" t="s">
        <v>137</v>
      </c>
      <c r="L195" s="43"/>
      <c r="M195" s="223" t="s">
        <v>1</v>
      </c>
      <c r="N195" s="224" t="s">
        <v>41</v>
      </c>
      <c r="O195" s="79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AR195" s="17" t="s">
        <v>138</v>
      </c>
      <c r="AT195" s="17" t="s">
        <v>133</v>
      </c>
      <c r="AU195" s="17" t="s">
        <v>79</v>
      </c>
      <c r="AY195" s="17" t="s">
        <v>131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7" t="s">
        <v>77</v>
      </c>
      <c r="BK195" s="227">
        <f>ROUND(I195*H195,2)</f>
        <v>0</v>
      </c>
      <c r="BL195" s="17" t="s">
        <v>138</v>
      </c>
      <c r="BM195" s="17" t="s">
        <v>265</v>
      </c>
    </row>
    <row r="196" spans="2:47" s="1" customFormat="1" ht="12">
      <c r="B196" s="38"/>
      <c r="C196" s="39"/>
      <c r="D196" s="228" t="s">
        <v>140</v>
      </c>
      <c r="E196" s="39"/>
      <c r="F196" s="229" t="s">
        <v>266</v>
      </c>
      <c r="G196" s="39"/>
      <c r="H196" s="39"/>
      <c r="I196" s="143"/>
      <c r="J196" s="39"/>
      <c r="K196" s="39"/>
      <c r="L196" s="43"/>
      <c r="M196" s="230"/>
      <c r="N196" s="79"/>
      <c r="O196" s="79"/>
      <c r="P196" s="79"/>
      <c r="Q196" s="79"/>
      <c r="R196" s="79"/>
      <c r="S196" s="79"/>
      <c r="T196" s="80"/>
      <c r="AT196" s="17" t="s">
        <v>140</v>
      </c>
      <c r="AU196" s="17" t="s">
        <v>79</v>
      </c>
    </row>
    <row r="197" spans="2:51" s="12" customFormat="1" ht="12">
      <c r="B197" s="231"/>
      <c r="C197" s="232"/>
      <c r="D197" s="228" t="s">
        <v>142</v>
      </c>
      <c r="E197" s="233" t="s">
        <v>1</v>
      </c>
      <c r="F197" s="234" t="s">
        <v>254</v>
      </c>
      <c r="G197" s="232"/>
      <c r="H197" s="233" t="s">
        <v>1</v>
      </c>
      <c r="I197" s="235"/>
      <c r="J197" s="232"/>
      <c r="K197" s="232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142</v>
      </c>
      <c r="AU197" s="240" t="s">
        <v>79</v>
      </c>
      <c r="AV197" s="12" t="s">
        <v>77</v>
      </c>
      <c r="AW197" s="12" t="s">
        <v>32</v>
      </c>
      <c r="AX197" s="12" t="s">
        <v>70</v>
      </c>
      <c r="AY197" s="240" t="s">
        <v>131</v>
      </c>
    </row>
    <row r="198" spans="2:51" s="13" customFormat="1" ht="12">
      <c r="B198" s="241"/>
      <c r="C198" s="242"/>
      <c r="D198" s="228" t="s">
        <v>142</v>
      </c>
      <c r="E198" s="243" t="s">
        <v>1</v>
      </c>
      <c r="F198" s="244" t="s">
        <v>255</v>
      </c>
      <c r="G198" s="242"/>
      <c r="H198" s="245">
        <v>162.299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142</v>
      </c>
      <c r="AU198" s="251" t="s">
        <v>79</v>
      </c>
      <c r="AV198" s="13" t="s">
        <v>79</v>
      </c>
      <c r="AW198" s="13" t="s">
        <v>32</v>
      </c>
      <c r="AX198" s="13" t="s">
        <v>77</v>
      </c>
      <c r="AY198" s="251" t="s">
        <v>131</v>
      </c>
    </row>
    <row r="199" spans="2:51" s="13" customFormat="1" ht="12">
      <c r="B199" s="241"/>
      <c r="C199" s="242"/>
      <c r="D199" s="228" t="s">
        <v>142</v>
      </c>
      <c r="E199" s="242"/>
      <c r="F199" s="244" t="s">
        <v>267</v>
      </c>
      <c r="G199" s="242"/>
      <c r="H199" s="245">
        <v>10549.435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142</v>
      </c>
      <c r="AU199" s="251" t="s">
        <v>79</v>
      </c>
      <c r="AV199" s="13" t="s">
        <v>79</v>
      </c>
      <c r="AW199" s="13" t="s">
        <v>4</v>
      </c>
      <c r="AX199" s="13" t="s">
        <v>77</v>
      </c>
      <c r="AY199" s="251" t="s">
        <v>131</v>
      </c>
    </row>
    <row r="200" spans="2:65" s="1" customFormat="1" ht="16.5" customHeight="1">
      <c r="B200" s="38"/>
      <c r="C200" s="216" t="s">
        <v>268</v>
      </c>
      <c r="D200" s="216" t="s">
        <v>133</v>
      </c>
      <c r="E200" s="217" t="s">
        <v>269</v>
      </c>
      <c r="F200" s="218" t="s">
        <v>270</v>
      </c>
      <c r="G200" s="219" t="s">
        <v>158</v>
      </c>
      <c r="H200" s="220">
        <v>2213.341</v>
      </c>
      <c r="I200" s="221"/>
      <c r="J200" s="222">
        <f>ROUND(I200*H200,2)</f>
        <v>0</v>
      </c>
      <c r="K200" s="218" t="s">
        <v>137</v>
      </c>
      <c r="L200" s="43"/>
      <c r="M200" s="223" t="s">
        <v>1</v>
      </c>
      <c r="N200" s="224" t="s">
        <v>41</v>
      </c>
      <c r="O200" s="7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AR200" s="17" t="s">
        <v>138</v>
      </c>
      <c r="AT200" s="17" t="s">
        <v>133</v>
      </c>
      <c r="AU200" s="17" t="s">
        <v>79</v>
      </c>
      <c r="AY200" s="17" t="s">
        <v>131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7" t="s">
        <v>77</v>
      </c>
      <c r="BK200" s="227">
        <f>ROUND(I200*H200,2)</f>
        <v>0</v>
      </c>
      <c r="BL200" s="17" t="s">
        <v>138</v>
      </c>
      <c r="BM200" s="17" t="s">
        <v>271</v>
      </c>
    </row>
    <row r="201" spans="2:47" s="1" customFormat="1" ht="12">
      <c r="B201" s="38"/>
      <c r="C201" s="39"/>
      <c r="D201" s="228" t="s">
        <v>140</v>
      </c>
      <c r="E201" s="39"/>
      <c r="F201" s="229" t="s">
        <v>272</v>
      </c>
      <c r="G201" s="39"/>
      <c r="H201" s="39"/>
      <c r="I201" s="143"/>
      <c r="J201" s="39"/>
      <c r="K201" s="39"/>
      <c r="L201" s="43"/>
      <c r="M201" s="230"/>
      <c r="N201" s="79"/>
      <c r="O201" s="79"/>
      <c r="P201" s="79"/>
      <c r="Q201" s="79"/>
      <c r="R201" s="79"/>
      <c r="S201" s="79"/>
      <c r="T201" s="80"/>
      <c r="AT201" s="17" t="s">
        <v>140</v>
      </c>
      <c r="AU201" s="17" t="s">
        <v>79</v>
      </c>
    </row>
    <row r="202" spans="2:51" s="12" customFormat="1" ht="12">
      <c r="B202" s="231"/>
      <c r="C202" s="232"/>
      <c r="D202" s="228" t="s">
        <v>142</v>
      </c>
      <c r="E202" s="233" t="s">
        <v>1</v>
      </c>
      <c r="F202" s="234" t="s">
        <v>244</v>
      </c>
      <c r="G202" s="232"/>
      <c r="H202" s="233" t="s">
        <v>1</v>
      </c>
      <c r="I202" s="235"/>
      <c r="J202" s="232"/>
      <c r="K202" s="232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142</v>
      </c>
      <c r="AU202" s="240" t="s">
        <v>79</v>
      </c>
      <c r="AV202" s="12" t="s">
        <v>77</v>
      </c>
      <c r="AW202" s="12" t="s">
        <v>32</v>
      </c>
      <c r="AX202" s="12" t="s">
        <v>70</v>
      </c>
      <c r="AY202" s="240" t="s">
        <v>131</v>
      </c>
    </row>
    <row r="203" spans="2:51" s="13" customFormat="1" ht="12">
      <c r="B203" s="241"/>
      <c r="C203" s="242"/>
      <c r="D203" s="228" t="s">
        <v>142</v>
      </c>
      <c r="E203" s="243" t="s">
        <v>1</v>
      </c>
      <c r="F203" s="244" t="s">
        <v>245</v>
      </c>
      <c r="G203" s="242"/>
      <c r="H203" s="245">
        <v>1477.868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142</v>
      </c>
      <c r="AU203" s="251" t="s">
        <v>79</v>
      </c>
      <c r="AV203" s="13" t="s">
        <v>79</v>
      </c>
      <c r="AW203" s="13" t="s">
        <v>32</v>
      </c>
      <c r="AX203" s="13" t="s">
        <v>70</v>
      </c>
      <c r="AY203" s="251" t="s">
        <v>131</v>
      </c>
    </row>
    <row r="204" spans="2:51" s="12" customFormat="1" ht="12">
      <c r="B204" s="231"/>
      <c r="C204" s="232"/>
      <c r="D204" s="228" t="s">
        <v>142</v>
      </c>
      <c r="E204" s="233" t="s">
        <v>1</v>
      </c>
      <c r="F204" s="234" t="s">
        <v>246</v>
      </c>
      <c r="G204" s="232"/>
      <c r="H204" s="233" t="s">
        <v>1</v>
      </c>
      <c r="I204" s="235"/>
      <c r="J204" s="232"/>
      <c r="K204" s="232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142</v>
      </c>
      <c r="AU204" s="240" t="s">
        <v>79</v>
      </c>
      <c r="AV204" s="12" t="s">
        <v>77</v>
      </c>
      <c r="AW204" s="12" t="s">
        <v>32</v>
      </c>
      <c r="AX204" s="12" t="s">
        <v>70</v>
      </c>
      <c r="AY204" s="240" t="s">
        <v>131</v>
      </c>
    </row>
    <row r="205" spans="2:51" s="13" customFormat="1" ht="12">
      <c r="B205" s="241"/>
      <c r="C205" s="242"/>
      <c r="D205" s="228" t="s">
        <v>142</v>
      </c>
      <c r="E205" s="243" t="s">
        <v>1</v>
      </c>
      <c r="F205" s="244" t="s">
        <v>247</v>
      </c>
      <c r="G205" s="242"/>
      <c r="H205" s="245">
        <v>622.313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142</v>
      </c>
      <c r="AU205" s="251" t="s">
        <v>79</v>
      </c>
      <c r="AV205" s="13" t="s">
        <v>79</v>
      </c>
      <c r="AW205" s="13" t="s">
        <v>32</v>
      </c>
      <c r="AX205" s="13" t="s">
        <v>70</v>
      </c>
      <c r="AY205" s="251" t="s">
        <v>131</v>
      </c>
    </row>
    <row r="206" spans="2:51" s="13" customFormat="1" ht="12">
      <c r="B206" s="241"/>
      <c r="C206" s="242"/>
      <c r="D206" s="228" t="s">
        <v>142</v>
      </c>
      <c r="E206" s="243" t="s">
        <v>1</v>
      </c>
      <c r="F206" s="244" t="s">
        <v>248</v>
      </c>
      <c r="G206" s="242"/>
      <c r="H206" s="245">
        <v>113.16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142</v>
      </c>
      <c r="AU206" s="251" t="s">
        <v>79</v>
      </c>
      <c r="AV206" s="13" t="s">
        <v>79</v>
      </c>
      <c r="AW206" s="13" t="s">
        <v>32</v>
      </c>
      <c r="AX206" s="13" t="s">
        <v>70</v>
      </c>
      <c r="AY206" s="251" t="s">
        <v>131</v>
      </c>
    </row>
    <row r="207" spans="2:51" s="14" customFormat="1" ht="12">
      <c r="B207" s="262"/>
      <c r="C207" s="263"/>
      <c r="D207" s="228" t="s">
        <v>142</v>
      </c>
      <c r="E207" s="264" t="s">
        <v>1</v>
      </c>
      <c r="F207" s="265" t="s">
        <v>213</v>
      </c>
      <c r="G207" s="263"/>
      <c r="H207" s="266">
        <v>2213.341</v>
      </c>
      <c r="I207" s="267"/>
      <c r="J207" s="263"/>
      <c r="K207" s="263"/>
      <c r="L207" s="268"/>
      <c r="M207" s="269"/>
      <c r="N207" s="270"/>
      <c r="O207" s="270"/>
      <c r="P207" s="270"/>
      <c r="Q207" s="270"/>
      <c r="R207" s="270"/>
      <c r="S207" s="270"/>
      <c r="T207" s="271"/>
      <c r="AT207" s="272" t="s">
        <v>142</v>
      </c>
      <c r="AU207" s="272" t="s">
        <v>79</v>
      </c>
      <c r="AV207" s="14" t="s">
        <v>138</v>
      </c>
      <c r="AW207" s="14" t="s">
        <v>32</v>
      </c>
      <c r="AX207" s="14" t="s">
        <v>77</v>
      </c>
      <c r="AY207" s="272" t="s">
        <v>131</v>
      </c>
    </row>
    <row r="208" spans="2:65" s="1" customFormat="1" ht="16.5" customHeight="1">
      <c r="B208" s="38"/>
      <c r="C208" s="216" t="s">
        <v>7</v>
      </c>
      <c r="D208" s="216" t="s">
        <v>133</v>
      </c>
      <c r="E208" s="217" t="s">
        <v>273</v>
      </c>
      <c r="F208" s="218" t="s">
        <v>274</v>
      </c>
      <c r="G208" s="219" t="s">
        <v>158</v>
      </c>
      <c r="H208" s="220">
        <v>162.299</v>
      </c>
      <c r="I208" s="221"/>
      <c r="J208" s="222">
        <f>ROUND(I208*H208,2)</f>
        <v>0</v>
      </c>
      <c r="K208" s="218" t="s">
        <v>137</v>
      </c>
      <c r="L208" s="43"/>
      <c r="M208" s="223" t="s">
        <v>1</v>
      </c>
      <c r="N208" s="224" t="s">
        <v>41</v>
      </c>
      <c r="O208" s="79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AR208" s="17" t="s">
        <v>138</v>
      </c>
      <c r="AT208" s="17" t="s">
        <v>133</v>
      </c>
      <c r="AU208" s="17" t="s">
        <v>79</v>
      </c>
      <c r="AY208" s="17" t="s">
        <v>131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7" t="s">
        <v>77</v>
      </c>
      <c r="BK208" s="227">
        <f>ROUND(I208*H208,2)</f>
        <v>0</v>
      </c>
      <c r="BL208" s="17" t="s">
        <v>138</v>
      </c>
      <c r="BM208" s="17" t="s">
        <v>275</v>
      </c>
    </row>
    <row r="209" spans="2:47" s="1" customFormat="1" ht="12">
      <c r="B209" s="38"/>
      <c r="C209" s="39"/>
      <c r="D209" s="228" t="s">
        <v>140</v>
      </c>
      <c r="E209" s="39"/>
      <c r="F209" s="229" t="s">
        <v>276</v>
      </c>
      <c r="G209" s="39"/>
      <c r="H209" s="39"/>
      <c r="I209" s="143"/>
      <c r="J209" s="39"/>
      <c r="K209" s="39"/>
      <c r="L209" s="43"/>
      <c r="M209" s="230"/>
      <c r="N209" s="79"/>
      <c r="O209" s="79"/>
      <c r="P209" s="79"/>
      <c r="Q209" s="79"/>
      <c r="R209" s="79"/>
      <c r="S209" s="79"/>
      <c r="T209" s="80"/>
      <c r="AT209" s="17" t="s">
        <v>140</v>
      </c>
      <c r="AU209" s="17" t="s">
        <v>79</v>
      </c>
    </row>
    <row r="210" spans="2:63" s="11" customFormat="1" ht="22.8" customHeight="1">
      <c r="B210" s="200"/>
      <c r="C210" s="201"/>
      <c r="D210" s="202" t="s">
        <v>69</v>
      </c>
      <c r="E210" s="214" t="s">
        <v>277</v>
      </c>
      <c r="F210" s="214" t="s">
        <v>278</v>
      </c>
      <c r="G210" s="201"/>
      <c r="H210" s="201"/>
      <c r="I210" s="204"/>
      <c r="J210" s="215">
        <f>BK210</f>
        <v>0</v>
      </c>
      <c r="K210" s="201"/>
      <c r="L210" s="206"/>
      <c r="M210" s="207"/>
      <c r="N210" s="208"/>
      <c r="O210" s="208"/>
      <c r="P210" s="209">
        <f>SUM(P211:P212)</f>
        <v>0</v>
      </c>
      <c r="Q210" s="208"/>
      <c r="R210" s="209">
        <f>SUM(R211:R212)</f>
        <v>0</v>
      </c>
      <c r="S210" s="208"/>
      <c r="T210" s="210">
        <f>SUM(T211:T212)</f>
        <v>0</v>
      </c>
      <c r="AR210" s="211" t="s">
        <v>77</v>
      </c>
      <c r="AT210" s="212" t="s">
        <v>69</v>
      </c>
      <c r="AU210" s="212" t="s">
        <v>77</v>
      </c>
      <c r="AY210" s="211" t="s">
        <v>131</v>
      </c>
      <c r="BK210" s="213">
        <f>SUM(BK211:BK212)</f>
        <v>0</v>
      </c>
    </row>
    <row r="211" spans="2:65" s="1" customFormat="1" ht="16.5" customHeight="1">
      <c r="B211" s="38"/>
      <c r="C211" s="216" t="s">
        <v>279</v>
      </c>
      <c r="D211" s="216" t="s">
        <v>133</v>
      </c>
      <c r="E211" s="217" t="s">
        <v>280</v>
      </c>
      <c r="F211" s="218" t="s">
        <v>281</v>
      </c>
      <c r="G211" s="219" t="s">
        <v>282</v>
      </c>
      <c r="H211" s="220">
        <v>4.758</v>
      </c>
      <c r="I211" s="221"/>
      <c r="J211" s="222">
        <f>ROUND(I211*H211,2)</f>
        <v>0</v>
      </c>
      <c r="K211" s="218" t="s">
        <v>137</v>
      </c>
      <c r="L211" s="43"/>
      <c r="M211" s="223" t="s">
        <v>1</v>
      </c>
      <c r="N211" s="224" t="s">
        <v>41</v>
      </c>
      <c r="O211" s="79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AR211" s="17" t="s">
        <v>138</v>
      </c>
      <c r="AT211" s="17" t="s">
        <v>133</v>
      </c>
      <c r="AU211" s="17" t="s">
        <v>79</v>
      </c>
      <c r="AY211" s="17" t="s">
        <v>131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7" t="s">
        <v>77</v>
      </c>
      <c r="BK211" s="227">
        <f>ROUND(I211*H211,2)</f>
        <v>0</v>
      </c>
      <c r="BL211" s="17" t="s">
        <v>138</v>
      </c>
      <c r="BM211" s="17" t="s">
        <v>283</v>
      </c>
    </row>
    <row r="212" spans="2:47" s="1" customFormat="1" ht="12">
      <c r="B212" s="38"/>
      <c r="C212" s="39"/>
      <c r="D212" s="228" t="s">
        <v>140</v>
      </c>
      <c r="E212" s="39"/>
      <c r="F212" s="229" t="s">
        <v>284</v>
      </c>
      <c r="G212" s="39"/>
      <c r="H212" s="39"/>
      <c r="I212" s="143"/>
      <c r="J212" s="39"/>
      <c r="K212" s="39"/>
      <c r="L212" s="43"/>
      <c r="M212" s="230"/>
      <c r="N212" s="79"/>
      <c r="O212" s="79"/>
      <c r="P212" s="79"/>
      <c r="Q212" s="79"/>
      <c r="R212" s="79"/>
      <c r="S212" s="79"/>
      <c r="T212" s="80"/>
      <c r="AT212" s="17" t="s">
        <v>140</v>
      </c>
      <c r="AU212" s="17" t="s">
        <v>79</v>
      </c>
    </row>
    <row r="213" spans="2:63" s="11" customFormat="1" ht="25.9" customHeight="1">
      <c r="B213" s="200"/>
      <c r="C213" s="201"/>
      <c r="D213" s="202" t="s">
        <v>69</v>
      </c>
      <c r="E213" s="203" t="s">
        <v>285</v>
      </c>
      <c r="F213" s="203" t="s">
        <v>286</v>
      </c>
      <c r="G213" s="201"/>
      <c r="H213" s="201"/>
      <c r="I213" s="204"/>
      <c r="J213" s="205">
        <f>BK213</f>
        <v>0</v>
      </c>
      <c r="K213" s="201"/>
      <c r="L213" s="206"/>
      <c r="M213" s="207"/>
      <c r="N213" s="208"/>
      <c r="O213" s="208"/>
      <c r="P213" s="209">
        <f>P214+P231+P242+P249+P298+P375</f>
        <v>0</v>
      </c>
      <c r="Q213" s="208"/>
      <c r="R213" s="209">
        <f>R214+R231+R242+R249+R298+R375</f>
        <v>65.78318231</v>
      </c>
      <c r="S213" s="208"/>
      <c r="T213" s="210">
        <f>T214+T231+T242+T249+T298+T375</f>
        <v>0</v>
      </c>
      <c r="AR213" s="211" t="s">
        <v>79</v>
      </c>
      <c r="AT213" s="212" t="s">
        <v>69</v>
      </c>
      <c r="AU213" s="212" t="s">
        <v>70</v>
      </c>
      <c r="AY213" s="211" t="s">
        <v>131</v>
      </c>
      <c r="BK213" s="213">
        <f>BK214+BK231+BK242+BK249+BK298+BK375</f>
        <v>0</v>
      </c>
    </row>
    <row r="214" spans="2:63" s="11" customFormat="1" ht="22.8" customHeight="1">
      <c r="B214" s="200"/>
      <c r="C214" s="201"/>
      <c r="D214" s="202" t="s">
        <v>69</v>
      </c>
      <c r="E214" s="214" t="s">
        <v>287</v>
      </c>
      <c r="F214" s="214" t="s">
        <v>288</v>
      </c>
      <c r="G214" s="201"/>
      <c r="H214" s="201"/>
      <c r="I214" s="204"/>
      <c r="J214" s="215">
        <f>BK214</f>
        <v>0</v>
      </c>
      <c r="K214" s="201"/>
      <c r="L214" s="206"/>
      <c r="M214" s="207"/>
      <c r="N214" s="208"/>
      <c r="O214" s="208"/>
      <c r="P214" s="209">
        <f>SUM(P215:P230)</f>
        <v>0</v>
      </c>
      <c r="Q214" s="208"/>
      <c r="R214" s="209">
        <f>SUM(R215:R230)</f>
        <v>0.16869663999999998</v>
      </c>
      <c r="S214" s="208"/>
      <c r="T214" s="210">
        <f>SUM(T215:T230)</f>
        <v>0</v>
      </c>
      <c r="AR214" s="211" t="s">
        <v>79</v>
      </c>
      <c r="AT214" s="212" t="s">
        <v>69</v>
      </c>
      <c r="AU214" s="212" t="s">
        <v>77</v>
      </c>
      <c r="AY214" s="211" t="s">
        <v>131</v>
      </c>
      <c r="BK214" s="213">
        <f>SUM(BK215:BK230)</f>
        <v>0</v>
      </c>
    </row>
    <row r="215" spans="2:65" s="1" customFormat="1" ht="16.5" customHeight="1">
      <c r="B215" s="38"/>
      <c r="C215" s="216" t="s">
        <v>289</v>
      </c>
      <c r="D215" s="216" t="s">
        <v>133</v>
      </c>
      <c r="E215" s="217" t="s">
        <v>290</v>
      </c>
      <c r="F215" s="218" t="s">
        <v>291</v>
      </c>
      <c r="G215" s="219" t="s">
        <v>158</v>
      </c>
      <c r="H215" s="220">
        <v>31.19</v>
      </c>
      <c r="I215" s="221"/>
      <c r="J215" s="222">
        <f>ROUND(I215*H215,2)</f>
        <v>0</v>
      </c>
      <c r="K215" s="218" t="s">
        <v>137</v>
      </c>
      <c r="L215" s="43"/>
      <c r="M215" s="223" t="s">
        <v>1</v>
      </c>
      <c r="N215" s="224" t="s">
        <v>41</v>
      </c>
      <c r="O215" s="79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AR215" s="17" t="s">
        <v>239</v>
      </c>
      <c r="AT215" s="17" t="s">
        <v>133</v>
      </c>
      <c r="AU215" s="17" t="s">
        <v>79</v>
      </c>
      <c r="AY215" s="17" t="s">
        <v>131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7" t="s">
        <v>77</v>
      </c>
      <c r="BK215" s="227">
        <f>ROUND(I215*H215,2)</f>
        <v>0</v>
      </c>
      <c r="BL215" s="17" t="s">
        <v>239</v>
      </c>
      <c r="BM215" s="17" t="s">
        <v>292</v>
      </c>
    </row>
    <row r="216" spans="2:47" s="1" customFormat="1" ht="12">
      <c r="B216" s="38"/>
      <c r="C216" s="39"/>
      <c r="D216" s="228" t="s">
        <v>140</v>
      </c>
      <c r="E216" s="39"/>
      <c r="F216" s="229" t="s">
        <v>293</v>
      </c>
      <c r="G216" s="39"/>
      <c r="H216" s="39"/>
      <c r="I216" s="143"/>
      <c r="J216" s="39"/>
      <c r="K216" s="39"/>
      <c r="L216" s="43"/>
      <c r="M216" s="230"/>
      <c r="N216" s="79"/>
      <c r="O216" s="79"/>
      <c r="P216" s="79"/>
      <c r="Q216" s="79"/>
      <c r="R216" s="79"/>
      <c r="S216" s="79"/>
      <c r="T216" s="80"/>
      <c r="AT216" s="17" t="s">
        <v>140</v>
      </c>
      <c r="AU216" s="17" t="s">
        <v>79</v>
      </c>
    </row>
    <row r="217" spans="2:51" s="12" customFormat="1" ht="12">
      <c r="B217" s="231"/>
      <c r="C217" s="232"/>
      <c r="D217" s="228" t="s">
        <v>142</v>
      </c>
      <c r="E217" s="233" t="s">
        <v>1</v>
      </c>
      <c r="F217" s="234" t="s">
        <v>294</v>
      </c>
      <c r="G217" s="232"/>
      <c r="H217" s="233" t="s">
        <v>1</v>
      </c>
      <c r="I217" s="235"/>
      <c r="J217" s="232"/>
      <c r="K217" s="232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142</v>
      </c>
      <c r="AU217" s="240" t="s">
        <v>79</v>
      </c>
      <c r="AV217" s="12" t="s">
        <v>77</v>
      </c>
      <c r="AW217" s="12" t="s">
        <v>32</v>
      </c>
      <c r="AX217" s="12" t="s">
        <v>70</v>
      </c>
      <c r="AY217" s="240" t="s">
        <v>131</v>
      </c>
    </row>
    <row r="218" spans="2:51" s="13" customFormat="1" ht="12">
      <c r="B218" s="241"/>
      <c r="C218" s="242"/>
      <c r="D218" s="228" t="s">
        <v>142</v>
      </c>
      <c r="E218" s="243" t="s">
        <v>1</v>
      </c>
      <c r="F218" s="244" t="s">
        <v>295</v>
      </c>
      <c r="G218" s="242"/>
      <c r="H218" s="245">
        <v>31.19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AT218" s="251" t="s">
        <v>142</v>
      </c>
      <c r="AU218" s="251" t="s">
        <v>79</v>
      </c>
      <c r="AV218" s="13" t="s">
        <v>79</v>
      </c>
      <c r="AW218" s="13" t="s">
        <v>32</v>
      </c>
      <c r="AX218" s="13" t="s">
        <v>77</v>
      </c>
      <c r="AY218" s="251" t="s">
        <v>131</v>
      </c>
    </row>
    <row r="219" spans="2:65" s="1" customFormat="1" ht="16.5" customHeight="1">
      <c r="B219" s="38"/>
      <c r="C219" s="252" t="s">
        <v>296</v>
      </c>
      <c r="D219" s="252" t="s">
        <v>173</v>
      </c>
      <c r="E219" s="253" t="s">
        <v>297</v>
      </c>
      <c r="F219" s="254" t="s">
        <v>298</v>
      </c>
      <c r="G219" s="255" t="s">
        <v>282</v>
      </c>
      <c r="H219" s="256">
        <v>0.011</v>
      </c>
      <c r="I219" s="257"/>
      <c r="J219" s="258">
        <f>ROUND(I219*H219,2)</f>
        <v>0</v>
      </c>
      <c r="K219" s="254" t="s">
        <v>299</v>
      </c>
      <c r="L219" s="259"/>
      <c r="M219" s="260" t="s">
        <v>1</v>
      </c>
      <c r="N219" s="261" t="s">
        <v>41</v>
      </c>
      <c r="O219" s="79"/>
      <c r="P219" s="225">
        <f>O219*H219</f>
        <v>0</v>
      </c>
      <c r="Q219" s="225">
        <v>1</v>
      </c>
      <c r="R219" s="225">
        <f>Q219*H219</f>
        <v>0.011</v>
      </c>
      <c r="S219" s="225">
        <v>0</v>
      </c>
      <c r="T219" s="226">
        <f>S219*H219</f>
        <v>0</v>
      </c>
      <c r="AR219" s="17" t="s">
        <v>300</v>
      </c>
      <c r="AT219" s="17" t="s">
        <v>173</v>
      </c>
      <c r="AU219" s="17" t="s">
        <v>79</v>
      </c>
      <c r="AY219" s="17" t="s">
        <v>131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7" t="s">
        <v>77</v>
      </c>
      <c r="BK219" s="227">
        <f>ROUND(I219*H219,2)</f>
        <v>0</v>
      </c>
      <c r="BL219" s="17" t="s">
        <v>239</v>
      </c>
      <c r="BM219" s="17" t="s">
        <v>301</v>
      </c>
    </row>
    <row r="220" spans="2:47" s="1" customFormat="1" ht="12">
      <c r="B220" s="38"/>
      <c r="C220" s="39"/>
      <c r="D220" s="228" t="s">
        <v>140</v>
      </c>
      <c r="E220" s="39"/>
      <c r="F220" s="229" t="s">
        <v>298</v>
      </c>
      <c r="G220" s="39"/>
      <c r="H220" s="39"/>
      <c r="I220" s="143"/>
      <c r="J220" s="39"/>
      <c r="K220" s="39"/>
      <c r="L220" s="43"/>
      <c r="M220" s="230"/>
      <c r="N220" s="79"/>
      <c r="O220" s="79"/>
      <c r="P220" s="79"/>
      <c r="Q220" s="79"/>
      <c r="R220" s="79"/>
      <c r="S220" s="79"/>
      <c r="T220" s="80"/>
      <c r="AT220" s="17" t="s">
        <v>140</v>
      </c>
      <c r="AU220" s="17" t="s">
        <v>79</v>
      </c>
    </row>
    <row r="221" spans="2:51" s="13" customFormat="1" ht="12">
      <c r="B221" s="241"/>
      <c r="C221" s="242"/>
      <c r="D221" s="228" t="s">
        <v>142</v>
      </c>
      <c r="E221" s="242"/>
      <c r="F221" s="244" t="s">
        <v>302</v>
      </c>
      <c r="G221" s="242"/>
      <c r="H221" s="245">
        <v>0.011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142</v>
      </c>
      <c r="AU221" s="251" t="s">
        <v>79</v>
      </c>
      <c r="AV221" s="13" t="s">
        <v>79</v>
      </c>
      <c r="AW221" s="13" t="s">
        <v>4</v>
      </c>
      <c r="AX221" s="13" t="s">
        <v>77</v>
      </c>
      <c r="AY221" s="251" t="s">
        <v>131</v>
      </c>
    </row>
    <row r="222" spans="2:65" s="1" customFormat="1" ht="16.5" customHeight="1">
      <c r="B222" s="38"/>
      <c r="C222" s="216" t="s">
        <v>303</v>
      </c>
      <c r="D222" s="216" t="s">
        <v>133</v>
      </c>
      <c r="E222" s="217" t="s">
        <v>304</v>
      </c>
      <c r="F222" s="218" t="s">
        <v>305</v>
      </c>
      <c r="G222" s="219" t="s">
        <v>158</v>
      </c>
      <c r="H222" s="220">
        <v>31.19</v>
      </c>
      <c r="I222" s="221"/>
      <c r="J222" s="222">
        <f>ROUND(I222*H222,2)</f>
        <v>0</v>
      </c>
      <c r="K222" s="218" t="s">
        <v>137</v>
      </c>
      <c r="L222" s="43"/>
      <c r="M222" s="223" t="s">
        <v>1</v>
      </c>
      <c r="N222" s="224" t="s">
        <v>41</v>
      </c>
      <c r="O222" s="79"/>
      <c r="P222" s="225">
        <f>O222*H222</f>
        <v>0</v>
      </c>
      <c r="Q222" s="225">
        <v>0.0004</v>
      </c>
      <c r="R222" s="225">
        <f>Q222*H222</f>
        <v>0.012476000000000001</v>
      </c>
      <c r="S222" s="225">
        <v>0</v>
      </c>
      <c r="T222" s="226">
        <f>S222*H222</f>
        <v>0</v>
      </c>
      <c r="AR222" s="17" t="s">
        <v>239</v>
      </c>
      <c r="AT222" s="17" t="s">
        <v>133</v>
      </c>
      <c r="AU222" s="17" t="s">
        <v>79</v>
      </c>
      <c r="AY222" s="17" t="s">
        <v>131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7" t="s">
        <v>77</v>
      </c>
      <c r="BK222" s="227">
        <f>ROUND(I222*H222,2)</f>
        <v>0</v>
      </c>
      <c r="BL222" s="17" t="s">
        <v>239</v>
      </c>
      <c r="BM222" s="17" t="s">
        <v>306</v>
      </c>
    </row>
    <row r="223" spans="2:47" s="1" customFormat="1" ht="12">
      <c r="B223" s="38"/>
      <c r="C223" s="39"/>
      <c r="D223" s="228" t="s">
        <v>140</v>
      </c>
      <c r="E223" s="39"/>
      <c r="F223" s="229" t="s">
        <v>307</v>
      </c>
      <c r="G223" s="39"/>
      <c r="H223" s="39"/>
      <c r="I223" s="143"/>
      <c r="J223" s="39"/>
      <c r="K223" s="39"/>
      <c r="L223" s="43"/>
      <c r="M223" s="230"/>
      <c r="N223" s="79"/>
      <c r="O223" s="79"/>
      <c r="P223" s="79"/>
      <c r="Q223" s="79"/>
      <c r="R223" s="79"/>
      <c r="S223" s="79"/>
      <c r="T223" s="80"/>
      <c r="AT223" s="17" t="s">
        <v>140</v>
      </c>
      <c r="AU223" s="17" t="s">
        <v>79</v>
      </c>
    </row>
    <row r="224" spans="2:65" s="1" customFormat="1" ht="22.5" customHeight="1">
      <c r="B224" s="38"/>
      <c r="C224" s="252" t="s">
        <v>308</v>
      </c>
      <c r="D224" s="252" t="s">
        <v>173</v>
      </c>
      <c r="E224" s="253" t="s">
        <v>309</v>
      </c>
      <c r="F224" s="254" t="s">
        <v>310</v>
      </c>
      <c r="G224" s="255" t="s">
        <v>158</v>
      </c>
      <c r="H224" s="256">
        <v>37.428</v>
      </c>
      <c r="I224" s="257"/>
      <c r="J224" s="258">
        <f>ROUND(I224*H224,2)</f>
        <v>0</v>
      </c>
      <c r="K224" s="254" t="s">
        <v>137</v>
      </c>
      <c r="L224" s="259"/>
      <c r="M224" s="260" t="s">
        <v>1</v>
      </c>
      <c r="N224" s="261" t="s">
        <v>41</v>
      </c>
      <c r="O224" s="79"/>
      <c r="P224" s="225">
        <f>O224*H224</f>
        <v>0</v>
      </c>
      <c r="Q224" s="225">
        <v>0.00388</v>
      </c>
      <c r="R224" s="225">
        <f>Q224*H224</f>
        <v>0.14522063999999998</v>
      </c>
      <c r="S224" s="225">
        <v>0</v>
      </c>
      <c r="T224" s="226">
        <f>S224*H224</f>
        <v>0</v>
      </c>
      <c r="AR224" s="17" t="s">
        <v>300</v>
      </c>
      <c r="AT224" s="17" t="s">
        <v>173</v>
      </c>
      <c r="AU224" s="17" t="s">
        <v>79</v>
      </c>
      <c r="AY224" s="17" t="s">
        <v>131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7" t="s">
        <v>77</v>
      </c>
      <c r="BK224" s="227">
        <f>ROUND(I224*H224,2)</f>
        <v>0</v>
      </c>
      <c r="BL224" s="17" t="s">
        <v>239</v>
      </c>
      <c r="BM224" s="17" t="s">
        <v>311</v>
      </c>
    </row>
    <row r="225" spans="2:47" s="1" customFormat="1" ht="12">
      <c r="B225" s="38"/>
      <c r="C225" s="39"/>
      <c r="D225" s="228" t="s">
        <v>140</v>
      </c>
      <c r="E225" s="39"/>
      <c r="F225" s="229" t="s">
        <v>310</v>
      </c>
      <c r="G225" s="39"/>
      <c r="H225" s="39"/>
      <c r="I225" s="143"/>
      <c r="J225" s="39"/>
      <c r="K225" s="39"/>
      <c r="L225" s="43"/>
      <c r="M225" s="230"/>
      <c r="N225" s="79"/>
      <c r="O225" s="79"/>
      <c r="P225" s="79"/>
      <c r="Q225" s="79"/>
      <c r="R225" s="79"/>
      <c r="S225" s="79"/>
      <c r="T225" s="80"/>
      <c r="AT225" s="17" t="s">
        <v>140</v>
      </c>
      <c r="AU225" s="17" t="s">
        <v>79</v>
      </c>
    </row>
    <row r="226" spans="2:51" s="12" customFormat="1" ht="12">
      <c r="B226" s="231"/>
      <c r="C226" s="232"/>
      <c r="D226" s="228" t="s">
        <v>142</v>
      </c>
      <c r="E226" s="233" t="s">
        <v>1</v>
      </c>
      <c r="F226" s="234" t="s">
        <v>294</v>
      </c>
      <c r="G226" s="232"/>
      <c r="H226" s="233" t="s">
        <v>1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142</v>
      </c>
      <c r="AU226" s="240" t="s">
        <v>79</v>
      </c>
      <c r="AV226" s="12" t="s">
        <v>77</v>
      </c>
      <c r="AW226" s="12" t="s">
        <v>32</v>
      </c>
      <c r="AX226" s="12" t="s">
        <v>70</v>
      </c>
      <c r="AY226" s="240" t="s">
        <v>131</v>
      </c>
    </row>
    <row r="227" spans="2:51" s="13" customFormat="1" ht="12">
      <c r="B227" s="241"/>
      <c r="C227" s="242"/>
      <c r="D227" s="228" t="s">
        <v>142</v>
      </c>
      <c r="E227" s="243" t="s">
        <v>1</v>
      </c>
      <c r="F227" s="244" t="s">
        <v>295</v>
      </c>
      <c r="G227" s="242"/>
      <c r="H227" s="245">
        <v>31.19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142</v>
      </c>
      <c r="AU227" s="251" t="s">
        <v>79</v>
      </c>
      <c r="AV227" s="13" t="s">
        <v>79</v>
      </c>
      <c r="AW227" s="13" t="s">
        <v>32</v>
      </c>
      <c r="AX227" s="13" t="s">
        <v>77</v>
      </c>
      <c r="AY227" s="251" t="s">
        <v>131</v>
      </c>
    </row>
    <row r="228" spans="2:51" s="13" customFormat="1" ht="12">
      <c r="B228" s="241"/>
      <c r="C228" s="242"/>
      <c r="D228" s="228" t="s">
        <v>142</v>
      </c>
      <c r="E228" s="242"/>
      <c r="F228" s="244" t="s">
        <v>312</v>
      </c>
      <c r="G228" s="242"/>
      <c r="H228" s="245">
        <v>37.428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AT228" s="251" t="s">
        <v>142</v>
      </c>
      <c r="AU228" s="251" t="s">
        <v>79</v>
      </c>
      <c r="AV228" s="13" t="s">
        <v>79</v>
      </c>
      <c r="AW228" s="13" t="s">
        <v>4</v>
      </c>
      <c r="AX228" s="13" t="s">
        <v>77</v>
      </c>
      <c r="AY228" s="251" t="s">
        <v>131</v>
      </c>
    </row>
    <row r="229" spans="2:65" s="1" customFormat="1" ht="16.5" customHeight="1">
      <c r="B229" s="38"/>
      <c r="C229" s="216" t="s">
        <v>313</v>
      </c>
      <c r="D229" s="216" t="s">
        <v>133</v>
      </c>
      <c r="E229" s="217" t="s">
        <v>314</v>
      </c>
      <c r="F229" s="218" t="s">
        <v>315</v>
      </c>
      <c r="G229" s="219" t="s">
        <v>282</v>
      </c>
      <c r="H229" s="220">
        <v>0.169</v>
      </c>
      <c r="I229" s="221"/>
      <c r="J229" s="222">
        <f>ROUND(I229*H229,2)</f>
        <v>0</v>
      </c>
      <c r="K229" s="218" t="s">
        <v>137</v>
      </c>
      <c r="L229" s="43"/>
      <c r="M229" s="223" t="s">
        <v>1</v>
      </c>
      <c r="N229" s="224" t="s">
        <v>41</v>
      </c>
      <c r="O229" s="79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AR229" s="17" t="s">
        <v>239</v>
      </c>
      <c r="AT229" s="17" t="s">
        <v>133</v>
      </c>
      <c r="AU229" s="17" t="s">
        <v>79</v>
      </c>
      <c r="AY229" s="17" t="s">
        <v>131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7" t="s">
        <v>77</v>
      </c>
      <c r="BK229" s="227">
        <f>ROUND(I229*H229,2)</f>
        <v>0</v>
      </c>
      <c r="BL229" s="17" t="s">
        <v>239</v>
      </c>
      <c r="BM229" s="17" t="s">
        <v>316</v>
      </c>
    </row>
    <row r="230" spans="2:47" s="1" customFormat="1" ht="12">
      <c r="B230" s="38"/>
      <c r="C230" s="39"/>
      <c r="D230" s="228" t="s">
        <v>140</v>
      </c>
      <c r="E230" s="39"/>
      <c r="F230" s="229" t="s">
        <v>317</v>
      </c>
      <c r="G230" s="39"/>
      <c r="H230" s="39"/>
      <c r="I230" s="143"/>
      <c r="J230" s="39"/>
      <c r="K230" s="39"/>
      <c r="L230" s="43"/>
      <c r="M230" s="230"/>
      <c r="N230" s="79"/>
      <c r="O230" s="79"/>
      <c r="P230" s="79"/>
      <c r="Q230" s="79"/>
      <c r="R230" s="79"/>
      <c r="S230" s="79"/>
      <c r="T230" s="80"/>
      <c r="AT230" s="17" t="s">
        <v>140</v>
      </c>
      <c r="AU230" s="17" t="s">
        <v>79</v>
      </c>
    </row>
    <row r="231" spans="2:63" s="11" customFormat="1" ht="22.8" customHeight="1">
      <c r="B231" s="200"/>
      <c r="C231" s="201"/>
      <c r="D231" s="202" t="s">
        <v>69</v>
      </c>
      <c r="E231" s="214" t="s">
        <v>318</v>
      </c>
      <c r="F231" s="214" t="s">
        <v>319</v>
      </c>
      <c r="G231" s="201"/>
      <c r="H231" s="201"/>
      <c r="I231" s="204"/>
      <c r="J231" s="215">
        <f>BK231</f>
        <v>0</v>
      </c>
      <c r="K231" s="201"/>
      <c r="L231" s="206"/>
      <c r="M231" s="207"/>
      <c r="N231" s="208"/>
      <c r="O231" s="208"/>
      <c r="P231" s="209">
        <f>SUM(P232:P241)</f>
        <v>0</v>
      </c>
      <c r="Q231" s="208"/>
      <c r="R231" s="209">
        <f>SUM(R232:R241)</f>
        <v>0.17706389999999997</v>
      </c>
      <c r="S231" s="208"/>
      <c r="T231" s="210">
        <f>SUM(T232:T241)</f>
        <v>0</v>
      </c>
      <c r="AR231" s="211" t="s">
        <v>79</v>
      </c>
      <c r="AT231" s="212" t="s">
        <v>69</v>
      </c>
      <c r="AU231" s="212" t="s">
        <v>77</v>
      </c>
      <c r="AY231" s="211" t="s">
        <v>131</v>
      </c>
      <c r="BK231" s="213">
        <f>SUM(BK232:BK241)</f>
        <v>0</v>
      </c>
    </row>
    <row r="232" spans="2:65" s="1" customFormat="1" ht="16.5" customHeight="1">
      <c r="B232" s="38"/>
      <c r="C232" s="216" t="s">
        <v>320</v>
      </c>
      <c r="D232" s="216" t="s">
        <v>133</v>
      </c>
      <c r="E232" s="217" t="s">
        <v>321</v>
      </c>
      <c r="F232" s="218" t="s">
        <v>322</v>
      </c>
      <c r="G232" s="219" t="s">
        <v>158</v>
      </c>
      <c r="H232" s="220">
        <v>21.58</v>
      </c>
      <c r="I232" s="221"/>
      <c r="J232" s="222">
        <f>ROUND(I232*H232,2)</f>
        <v>0</v>
      </c>
      <c r="K232" s="218" t="s">
        <v>137</v>
      </c>
      <c r="L232" s="43"/>
      <c r="M232" s="223" t="s">
        <v>1</v>
      </c>
      <c r="N232" s="224" t="s">
        <v>41</v>
      </c>
      <c r="O232" s="79"/>
      <c r="P232" s="225">
        <f>O232*H232</f>
        <v>0</v>
      </c>
      <c r="Q232" s="225">
        <v>0.006</v>
      </c>
      <c r="R232" s="225">
        <f>Q232*H232</f>
        <v>0.12947999999999998</v>
      </c>
      <c r="S232" s="225">
        <v>0</v>
      </c>
      <c r="T232" s="226">
        <f>S232*H232</f>
        <v>0</v>
      </c>
      <c r="AR232" s="17" t="s">
        <v>239</v>
      </c>
      <c r="AT232" s="17" t="s">
        <v>133</v>
      </c>
      <c r="AU232" s="17" t="s">
        <v>79</v>
      </c>
      <c r="AY232" s="17" t="s">
        <v>131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7" t="s">
        <v>77</v>
      </c>
      <c r="BK232" s="227">
        <f>ROUND(I232*H232,2)</f>
        <v>0</v>
      </c>
      <c r="BL232" s="17" t="s">
        <v>239</v>
      </c>
      <c r="BM232" s="17" t="s">
        <v>323</v>
      </c>
    </row>
    <row r="233" spans="2:47" s="1" customFormat="1" ht="12">
      <c r="B233" s="38"/>
      <c r="C233" s="39"/>
      <c r="D233" s="228" t="s">
        <v>140</v>
      </c>
      <c r="E233" s="39"/>
      <c r="F233" s="229" t="s">
        <v>324</v>
      </c>
      <c r="G233" s="39"/>
      <c r="H233" s="39"/>
      <c r="I233" s="143"/>
      <c r="J233" s="39"/>
      <c r="K233" s="39"/>
      <c r="L233" s="43"/>
      <c r="M233" s="230"/>
      <c r="N233" s="79"/>
      <c r="O233" s="79"/>
      <c r="P233" s="79"/>
      <c r="Q233" s="79"/>
      <c r="R233" s="79"/>
      <c r="S233" s="79"/>
      <c r="T233" s="80"/>
      <c r="AT233" s="17" t="s">
        <v>140</v>
      </c>
      <c r="AU233" s="17" t="s">
        <v>79</v>
      </c>
    </row>
    <row r="234" spans="2:51" s="12" customFormat="1" ht="12">
      <c r="B234" s="231"/>
      <c r="C234" s="232"/>
      <c r="D234" s="228" t="s">
        <v>142</v>
      </c>
      <c r="E234" s="233" t="s">
        <v>1</v>
      </c>
      <c r="F234" s="234" t="s">
        <v>325</v>
      </c>
      <c r="G234" s="232"/>
      <c r="H234" s="233" t="s">
        <v>1</v>
      </c>
      <c r="I234" s="235"/>
      <c r="J234" s="232"/>
      <c r="K234" s="232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142</v>
      </c>
      <c r="AU234" s="240" t="s">
        <v>79</v>
      </c>
      <c r="AV234" s="12" t="s">
        <v>77</v>
      </c>
      <c r="AW234" s="12" t="s">
        <v>32</v>
      </c>
      <c r="AX234" s="12" t="s">
        <v>70</v>
      </c>
      <c r="AY234" s="240" t="s">
        <v>131</v>
      </c>
    </row>
    <row r="235" spans="2:51" s="12" customFormat="1" ht="12">
      <c r="B235" s="231"/>
      <c r="C235" s="232"/>
      <c r="D235" s="228" t="s">
        <v>142</v>
      </c>
      <c r="E235" s="233" t="s">
        <v>1</v>
      </c>
      <c r="F235" s="234" t="s">
        <v>171</v>
      </c>
      <c r="G235" s="232"/>
      <c r="H235" s="233" t="s">
        <v>1</v>
      </c>
      <c r="I235" s="235"/>
      <c r="J235" s="232"/>
      <c r="K235" s="232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142</v>
      </c>
      <c r="AU235" s="240" t="s">
        <v>79</v>
      </c>
      <c r="AV235" s="12" t="s">
        <v>77</v>
      </c>
      <c r="AW235" s="12" t="s">
        <v>32</v>
      </c>
      <c r="AX235" s="12" t="s">
        <v>70</v>
      </c>
      <c r="AY235" s="240" t="s">
        <v>131</v>
      </c>
    </row>
    <row r="236" spans="2:51" s="13" customFormat="1" ht="12">
      <c r="B236" s="241"/>
      <c r="C236" s="242"/>
      <c r="D236" s="228" t="s">
        <v>142</v>
      </c>
      <c r="E236" s="243" t="s">
        <v>1</v>
      </c>
      <c r="F236" s="244" t="s">
        <v>230</v>
      </c>
      <c r="G236" s="242"/>
      <c r="H236" s="245">
        <v>21.58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142</v>
      </c>
      <c r="AU236" s="251" t="s">
        <v>79</v>
      </c>
      <c r="AV236" s="13" t="s">
        <v>79</v>
      </c>
      <c r="AW236" s="13" t="s">
        <v>32</v>
      </c>
      <c r="AX236" s="13" t="s">
        <v>77</v>
      </c>
      <c r="AY236" s="251" t="s">
        <v>131</v>
      </c>
    </row>
    <row r="237" spans="2:65" s="1" customFormat="1" ht="16.5" customHeight="1">
      <c r="B237" s="38"/>
      <c r="C237" s="252" t="s">
        <v>326</v>
      </c>
      <c r="D237" s="252" t="s">
        <v>173</v>
      </c>
      <c r="E237" s="253" t="s">
        <v>327</v>
      </c>
      <c r="F237" s="254" t="s">
        <v>328</v>
      </c>
      <c r="G237" s="255" t="s">
        <v>158</v>
      </c>
      <c r="H237" s="256">
        <v>22.659</v>
      </c>
      <c r="I237" s="257"/>
      <c r="J237" s="258">
        <f>ROUND(I237*H237,2)</f>
        <v>0</v>
      </c>
      <c r="K237" s="254" t="s">
        <v>137</v>
      </c>
      <c r="L237" s="259"/>
      <c r="M237" s="260" t="s">
        <v>1</v>
      </c>
      <c r="N237" s="261" t="s">
        <v>41</v>
      </c>
      <c r="O237" s="79"/>
      <c r="P237" s="225">
        <f>O237*H237</f>
        <v>0</v>
      </c>
      <c r="Q237" s="225">
        <v>0.0021</v>
      </c>
      <c r="R237" s="225">
        <f>Q237*H237</f>
        <v>0.04758389999999999</v>
      </c>
      <c r="S237" s="225">
        <v>0</v>
      </c>
      <c r="T237" s="226">
        <f>S237*H237</f>
        <v>0</v>
      </c>
      <c r="AR237" s="17" t="s">
        <v>300</v>
      </c>
      <c r="AT237" s="17" t="s">
        <v>173</v>
      </c>
      <c r="AU237" s="17" t="s">
        <v>79</v>
      </c>
      <c r="AY237" s="17" t="s">
        <v>131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7" t="s">
        <v>77</v>
      </c>
      <c r="BK237" s="227">
        <f>ROUND(I237*H237,2)</f>
        <v>0</v>
      </c>
      <c r="BL237" s="17" t="s">
        <v>239</v>
      </c>
      <c r="BM237" s="17" t="s">
        <v>329</v>
      </c>
    </row>
    <row r="238" spans="2:47" s="1" customFormat="1" ht="12">
      <c r="B238" s="38"/>
      <c r="C238" s="39"/>
      <c r="D238" s="228" t="s">
        <v>140</v>
      </c>
      <c r="E238" s="39"/>
      <c r="F238" s="229" t="s">
        <v>328</v>
      </c>
      <c r="G238" s="39"/>
      <c r="H238" s="39"/>
      <c r="I238" s="143"/>
      <c r="J238" s="39"/>
      <c r="K238" s="39"/>
      <c r="L238" s="43"/>
      <c r="M238" s="230"/>
      <c r="N238" s="79"/>
      <c r="O238" s="79"/>
      <c r="P238" s="79"/>
      <c r="Q238" s="79"/>
      <c r="R238" s="79"/>
      <c r="S238" s="79"/>
      <c r="T238" s="80"/>
      <c r="AT238" s="17" t="s">
        <v>140</v>
      </c>
      <c r="AU238" s="17" t="s">
        <v>79</v>
      </c>
    </row>
    <row r="239" spans="2:51" s="13" customFormat="1" ht="12">
      <c r="B239" s="241"/>
      <c r="C239" s="242"/>
      <c r="D239" s="228" t="s">
        <v>142</v>
      </c>
      <c r="E239" s="242"/>
      <c r="F239" s="244" t="s">
        <v>330</v>
      </c>
      <c r="G239" s="242"/>
      <c r="H239" s="245">
        <v>22.659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142</v>
      </c>
      <c r="AU239" s="251" t="s">
        <v>79</v>
      </c>
      <c r="AV239" s="13" t="s">
        <v>79</v>
      </c>
      <c r="AW239" s="13" t="s">
        <v>4</v>
      </c>
      <c r="AX239" s="13" t="s">
        <v>77</v>
      </c>
      <c r="AY239" s="251" t="s">
        <v>131</v>
      </c>
    </row>
    <row r="240" spans="2:65" s="1" customFormat="1" ht="16.5" customHeight="1">
      <c r="B240" s="38"/>
      <c r="C240" s="216" t="s">
        <v>331</v>
      </c>
      <c r="D240" s="216" t="s">
        <v>133</v>
      </c>
      <c r="E240" s="217" t="s">
        <v>332</v>
      </c>
      <c r="F240" s="218" t="s">
        <v>333</v>
      </c>
      <c r="G240" s="219" t="s">
        <v>282</v>
      </c>
      <c r="H240" s="220">
        <v>0.177</v>
      </c>
      <c r="I240" s="221"/>
      <c r="J240" s="222">
        <f>ROUND(I240*H240,2)</f>
        <v>0</v>
      </c>
      <c r="K240" s="218" t="s">
        <v>137</v>
      </c>
      <c r="L240" s="43"/>
      <c r="M240" s="223" t="s">
        <v>1</v>
      </c>
      <c r="N240" s="224" t="s">
        <v>41</v>
      </c>
      <c r="O240" s="79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AR240" s="17" t="s">
        <v>239</v>
      </c>
      <c r="AT240" s="17" t="s">
        <v>133</v>
      </c>
      <c r="AU240" s="17" t="s">
        <v>79</v>
      </c>
      <c r="AY240" s="17" t="s">
        <v>131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7" t="s">
        <v>77</v>
      </c>
      <c r="BK240" s="227">
        <f>ROUND(I240*H240,2)</f>
        <v>0</v>
      </c>
      <c r="BL240" s="17" t="s">
        <v>239</v>
      </c>
      <c r="BM240" s="17" t="s">
        <v>334</v>
      </c>
    </row>
    <row r="241" spans="2:47" s="1" customFormat="1" ht="12">
      <c r="B241" s="38"/>
      <c r="C241" s="39"/>
      <c r="D241" s="228" t="s">
        <v>140</v>
      </c>
      <c r="E241" s="39"/>
      <c r="F241" s="229" t="s">
        <v>335</v>
      </c>
      <c r="G241" s="39"/>
      <c r="H241" s="39"/>
      <c r="I241" s="143"/>
      <c r="J241" s="39"/>
      <c r="K241" s="39"/>
      <c r="L241" s="43"/>
      <c r="M241" s="230"/>
      <c r="N241" s="79"/>
      <c r="O241" s="79"/>
      <c r="P241" s="79"/>
      <c r="Q241" s="79"/>
      <c r="R241" s="79"/>
      <c r="S241" s="79"/>
      <c r="T241" s="80"/>
      <c r="AT241" s="17" t="s">
        <v>140</v>
      </c>
      <c r="AU241" s="17" t="s">
        <v>79</v>
      </c>
    </row>
    <row r="242" spans="2:63" s="11" customFormat="1" ht="22.8" customHeight="1">
      <c r="B242" s="200"/>
      <c r="C242" s="201"/>
      <c r="D242" s="202" t="s">
        <v>69</v>
      </c>
      <c r="E242" s="214" t="s">
        <v>336</v>
      </c>
      <c r="F242" s="214" t="s">
        <v>337</v>
      </c>
      <c r="G242" s="201"/>
      <c r="H242" s="201"/>
      <c r="I242" s="204"/>
      <c r="J242" s="215">
        <f>BK242</f>
        <v>0</v>
      </c>
      <c r="K242" s="201"/>
      <c r="L242" s="206"/>
      <c r="M242" s="207"/>
      <c r="N242" s="208"/>
      <c r="O242" s="208"/>
      <c r="P242" s="209">
        <f>SUM(P243:P248)</f>
        <v>0</v>
      </c>
      <c r="Q242" s="208"/>
      <c r="R242" s="209">
        <f>SUM(R243:R248)</f>
        <v>0</v>
      </c>
      <c r="S242" s="208"/>
      <c r="T242" s="210">
        <f>SUM(T243:T248)</f>
        <v>0</v>
      </c>
      <c r="AR242" s="211" t="s">
        <v>79</v>
      </c>
      <c r="AT242" s="212" t="s">
        <v>69</v>
      </c>
      <c r="AU242" s="212" t="s">
        <v>77</v>
      </c>
      <c r="AY242" s="211" t="s">
        <v>131</v>
      </c>
      <c r="BK242" s="213">
        <f>SUM(BK243:BK248)</f>
        <v>0</v>
      </c>
    </row>
    <row r="243" spans="2:65" s="1" customFormat="1" ht="16.5" customHeight="1">
      <c r="B243" s="38"/>
      <c r="C243" s="216" t="s">
        <v>338</v>
      </c>
      <c r="D243" s="216" t="s">
        <v>133</v>
      </c>
      <c r="E243" s="217" t="s">
        <v>339</v>
      </c>
      <c r="F243" s="218" t="s">
        <v>340</v>
      </c>
      <c r="G243" s="219" t="s">
        <v>158</v>
      </c>
      <c r="H243" s="220">
        <v>195.69</v>
      </c>
      <c r="I243" s="221"/>
      <c r="J243" s="222">
        <f>ROUND(I243*H243,2)</f>
        <v>0</v>
      </c>
      <c r="K243" s="218" t="s">
        <v>1</v>
      </c>
      <c r="L243" s="43"/>
      <c r="M243" s="223" t="s">
        <v>1</v>
      </c>
      <c r="N243" s="224" t="s">
        <v>41</v>
      </c>
      <c r="O243" s="79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AR243" s="17" t="s">
        <v>239</v>
      </c>
      <c r="AT243" s="17" t="s">
        <v>133</v>
      </c>
      <c r="AU243" s="17" t="s">
        <v>79</v>
      </c>
      <c r="AY243" s="17" t="s">
        <v>131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7" t="s">
        <v>77</v>
      </c>
      <c r="BK243" s="227">
        <f>ROUND(I243*H243,2)</f>
        <v>0</v>
      </c>
      <c r="BL243" s="17" t="s">
        <v>239</v>
      </c>
      <c r="BM243" s="17" t="s">
        <v>341</v>
      </c>
    </row>
    <row r="244" spans="2:47" s="1" customFormat="1" ht="12">
      <c r="B244" s="38"/>
      <c r="C244" s="39"/>
      <c r="D244" s="228" t="s">
        <v>140</v>
      </c>
      <c r="E244" s="39"/>
      <c r="F244" s="229" t="s">
        <v>340</v>
      </c>
      <c r="G244" s="39"/>
      <c r="H244" s="39"/>
      <c r="I244" s="143"/>
      <c r="J244" s="39"/>
      <c r="K244" s="39"/>
      <c r="L244" s="43"/>
      <c r="M244" s="230"/>
      <c r="N244" s="79"/>
      <c r="O244" s="79"/>
      <c r="P244" s="79"/>
      <c r="Q244" s="79"/>
      <c r="R244" s="79"/>
      <c r="S244" s="79"/>
      <c r="T244" s="80"/>
      <c r="AT244" s="17" t="s">
        <v>140</v>
      </c>
      <c r="AU244" s="17" t="s">
        <v>79</v>
      </c>
    </row>
    <row r="245" spans="2:51" s="12" customFormat="1" ht="12">
      <c r="B245" s="231"/>
      <c r="C245" s="232"/>
      <c r="D245" s="228" t="s">
        <v>142</v>
      </c>
      <c r="E245" s="233" t="s">
        <v>1</v>
      </c>
      <c r="F245" s="234" t="s">
        <v>254</v>
      </c>
      <c r="G245" s="232"/>
      <c r="H245" s="233" t="s">
        <v>1</v>
      </c>
      <c r="I245" s="235"/>
      <c r="J245" s="232"/>
      <c r="K245" s="232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142</v>
      </c>
      <c r="AU245" s="240" t="s">
        <v>79</v>
      </c>
      <c r="AV245" s="12" t="s">
        <v>77</v>
      </c>
      <c r="AW245" s="12" t="s">
        <v>32</v>
      </c>
      <c r="AX245" s="12" t="s">
        <v>70</v>
      </c>
      <c r="AY245" s="240" t="s">
        <v>131</v>
      </c>
    </row>
    <row r="246" spans="2:51" s="12" customFormat="1" ht="12">
      <c r="B246" s="231"/>
      <c r="C246" s="232"/>
      <c r="D246" s="228" t="s">
        <v>142</v>
      </c>
      <c r="E246" s="233" t="s">
        <v>1</v>
      </c>
      <c r="F246" s="234" t="s">
        <v>171</v>
      </c>
      <c r="G246" s="232"/>
      <c r="H246" s="233" t="s">
        <v>1</v>
      </c>
      <c r="I246" s="235"/>
      <c r="J246" s="232"/>
      <c r="K246" s="232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142</v>
      </c>
      <c r="AU246" s="240" t="s">
        <v>79</v>
      </c>
      <c r="AV246" s="12" t="s">
        <v>77</v>
      </c>
      <c r="AW246" s="12" t="s">
        <v>32</v>
      </c>
      <c r="AX246" s="12" t="s">
        <v>70</v>
      </c>
      <c r="AY246" s="240" t="s">
        <v>131</v>
      </c>
    </row>
    <row r="247" spans="2:51" s="13" customFormat="1" ht="12">
      <c r="B247" s="241"/>
      <c r="C247" s="242"/>
      <c r="D247" s="228" t="s">
        <v>142</v>
      </c>
      <c r="E247" s="243" t="s">
        <v>1</v>
      </c>
      <c r="F247" s="244" t="s">
        <v>342</v>
      </c>
      <c r="G247" s="242"/>
      <c r="H247" s="245">
        <v>177.9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142</v>
      </c>
      <c r="AU247" s="251" t="s">
        <v>79</v>
      </c>
      <c r="AV247" s="13" t="s">
        <v>79</v>
      </c>
      <c r="AW247" s="13" t="s">
        <v>32</v>
      </c>
      <c r="AX247" s="13" t="s">
        <v>77</v>
      </c>
      <c r="AY247" s="251" t="s">
        <v>131</v>
      </c>
    </row>
    <row r="248" spans="2:51" s="13" customFormat="1" ht="12">
      <c r="B248" s="241"/>
      <c r="C248" s="242"/>
      <c r="D248" s="228" t="s">
        <v>142</v>
      </c>
      <c r="E248" s="242"/>
      <c r="F248" s="244" t="s">
        <v>343</v>
      </c>
      <c r="G248" s="242"/>
      <c r="H248" s="245">
        <v>195.69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142</v>
      </c>
      <c r="AU248" s="251" t="s">
        <v>79</v>
      </c>
      <c r="AV248" s="13" t="s">
        <v>79</v>
      </c>
      <c r="AW248" s="13" t="s">
        <v>4</v>
      </c>
      <c r="AX248" s="13" t="s">
        <v>77</v>
      </c>
      <c r="AY248" s="251" t="s">
        <v>131</v>
      </c>
    </row>
    <row r="249" spans="2:63" s="11" customFormat="1" ht="22.8" customHeight="1">
      <c r="B249" s="200"/>
      <c r="C249" s="201"/>
      <c r="D249" s="202" t="s">
        <v>69</v>
      </c>
      <c r="E249" s="214" t="s">
        <v>344</v>
      </c>
      <c r="F249" s="214" t="s">
        <v>345</v>
      </c>
      <c r="G249" s="201"/>
      <c r="H249" s="201"/>
      <c r="I249" s="204"/>
      <c r="J249" s="215">
        <f>BK249</f>
        <v>0</v>
      </c>
      <c r="K249" s="201"/>
      <c r="L249" s="206"/>
      <c r="M249" s="207"/>
      <c r="N249" s="208"/>
      <c r="O249" s="208"/>
      <c r="P249" s="209">
        <f>SUM(P250:P297)</f>
        <v>0</v>
      </c>
      <c r="Q249" s="208"/>
      <c r="R249" s="209">
        <f>SUM(R250:R297)</f>
        <v>2.8201297</v>
      </c>
      <c r="S249" s="208"/>
      <c r="T249" s="210">
        <f>SUM(T250:T297)</f>
        <v>0</v>
      </c>
      <c r="AR249" s="211" t="s">
        <v>79</v>
      </c>
      <c r="AT249" s="212" t="s">
        <v>69</v>
      </c>
      <c r="AU249" s="212" t="s">
        <v>77</v>
      </c>
      <c r="AY249" s="211" t="s">
        <v>131</v>
      </c>
      <c r="BK249" s="213">
        <f>SUM(BK250:BK297)</f>
        <v>0</v>
      </c>
    </row>
    <row r="250" spans="2:65" s="1" customFormat="1" ht="16.5" customHeight="1">
      <c r="B250" s="38"/>
      <c r="C250" s="216" t="s">
        <v>300</v>
      </c>
      <c r="D250" s="216" t="s">
        <v>133</v>
      </c>
      <c r="E250" s="217" t="s">
        <v>346</v>
      </c>
      <c r="F250" s="218" t="s">
        <v>347</v>
      </c>
      <c r="G250" s="219" t="s">
        <v>182</v>
      </c>
      <c r="H250" s="220">
        <v>61.72</v>
      </c>
      <c r="I250" s="221"/>
      <c r="J250" s="222">
        <f>ROUND(I250*H250,2)</f>
        <v>0</v>
      </c>
      <c r="K250" s="218" t="s">
        <v>137</v>
      </c>
      <c r="L250" s="43"/>
      <c r="M250" s="223" t="s">
        <v>1</v>
      </c>
      <c r="N250" s="224" t="s">
        <v>41</v>
      </c>
      <c r="O250" s="79"/>
      <c r="P250" s="225">
        <f>O250*H250</f>
        <v>0</v>
      </c>
      <c r="Q250" s="225">
        <v>0.0087</v>
      </c>
      <c r="R250" s="225">
        <f>Q250*H250</f>
        <v>0.536964</v>
      </c>
      <c r="S250" s="225">
        <v>0</v>
      </c>
      <c r="T250" s="226">
        <f>S250*H250</f>
        <v>0</v>
      </c>
      <c r="AR250" s="17" t="s">
        <v>239</v>
      </c>
      <c r="AT250" s="17" t="s">
        <v>133</v>
      </c>
      <c r="AU250" s="17" t="s">
        <v>79</v>
      </c>
      <c r="AY250" s="17" t="s">
        <v>131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7" t="s">
        <v>77</v>
      </c>
      <c r="BK250" s="227">
        <f>ROUND(I250*H250,2)</f>
        <v>0</v>
      </c>
      <c r="BL250" s="17" t="s">
        <v>239</v>
      </c>
      <c r="BM250" s="17" t="s">
        <v>348</v>
      </c>
    </row>
    <row r="251" spans="2:47" s="1" customFormat="1" ht="12">
      <c r="B251" s="38"/>
      <c r="C251" s="39"/>
      <c r="D251" s="228" t="s">
        <v>140</v>
      </c>
      <c r="E251" s="39"/>
      <c r="F251" s="229" t="s">
        <v>349</v>
      </c>
      <c r="G251" s="39"/>
      <c r="H251" s="39"/>
      <c r="I251" s="143"/>
      <c r="J251" s="39"/>
      <c r="K251" s="39"/>
      <c r="L251" s="43"/>
      <c r="M251" s="230"/>
      <c r="N251" s="79"/>
      <c r="O251" s="79"/>
      <c r="P251" s="79"/>
      <c r="Q251" s="79"/>
      <c r="R251" s="79"/>
      <c r="S251" s="79"/>
      <c r="T251" s="80"/>
      <c r="AT251" s="17" t="s">
        <v>140</v>
      </c>
      <c r="AU251" s="17" t="s">
        <v>79</v>
      </c>
    </row>
    <row r="252" spans="2:51" s="12" customFormat="1" ht="12">
      <c r="B252" s="231"/>
      <c r="C252" s="232"/>
      <c r="D252" s="228" t="s">
        <v>142</v>
      </c>
      <c r="E252" s="233" t="s">
        <v>1</v>
      </c>
      <c r="F252" s="234" t="s">
        <v>350</v>
      </c>
      <c r="G252" s="232"/>
      <c r="H252" s="233" t="s">
        <v>1</v>
      </c>
      <c r="I252" s="235"/>
      <c r="J252" s="232"/>
      <c r="K252" s="232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142</v>
      </c>
      <c r="AU252" s="240" t="s">
        <v>79</v>
      </c>
      <c r="AV252" s="12" t="s">
        <v>77</v>
      </c>
      <c r="AW252" s="12" t="s">
        <v>32</v>
      </c>
      <c r="AX252" s="12" t="s">
        <v>70</v>
      </c>
      <c r="AY252" s="240" t="s">
        <v>131</v>
      </c>
    </row>
    <row r="253" spans="2:51" s="12" customFormat="1" ht="12">
      <c r="B253" s="231"/>
      <c r="C253" s="232"/>
      <c r="D253" s="228" t="s">
        <v>142</v>
      </c>
      <c r="E253" s="233" t="s">
        <v>1</v>
      </c>
      <c r="F253" s="234" t="s">
        <v>351</v>
      </c>
      <c r="G253" s="232"/>
      <c r="H253" s="233" t="s">
        <v>1</v>
      </c>
      <c r="I253" s="235"/>
      <c r="J253" s="232"/>
      <c r="K253" s="232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142</v>
      </c>
      <c r="AU253" s="240" t="s">
        <v>79</v>
      </c>
      <c r="AV253" s="12" t="s">
        <v>77</v>
      </c>
      <c r="AW253" s="12" t="s">
        <v>32</v>
      </c>
      <c r="AX253" s="12" t="s">
        <v>70</v>
      </c>
      <c r="AY253" s="240" t="s">
        <v>131</v>
      </c>
    </row>
    <row r="254" spans="2:51" s="13" customFormat="1" ht="12">
      <c r="B254" s="241"/>
      <c r="C254" s="242"/>
      <c r="D254" s="228" t="s">
        <v>142</v>
      </c>
      <c r="E254" s="243" t="s">
        <v>1</v>
      </c>
      <c r="F254" s="244" t="s">
        <v>352</v>
      </c>
      <c r="G254" s="242"/>
      <c r="H254" s="245">
        <v>61.72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142</v>
      </c>
      <c r="AU254" s="251" t="s">
        <v>79</v>
      </c>
      <c r="AV254" s="13" t="s">
        <v>79</v>
      </c>
      <c r="AW254" s="13" t="s">
        <v>32</v>
      </c>
      <c r="AX254" s="13" t="s">
        <v>77</v>
      </c>
      <c r="AY254" s="251" t="s">
        <v>131</v>
      </c>
    </row>
    <row r="255" spans="2:65" s="1" customFormat="1" ht="16.5" customHeight="1">
      <c r="B255" s="38"/>
      <c r="C255" s="216" t="s">
        <v>353</v>
      </c>
      <c r="D255" s="216" t="s">
        <v>133</v>
      </c>
      <c r="E255" s="217" t="s">
        <v>354</v>
      </c>
      <c r="F255" s="218" t="s">
        <v>355</v>
      </c>
      <c r="G255" s="219" t="s">
        <v>182</v>
      </c>
      <c r="H255" s="220">
        <v>182.62</v>
      </c>
      <c r="I255" s="221"/>
      <c r="J255" s="222">
        <f>ROUND(I255*H255,2)</f>
        <v>0</v>
      </c>
      <c r="K255" s="218" t="s">
        <v>137</v>
      </c>
      <c r="L255" s="43"/>
      <c r="M255" s="223" t="s">
        <v>1</v>
      </c>
      <c r="N255" s="224" t="s">
        <v>41</v>
      </c>
      <c r="O255" s="79"/>
      <c r="P255" s="225">
        <f>O255*H255</f>
        <v>0</v>
      </c>
      <c r="Q255" s="225">
        <v>0.00227</v>
      </c>
      <c r="R255" s="225">
        <f>Q255*H255</f>
        <v>0.4145474</v>
      </c>
      <c r="S255" s="225">
        <v>0</v>
      </c>
      <c r="T255" s="226">
        <f>S255*H255</f>
        <v>0</v>
      </c>
      <c r="AR255" s="17" t="s">
        <v>239</v>
      </c>
      <c r="AT255" s="17" t="s">
        <v>133</v>
      </c>
      <c r="AU255" s="17" t="s">
        <v>79</v>
      </c>
      <c r="AY255" s="17" t="s">
        <v>131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7" t="s">
        <v>77</v>
      </c>
      <c r="BK255" s="227">
        <f>ROUND(I255*H255,2)</f>
        <v>0</v>
      </c>
      <c r="BL255" s="17" t="s">
        <v>239</v>
      </c>
      <c r="BM255" s="17" t="s">
        <v>356</v>
      </c>
    </row>
    <row r="256" spans="2:47" s="1" customFormat="1" ht="12">
      <c r="B256" s="38"/>
      <c r="C256" s="39"/>
      <c r="D256" s="228" t="s">
        <v>140</v>
      </c>
      <c r="E256" s="39"/>
      <c r="F256" s="229" t="s">
        <v>357</v>
      </c>
      <c r="G256" s="39"/>
      <c r="H256" s="39"/>
      <c r="I256" s="143"/>
      <c r="J256" s="39"/>
      <c r="K256" s="39"/>
      <c r="L256" s="43"/>
      <c r="M256" s="230"/>
      <c r="N256" s="79"/>
      <c r="O256" s="79"/>
      <c r="P256" s="79"/>
      <c r="Q256" s="79"/>
      <c r="R256" s="79"/>
      <c r="S256" s="79"/>
      <c r="T256" s="80"/>
      <c r="AT256" s="17" t="s">
        <v>140</v>
      </c>
      <c r="AU256" s="17" t="s">
        <v>79</v>
      </c>
    </row>
    <row r="257" spans="2:51" s="12" customFormat="1" ht="12">
      <c r="B257" s="231"/>
      <c r="C257" s="232"/>
      <c r="D257" s="228" t="s">
        <v>142</v>
      </c>
      <c r="E257" s="233" t="s">
        <v>1</v>
      </c>
      <c r="F257" s="234" t="s">
        <v>358</v>
      </c>
      <c r="G257" s="232"/>
      <c r="H257" s="233" t="s">
        <v>1</v>
      </c>
      <c r="I257" s="235"/>
      <c r="J257" s="232"/>
      <c r="K257" s="232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142</v>
      </c>
      <c r="AU257" s="240" t="s">
        <v>79</v>
      </c>
      <c r="AV257" s="12" t="s">
        <v>77</v>
      </c>
      <c r="AW257" s="12" t="s">
        <v>32</v>
      </c>
      <c r="AX257" s="12" t="s">
        <v>70</v>
      </c>
      <c r="AY257" s="240" t="s">
        <v>131</v>
      </c>
    </row>
    <row r="258" spans="2:51" s="12" customFormat="1" ht="12">
      <c r="B258" s="231"/>
      <c r="C258" s="232"/>
      <c r="D258" s="228" t="s">
        <v>142</v>
      </c>
      <c r="E258" s="233" t="s">
        <v>1</v>
      </c>
      <c r="F258" s="234" t="s">
        <v>359</v>
      </c>
      <c r="G258" s="232"/>
      <c r="H258" s="233" t="s">
        <v>1</v>
      </c>
      <c r="I258" s="235"/>
      <c r="J258" s="232"/>
      <c r="K258" s="232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142</v>
      </c>
      <c r="AU258" s="240" t="s">
        <v>79</v>
      </c>
      <c r="AV258" s="12" t="s">
        <v>77</v>
      </c>
      <c r="AW258" s="12" t="s">
        <v>32</v>
      </c>
      <c r="AX258" s="12" t="s">
        <v>70</v>
      </c>
      <c r="AY258" s="240" t="s">
        <v>131</v>
      </c>
    </row>
    <row r="259" spans="2:51" s="13" customFormat="1" ht="12">
      <c r="B259" s="241"/>
      <c r="C259" s="242"/>
      <c r="D259" s="228" t="s">
        <v>142</v>
      </c>
      <c r="E259" s="243" t="s">
        <v>1</v>
      </c>
      <c r="F259" s="244" t="s">
        <v>360</v>
      </c>
      <c r="G259" s="242"/>
      <c r="H259" s="245">
        <v>182.62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AT259" s="251" t="s">
        <v>142</v>
      </c>
      <c r="AU259" s="251" t="s">
        <v>79</v>
      </c>
      <c r="AV259" s="13" t="s">
        <v>79</v>
      </c>
      <c r="AW259" s="13" t="s">
        <v>32</v>
      </c>
      <c r="AX259" s="13" t="s">
        <v>77</v>
      </c>
      <c r="AY259" s="251" t="s">
        <v>131</v>
      </c>
    </row>
    <row r="260" spans="2:65" s="1" customFormat="1" ht="16.5" customHeight="1">
      <c r="B260" s="38"/>
      <c r="C260" s="216" t="s">
        <v>361</v>
      </c>
      <c r="D260" s="216" t="s">
        <v>133</v>
      </c>
      <c r="E260" s="217" t="s">
        <v>362</v>
      </c>
      <c r="F260" s="218" t="s">
        <v>363</v>
      </c>
      <c r="G260" s="219" t="s">
        <v>182</v>
      </c>
      <c r="H260" s="220">
        <v>263.02</v>
      </c>
      <c r="I260" s="221"/>
      <c r="J260" s="222">
        <f>ROUND(I260*H260,2)</f>
        <v>0</v>
      </c>
      <c r="K260" s="218" t="s">
        <v>137</v>
      </c>
      <c r="L260" s="43"/>
      <c r="M260" s="223" t="s">
        <v>1</v>
      </c>
      <c r="N260" s="224" t="s">
        <v>41</v>
      </c>
      <c r="O260" s="79"/>
      <c r="P260" s="225">
        <f>O260*H260</f>
        <v>0</v>
      </c>
      <c r="Q260" s="225">
        <v>0.00296</v>
      </c>
      <c r="R260" s="225">
        <f>Q260*H260</f>
        <v>0.7785392</v>
      </c>
      <c r="S260" s="225">
        <v>0</v>
      </c>
      <c r="T260" s="226">
        <f>S260*H260</f>
        <v>0</v>
      </c>
      <c r="AR260" s="17" t="s">
        <v>239</v>
      </c>
      <c r="AT260" s="17" t="s">
        <v>133</v>
      </c>
      <c r="AU260" s="17" t="s">
        <v>79</v>
      </c>
      <c r="AY260" s="17" t="s">
        <v>131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7" t="s">
        <v>77</v>
      </c>
      <c r="BK260" s="227">
        <f>ROUND(I260*H260,2)</f>
        <v>0</v>
      </c>
      <c r="BL260" s="17" t="s">
        <v>239</v>
      </c>
      <c r="BM260" s="17" t="s">
        <v>364</v>
      </c>
    </row>
    <row r="261" spans="2:47" s="1" customFormat="1" ht="12">
      <c r="B261" s="38"/>
      <c r="C261" s="39"/>
      <c r="D261" s="228" t="s">
        <v>140</v>
      </c>
      <c r="E261" s="39"/>
      <c r="F261" s="229" t="s">
        <v>365</v>
      </c>
      <c r="G261" s="39"/>
      <c r="H261" s="39"/>
      <c r="I261" s="143"/>
      <c r="J261" s="39"/>
      <c r="K261" s="39"/>
      <c r="L261" s="43"/>
      <c r="M261" s="230"/>
      <c r="N261" s="79"/>
      <c r="O261" s="79"/>
      <c r="P261" s="79"/>
      <c r="Q261" s="79"/>
      <c r="R261" s="79"/>
      <c r="S261" s="79"/>
      <c r="T261" s="80"/>
      <c r="AT261" s="17" t="s">
        <v>140</v>
      </c>
      <c r="AU261" s="17" t="s">
        <v>79</v>
      </c>
    </row>
    <row r="262" spans="2:51" s="12" customFormat="1" ht="12">
      <c r="B262" s="231"/>
      <c r="C262" s="232"/>
      <c r="D262" s="228" t="s">
        <v>142</v>
      </c>
      <c r="E262" s="233" t="s">
        <v>1</v>
      </c>
      <c r="F262" s="234" t="s">
        <v>366</v>
      </c>
      <c r="G262" s="232"/>
      <c r="H262" s="233" t="s">
        <v>1</v>
      </c>
      <c r="I262" s="235"/>
      <c r="J262" s="232"/>
      <c r="K262" s="232"/>
      <c r="L262" s="236"/>
      <c r="M262" s="237"/>
      <c r="N262" s="238"/>
      <c r="O262" s="238"/>
      <c r="P262" s="238"/>
      <c r="Q262" s="238"/>
      <c r="R262" s="238"/>
      <c r="S262" s="238"/>
      <c r="T262" s="239"/>
      <c r="AT262" s="240" t="s">
        <v>142</v>
      </c>
      <c r="AU262" s="240" t="s">
        <v>79</v>
      </c>
      <c r="AV262" s="12" t="s">
        <v>77</v>
      </c>
      <c r="AW262" s="12" t="s">
        <v>32</v>
      </c>
      <c r="AX262" s="12" t="s">
        <v>70</v>
      </c>
      <c r="AY262" s="240" t="s">
        <v>131</v>
      </c>
    </row>
    <row r="263" spans="2:51" s="12" customFormat="1" ht="12">
      <c r="B263" s="231"/>
      <c r="C263" s="232"/>
      <c r="D263" s="228" t="s">
        <v>142</v>
      </c>
      <c r="E263" s="233" t="s">
        <v>1</v>
      </c>
      <c r="F263" s="234" t="s">
        <v>367</v>
      </c>
      <c r="G263" s="232"/>
      <c r="H263" s="233" t="s">
        <v>1</v>
      </c>
      <c r="I263" s="235"/>
      <c r="J263" s="232"/>
      <c r="K263" s="232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142</v>
      </c>
      <c r="AU263" s="240" t="s">
        <v>79</v>
      </c>
      <c r="AV263" s="12" t="s">
        <v>77</v>
      </c>
      <c r="AW263" s="12" t="s">
        <v>32</v>
      </c>
      <c r="AX263" s="12" t="s">
        <v>70</v>
      </c>
      <c r="AY263" s="240" t="s">
        <v>131</v>
      </c>
    </row>
    <row r="264" spans="2:51" s="13" customFormat="1" ht="12">
      <c r="B264" s="241"/>
      <c r="C264" s="242"/>
      <c r="D264" s="228" t="s">
        <v>142</v>
      </c>
      <c r="E264" s="243" t="s">
        <v>1</v>
      </c>
      <c r="F264" s="244" t="s">
        <v>368</v>
      </c>
      <c r="G264" s="242"/>
      <c r="H264" s="245">
        <v>263.02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AT264" s="251" t="s">
        <v>142</v>
      </c>
      <c r="AU264" s="251" t="s">
        <v>79</v>
      </c>
      <c r="AV264" s="13" t="s">
        <v>79</v>
      </c>
      <c r="AW264" s="13" t="s">
        <v>32</v>
      </c>
      <c r="AX264" s="13" t="s">
        <v>77</v>
      </c>
      <c r="AY264" s="251" t="s">
        <v>131</v>
      </c>
    </row>
    <row r="265" spans="2:65" s="1" customFormat="1" ht="16.5" customHeight="1">
      <c r="B265" s="38"/>
      <c r="C265" s="216" t="s">
        <v>369</v>
      </c>
      <c r="D265" s="216" t="s">
        <v>133</v>
      </c>
      <c r="E265" s="217" t="s">
        <v>370</v>
      </c>
      <c r="F265" s="218" t="s">
        <v>371</v>
      </c>
      <c r="G265" s="219" t="s">
        <v>182</v>
      </c>
      <c r="H265" s="220">
        <v>64.95</v>
      </c>
      <c r="I265" s="221"/>
      <c r="J265" s="222">
        <f>ROUND(I265*H265,2)</f>
        <v>0</v>
      </c>
      <c r="K265" s="218" t="s">
        <v>137</v>
      </c>
      <c r="L265" s="43"/>
      <c r="M265" s="223" t="s">
        <v>1</v>
      </c>
      <c r="N265" s="224" t="s">
        <v>41</v>
      </c>
      <c r="O265" s="79"/>
      <c r="P265" s="225">
        <f>O265*H265</f>
        <v>0</v>
      </c>
      <c r="Q265" s="225">
        <v>0.00291</v>
      </c>
      <c r="R265" s="225">
        <f>Q265*H265</f>
        <v>0.1890045</v>
      </c>
      <c r="S265" s="225">
        <v>0</v>
      </c>
      <c r="T265" s="226">
        <f>S265*H265</f>
        <v>0</v>
      </c>
      <c r="AR265" s="17" t="s">
        <v>239</v>
      </c>
      <c r="AT265" s="17" t="s">
        <v>133</v>
      </c>
      <c r="AU265" s="17" t="s">
        <v>79</v>
      </c>
      <c r="AY265" s="17" t="s">
        <v>131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7" t="s">
        <v>77</v>
      </c>
      <c r="BK265" s="227">
        <f>ROUND(I265*H265,2)</f>
        <v>0</v>
      </c>
      <c r="BL265" s="17" t="s">
        <v>239</v>
      </c>
      <c r="BM265" s="17" t="s">
        <v>372</v>
      </c>
    </row>
    <row r="266" spans="2:47" s="1" customFormat="1" ht="12">
      <c r="B266" s="38"/>
      <c r="C266" s="39"/>
      <c r="D266" s="228" t="s">
        <v>140</v>
      </c>
      <c r="E266" s="39"/>
      <c r="F266" s="229" t="s">
        <v>373</v>
      </c>
      <c r="G266" s="39"/>
      <c r="H266" s="39"/>
      <c r="I266" s="143"/>
      <c r="J266" s="39"/>
      <c r="K266" s="39"/>
      <c r="L266" s="43"/>
      <c r="M266" s="230"/>
      <c r="N266" s="79"/>
      <c r="O266" s="79"/>
      <c r="P266" s="79"/>
      <c r="Q266" s="79"/>
      <c r="R266" s="79"/>
      <c r="S266" s="79"/>
      <c r="T266" s="80"/>
      <c r="AT266" s="17" t="s">
        <v>140</v>
      </c>
      <c r="AU266" s="17" t="s">
        <v>79</v>
      </c>
    </row>
    <row r="267" spans="2:51" s="12" customFormat="1" ht="12">
      <c r="B267" s="231"/>
      <c r="C267" s="232"/>
      <c r="D267" s="228" t="s">
        <v>142</v>
      </c>
      <c r="E267" s="233" t="s">
        <v>1</v>
      </c>
      <c r="F267" s="234" t="s">
        <v>374</v>
      </c>
      <c r="G267" s="232"/>
      <c r="H267" s="233" t="s">
        <v>1</v>
      </c>
      <c r="I267" s="235"/>
      <c r="J267" s="232"/>
      <c r="K267" s="232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142</v>
      </c>
      <c r="AU267" s="240" t="s">
        <v>79</v>
      </c>
      <c r="AV267" s="12" t="s">
        <v>77</v>
      </c>
      <c r="AW267" s="12" t="s">
        <v>32</v>
      </c>
      <c r="AX267" s="12" t="s">
        <v>70</v>
      </c>
      <c r="AY267" s="240" t="s">
        <v>131</v>
      </c>
    </row>
    <row r="268" spans="2:51" s="12" customFormat="1" ht="12">
      <c r="B268" s="231"/>
      <c r="C268" s="232"/>
      <c r="D268" s="228" t="s">
        <v>142</v>
      </c>
      <c r="E268" s="233" t="s">
        <v>1</v>
      </c>
      <c r="F268" s="234" t="s">
        <v>367</v>
      </c>
      <c r="G268" s="232"/>
      <c r="H268" s="233" t="s">
        <v>1</v>
      </c>
      <c r="I268" s="235"/>
      <c r="J268" s="232"/>
      <c r="K268" s="232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142</v>
      </c>
      <c r="AU268" s="240" t="s">
        <v>79</v>
      </c>
      <c r="AV268" s="12" t="s">
        <v>77</v>
      </c>
      <c r="AW268" s="12" t="s">
        <v>32</v>
      </c>
      <c r="AX268" s="12" t="s">
        <v>70</v>
      </c>
      <c r="AY268" s="240" t="s">
        <v>131</v>
      </c>
    </row>
    <row r="269" spans="2:51" s="13" customFormat="1" ht="12">
      <c r="B269" s="241"/>
      <c r="C269" s="242"/>
      <c r="D269" s="228" t="s">
        <v>142</v>
      </c>
      <c r="E269" s="243" t="s">
        <v>1</v>
      </c>
      <c r="F269" s="244" t="s">
        <v>375</v>
      </c>
      <c r="G269" s="242"/>
      <c r="H269" s="245">
        <v>64.95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AT269" s="251" t="s">
        <v>142</v>
      </c>
      <c r="AU269" s="251" t="s">
        <v>79</v>
      </c>
      <c r="AV269" s="13" t="s">
        <v>79</v>
      </c>
      <c r="AW269" s="13" t="s">
        <v>32</v>
      </c>
      <c r="AX269" s="13" t="s">
        <v>77</v>
      </c>
      <c r="AY269" s="251" t="s">
        <v>131</v>
      </c>
    </row>
    <row r="270" spans="2:65" s="1" customFormat="1" ht="16.5" customHeight="1">
      <c r="B270" s="38"/>
      <c r="C270" s="216" t="s">
        <v>376</v>
      </c>
      <c r="D270" s="216" t="s">
        <v>133</v>
      </c>
      <c r="E270" s="217" t="s">
        <v>377</v>
      </c>
      <c r="F270" s="218" t="s">
        <v>378</v>
      </c>
      <c r="G270" s="219" t="s">
        <v>182</v>
      </c>
      <c r="H270" s="220">
        <v>122.65</v>
      </c>
      <c r="I270" s="221"/>
      <c r="J270" s="222">
        <f>ROUND(I270*H270,2)</f>
        <v>0</v>
      </c>
      <c r="K270" s="218" t="s">
        <v>137</v>
      </c>
      <c r="L270" s="43"/>
      <c r="M270" s="223" t="s">
        <v>1</v>
      </c>
      <c r="N270" s="224" t="s">
        <v>41</v>
      </c>
      <c r="O270" s="79"/>
      <c r="P270" s="225">
        <f>O270*H270</f>
        <v>0</v>
      </c>
      <c r="Q270" s="225">
        <v>0.00436</v>
      </c>
      <c r="R270" s="225">
        <f>Q270*H270</f>
        <v>0.5347540000000001</v>
      </c>
      <c r="S270" s="225">
        <v>0</v>
      </c>
      <c r="T270" s="226">
        <f>S270*H270</f>
        <v>0</v>
      </c>
      <c r="AR270" s="17" t="s">
        <v>239</v>
      </c>
      <c r="AT270" s="17" t="s">
        <v>133</v>
      </c>
      <c r="AU270" s="17" t="s">
        <v>79</v>
      </c>
      <c r="AY270" s="17" t="s">
        <v>131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7" t="s">
        <v>77</v>
      </c>
      <c r="BK270" s="227">
        <f>ROUND(I270*H270,2)</f>
        <v>0</v>
      </c>
      <c r="BL270" s="17" t="s">
        <v>239</v>
      </c>
      <c r="BM270" s="17" t="s">
        <v>379</v>
      </c>
    </row>
    <row r="271" spans="2:47" s="1" customFormat="1" ht="12">
      <c r="B271" s="38"/>
      <c r="C271" s="39"/>
      <c r="D271" s="228" t="s">
        <v>140</v>
      </c>
      <c r="E271" s="39"/>
      <c r="F271" s="229" t="s">
        <v>380</v>
      </c>
      <c r="G271" s="39"/>
      <c r="H271" s="39"/>
      <c r="I271" s="143"/>
      <c r="J271" s="39"/>
      <c r="K271" s="39"/>
      <c r="L271" s="43"/>
      <c r="M271" s="230"/>
      <c r="N271" s="79"/>
      <c r="O271" s="79"/>
      <c r="P271" s="79"/>
      <c r="Q271" s="79"/>
      <c r="R271" s="79"/>
      <c r="S271" s="79"/>
      <c r="T271" s="80"/>
      <c r="AT271" s="17" t="s">
        <v>140</v>
      </c>
      <c r="AU271" s="17" t="s">
        <v>79</v>
      </c>
    </row>
    <row r="272" spans="2:51" s="12" customFormat="1" ht="12">
      <c r="B272" s="231"/>
      <c r="C272" s="232"/>
      <c r="D272" s="228" t="s">
        <v>142</v>
      </c>
      <c r="E272" s="233" t="s">
        <v>1</v>
      </c>
      <c r="F272" s="234" t="s">
        <v>381</v>
      </c>
      <c r="G272" s="232"/>
      <c r="H272" s="233" t="s">
        <v>1</v>
      </c>
      <c r="I272" s="235"/>
      <c r="J272" s="232"/>
      <c r="K272" s="232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142</v>
      </c>
      <c r="AU272" s="240" t="s">
        <v>79</v>
      </c>
      <c r="AV272" s="12" t="s">
        <v>77</v>
      </c>
      <c r="AW272" s="12" t="s">
        <v>32</v>
      </c>
      <c r="AX272" s="12" t="s">
        <v>70</v>
      </c>
      <c r="AY272" s="240" t="s">
        <v>131</v>
      </c>
    </row>
    <row r="273" spans="2:51" s="12" customFormat="1" ht="12">
      <c r="B273" s="231"/>
      <c r="C273" s="232"/>
      <c r="D273" s="228" t="s">
        <v>142</v>
      </c>
      <c r="E273" s="233" t="s">
        <v>1</v>
      </c>
      <c r="F273" s="234" t="s">
        <v>382</v>
      </c>
      <c r="G273" s="232"/>
      <c r="H273" s="233" t="s">
        <v>1</v>
      </c>
      <c r="I273" s="235"/>
      <c r="J273" s="232"/>
      <c r="K273" s="232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142</v>
      </c>
      <c r="AU273" s="240" t="s">
        <v>79</v>
      </c>
      <c r="AV273" s="12" t="s">
        <v>77</v>
      </c>
      <c r="AW273" s="12" t="s">
        <v>32</v>
      </c>
      <c r="AX273" s="12" t="s">
        <v>70</v>
      </c>
      <c r="AY273" s="240" t="s">
        <v>131</v>
      </c>
    </row>
    <row r="274" spans="2:51" s="13" customFormat="1" ht="12">
      <c r="B274" s="241"/>
      <c r="C274" s="242"/>
      <c r="D274" s="228" t="s">
        <v>142</v>
      </c>
      <c r="E274" s="243" t="s">
        <v>1</v>
      </c>
      <c r="F274" s="244" t="s">
        <v>383</v>
      </c>
      <c r="G274" s="242"/>
      <c r="H274" s="245">
        <v>122.65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AT274" s="251" t="s">
        <v>142</v>
      </c>
      <c r="AU274" s="251" t="s">
        <v>79</v>
      </c>
      <c r="AV274" s="13" t="s">
        <v>79</v>
      </c>
      <c r="AW274" s="13" t="s">
        <v>32</v>
      </c>
      <c r="AX274" s="13" t="s">
        <v>77</v>
      </c>
      <c r="AY274" s="251" t="s">
        <v>131</v>
      </c>
    </row>
    <row r="275" spans="2:65" s="1" customFormat="1" ht="16.5" customHeight="1">
      <c r="B275" s="38"/>
      <c r="C275" s="216" t="s">
        <v>384</v>
      </c>
      <c r="D275" s="216" t="s">
        <v>133</v>
      </c>
      <c r="E275" s="217" t="s">
        <v>385</v>
      </c>
      <c r="F275" s="218" t="s">
        <v>386</v>
      </c>
      <c r="G275" s="219" t="s">
        <v>182</v>
      </c>
      <c r="H275" s="220">
        <v>182.62</v>
      </c>
      <c r="I275" s="221"/>
      <c r="J275" s="222">
        <f>ROUND(I275*H275,2)</f>
        <v>0</v>
      </c>
      <c r="K275" s="218" t="s">
        <v>137</v>
      </c>
      <c r="L275" s="43"/>
      <c r="M275" s="223" t="s">
        <v>1</v>
      </c>
      <c r="N275" s="224" t="s">
        <v>41</v>
      </c>
      <c r="O275" s="79"/>
      <c r="P275" s="225">
        <f>O275*H275</f>
        <v>0</v>
      </c>
      <c r="Q275" s="225">
        <v>0.00163</v>
      </c>
      <c r="R275" s="225">
        <f>Q275*H275</f>
        <v>0.2976706</v>
      </c>
      <c r="S275" s="225">
        <v>0</v>
      </c>
      <c r="T275" s="226">
        <f>S275*H275</f>
        <v>0</v>
      </c>
      <c r="AR275" s="17" t="s">
        <v>239</v>
      </c>
      <c r="AT275" s="17" t="s">
        <v>133</v>
      </c>
      <c r="AU275" s="17" t="s">
        <v>79</v>
      </c>
      <c r="AY275" s="17" t="s">
        <v>131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7" t="s">
        <v>77</v>
      </c>
      <c r="BK275" s="227">
        <f>ROUND(I275*H275,2)</f>
        <v>0</v>
      </c>
      <c r="BL275" s="17" t="s">
        <v>239</v>
      </c>
      <c r="BM275" s="17" t="s">
        <v>387</v>
      </c>
    </row>
    <row r="276" spans="2:47" s="1" customFormat="1" ht="12">
      <c r="B276" s="38"/>
      <c r="C276" s="39"/>
      <c r="D276" s="228" t="s">
        <v>140</v>
      </c>
      <c r="E276" s="39"/>
      <c r="F276" s="229" t="s">
        <v>388</v>
      </c>
      <c r="G276" s="39"/>
      <c r="H276" s="39"/>
      <c r="I276" s="143"/>
      <c r="J276" s="39"/>
      <c r="K276" s="39"/>
      <c r="L276" s="43"/>
      <c r="M276" s="230"/>
      <c r="N276" s="79"/>
      <c r="O276" s="79"/>
      <c r="P276" s="79"/>
      <c r="Q276" s="79"/>
      <c r="R276" s="79"/>
      <c r="S276" s="79"/>
      <c r="T276" s="80"/>
      <c r="AT276" s="17" t="s">
        <v>140</v>
      </c>
      <c r="AU276" s="17" t="s">
        <v>79</v>
      </c>
    </row>
    <row r="277" spans="2:51" s="12" customFormat="1" ht="12">
      <c r="B277" s="231"/>
      <c r="C277" s="232"/>
      <c r="D277" s="228" t="s">
        <v>142</v>
      </c>
      <c r="E277" s="233" t="s">
        <v>1</v>
      </c>
      <c r="F277" s="234" t="s">
        <v>389</v>
      </c>
      <c r="G277" s="232"/>
      <c r="H277" s="233" t="s">
        <v>1</v>
      </c>
      <c r="I277" s="235"/>
      <c r="J277" s="232"/>
      <c r="K277" s="232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142</v>
      </c>
      <c r="AU277" s="240" t="s">
        <v>79</v>
      </c>
      <c r="AV277" s="12" t="s">
        <v>77</v>
      </c>
      <c r="AW277" s="12" t="s">
        <v>32</v>
      </c>
      <c r="AX277" s="12" t="s">
        <v>70</v>
      </c>
      <c r="AY277" s="240" t="s">
        <v>131</v>
      </c>
    </row>
    <row r="278" spans="2:51" s="12" customFormat="1" ht="12">
      <c r="B278" s="231"/>
      <c r="C278" s="232"/>
      <c r="D278" s="228" t="s">
        <v>142</v>
      </c>
      <c r="E278" s="233" t="s">
        <v>1</v>
      </c>
      <c r="F278" s="234" t="s">
        <v>367</v>
      </c>
      <c r="G278" s="232"/>
      <c r="H278" s="233" t="s">
        <v>1</v>
      </c>
      <c r="I278" s="235"/>
      <c r="J278" s="232"/>
      <c r="K278" s="232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142</v>
      </c>
      <c r="AU278" s="240" t="s">
        <v>79</v>
      </c>
      <c r="AV278" s="12" t="s">
        <v>77</v>
      </c>
      <c r="AW278" s="12" t="s">
        <v>32</v>
      </c>
      <c r="AX278" s="12" t="s">
        <v>70</v>
      </c>
      <c r="AY278" s="240" t="s">
        <v>131</v>
      </c>
    </row>
    <row r="279" spans="2:51" s="12" customFormat="1" ht="12">
      <c r="B279" s="231"/>
      <c r="C279" s="232"/>
      <c r="D279" s="228" t="s">
        <v>142</v>
      </c>
      <c r="E279" s="233" t="s">
        <v>1</v>
      </c>
      <c r="F279" s="234" t="s">
        <v>244</v>
      </c>
      <c r="G279" s="232"/>
      <c r="H279" s="233" t="s">
        <v>1</v>
      </c>
      <c r="I279" s="235"/>
      <c r="J279" s="232"/>
      <c r="K279" s="232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142</v>
      </c>
      <c r="AU279" s="240" t="s">
        <v>79</v>
      </c>
      <c r="AV279" s="12" t="s">
        <v>77</v>
      </c>
      <c r="AW279" s="12" t="s">
        <v>32</v>
      </c>
      <c r="AX279" s="12" t="s">
        <v>70</v>
      </c>
      <c r="AY279" s="240" t="s">
        <v>131</v>
      </c>
    </row>
    <row r="280" spans="2:51" s="13" customFormat="1" ht="12">
      <c r="B280" s="241"/>
      <c r="C280" s="242"/>
      <c r="D280" s="228" t="s">
        <v>142</v>
      </c>
      <c r="E280" s="243" t="s">
        <v>1</v>
      </c>
      <c r="F280" s="244" t="s">
        <v>390</v>
      </c>
      <c r="G280" s="242"/>
      <c r="H280" s="245">
        <v>120.9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AT280" s="251" t="s">
        <v>142</v>
      </c>
      <c r="AU280" s="251" t="s">
        <v>79</v>
      </c>
      <c r="AV280" s="13" t="s">
        <v>79</v>
      </c>
      <c r="AW280" s="13" t="s">
        <v>32</v>
      </c>
      <c r="AX280" s="13" t="s">
        <v>70</v>
      </c>
      <c r="AY280" s="251" t="s">
        <v>131</v>
      </c>
    </row>
    <row r="281" spans="2:51" s="12" customFormat="1" ht="12">
      <c r="B281" s="231"/>
      <c r="C281" s="232"/>
      <c r="D281" s="228" t="s">
        <v>142</v>
      </c>
      <c r="E281" s="233" t="s">
        <v>1</v>
      </c>
      <c r="F281" s="234" t="s">
        <v>391</v>
      </c>
      <c r="G281" s="232"/>
      <c r="H281" s="233" t="s">
        <v>1</v>
      </c>
      <c r="I281" s="235"/>
      <c r="J281" s="232"/>
      <c r="K281" s="232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142</v>
      </c>
      <c r="AU281" s="240" t="s">
        <v>79</v>
      </c>
      <c r="AV281" s="12" t="s">
        <v>77</v>
      </c>
      <c r="AW281" s="12" t="s">
        <v>32</v>
      </c>
      <c r="AX281" s="12" t="s">
        <v>70</v>
      </c>
      <c r="AY281" s="240" t="s">
        <v>131</v>
      </c>
    </row>
    <row r="282" spans="2:51" s="13" customFormat="1" ht="12">
      <c r="B282" s="241"/>
      <c r="C282" s="242"/>
      <c r="D282" s="228" t="s">
        <v>142</v>
      </c>
      <c r="E282" s="243" t="s">
        <v>1</v>
      </c>
      <c r="F282" s="244" t="s">
        <v>352</v>
      </c>
      <c r="G282" s="242"/>
      <c r="H282" s="245">
        <v>61.72</v>
      </c>
      <c r="I282" s="246"/>
      <c r="J282" s="242"/>
      <c r="K282" s="242"/>
      <c r="L282" s="247"/>
      <c r="M282" s="248"/>
      <c r="N282" s="249"/>
      <c r="O282" s="249"/>
      <c r="P282" s="249"/>
      <c r="Q282" s="249"/>
      <c r="R282" s="249"/>
      <c r="S282" s="249"/>
      <c r="T282" s="250"/>
      <c r="AT282" s="251" t="s">
        <v>142</v>
      </c>
      <c r="AU282" s="251" t="s">
        <v>79</v>
      </c>
      <c r="AV282" s="13" t="s">
        <v>79</v>
      </c>
      <c r="AW282" s="13" t="s">
        <v>32</v>
      </c>
      <c r="AX282" s="13" t="s">
        <v>70</v>
      </c>
      <c r="AY282" s="251" t="s">
        <v>131</v>
      </c>
    </row>
    <row r="283" spans="2:51" s="14" customFormat="1" ht="12">
      <c r="B283" s="262"/>
      <c r="C283" s="263"/>
      <c r="D283" s="228" t="s">
        <v>142</v>
      </c>
      <c r="E283" s="264" t="s">
        <v>1</v>
      </c>
      <c r="F283" s="265" t="s">
        <v>213</v>
      </c>
      <c r="G283" s="263"/>
      <c r="H283" s="266">
        <v>182.62</v>
      </c>
      <c r="I283" s="267"/>
      <c r="J283" s="263"/>
      <c r="K283" s="263"/>
      <c r="L283" s="268"/>
      <c r="M283" s="269"/>
      <c r="N283" s="270"/>
      <c r="O283" s="270"/>
      <c r="P283" s="270"/>
      <c r="Q283" s="270"/>
      <c r="R283" s="270"/>
      <c r="S283" s="270"/>
      <c r="T283" s="271"/>
      <c r="AT283" s="272" t="s">
        <v>142</v>
      </c>
      <c r="AU283" s="272" t="s">
        <v>79</v>
      </c>
      <c r="AV283" s="14" t="s">
        <v>138</v>
      </c>
      <c r="AW283" s="14" t="s">
        <v>32</v>
      </c>
      <c r="AX283" s="14" t="s">
        <v>77</v>
      </c>
      <c r="AY283" s="272" t="s">
        <v>131</v>
      </c>
    </row>
    <row r="284" spans="2:65" s="1" customFormat="1" ht="16.5" customHeight="1">
      <c r="B284" s="38"/>
      <c r="C284" s="216" t="s">
        <v>392</v>
      </c>
      <c r="D284" s="216" t="s">
        <v>133</v>
      </c>
      <c r="E284" s="217" t="s">
        <v>393</v>
      </c>
      <c r="F284" s="218" t="s">
        <v>394</v>
      </c>
      <c r="G284" s="219" t="s">
        <v>395</v>
      </c>
      <c r="H284" s="220">
        <v>10</v>
      </c>
      <c r="I284" s="221"/>
      <c r="J284" s="222">
        <f>ROUND(I284*H284,2)</f>
        <v>0</v>
      </c>
      <c r="K284" s="218" t="s">
        <v>1</v>
      </c>
      <c r="L284" s="43"/>
      <c r="M284" s="223" t="s">
        <v>1</v>
      </c>
      <c r="N284" s="224" t="s">
        <v>41</v>
      </c>
      <c r="O284" s="79"/>
      <c r="P284" s="225">
        <f>O284*H284</f>
        <v>0</v>
      </c>
      <c r="Q284" s="225">
        <v>0.00025</v>
      </c>
      <c r="R284" s="225">
        <f>Q284*H284</f>
        <v>0.0025</v>
      </c>
      <c r="S284" s="225">
        <v>0</v>
      </c>
      <c r="T284" s="226">
        <f>S284*H284</f>
        <v>0</v>
      </c>
      <c r="AR284" s="17" t="s">
        <v>239</v>
      </c>
      <c r="AT284" s="17" t="s">
        <v>133</v>
      </c>
      <c r="AU284" s="17" t="s">
        <v>79</v>
      </c>
      <c r="AY284" s="17" t="s">
        <v>131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7" t="s">
        <v>77</v>
      </c>
      <c r="BK284" s="227">
        <f>ROUND(I284*H284,2)</f>
        <v>0</v>
      </c>
      <c r="BL284" s="17" t="s">
        <v>239</v>
      </c>
      <c r="BM284" s="17" t="s">
        <v>396</v>
      </c>
    </row>
    <row r="285" spans="2:47" s="1" customFormat="1" ht="12">
      <c r="B285" s="38"/>
      <c r="C285" s="39"/>
      <c r="D285" s="228" t="s">
        <v>140</v>
      </c>
      <c r="E285" s="39"/>
      <c r="F285" s="229" t="s">
        <v>397</v>
      </c>
      <c r="G285" s="39"/>
      <c r="H285" s="39"/>
      <c r="I285" s="143"/>
      <c r="J285" s="39"/>
      <c r="K285" s="39"/>
      <c r="L285" s="43"/>
      <c r="M285" s="230"/>
      <c r="N285" s="79"/>
      <c r="O285" s="79"/>
      <c r="P285" s="79"/>
      <c r="Q285" s="79"/>
      <c r="R285" s="79"/>
      <c r="S285" s="79"/>
      <c r="T285" s="80"/>
      <c r="AT285" s="17" t="s">
        <v>140</v>
      </c>
      <c r="AU285" s="17" t="s">
        <v>79</v>
      </c>
    </row>
    <row r="286" spans="2:51" s="12" customFormat="1" ht="12">
      <c r="B286" s="231"/>
      <c r="C286" s="232"/>
      <c r="D286" s="228" t="s">
        <v>142</v>
      </c>
      <c r="E286" s="233" t="s">
        <v>1</v>
      </c>
      <c r="F286" s="234" t="s">
        <v>398</v>
      </c>
      <c r="G286" s="232"/>
      <c r="H286" s="233" t="s">
        <v>1</v>
      </c>
      <c r="I286" s="235"/>
      <c r="J286" s="232"/>
      <c r="K286" s="232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142</v>
      </c>
      <c r="AU286" s="240" t="s">
        <v>79</v>
      </c>
      <c r="AV286" s="12" t="s">
        <v>77</v>
      </c>
      <c r="AW286" s="12" t="s">
        <v>32</v>
      </c>
      <c r="AX286" s="12" t="s">
        <v>70</v>
      </c>
      <c r="AY286" s="240" t="s">
        <v>131</v>
      </c>
    </row>
    <row r="287" spans="2:51" s="12" customFormat="1" ht="12">
      <c r="B287" s="231"/>
      <c r="C287" s="232"/>
      <c r="D287" s="228" t="s">
        <v>142</v>
      </c>
      <c r="E287" s="233" t="s">
        <v>1</v>
      </c>
      <c r="F287" s="234" t="s">
        <v>244</v>
      </c>
      <c r="G287" s="232"/>
      <c r="H287" s="233" t="s">
        <v>1</v>
      </c>
      <c r="I287" s="235"/>
      <c r="J287" s="232"/>
      <c r="K287" s="232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142</v>
      </c>
      <c r="AU287" s="240" t="s">
        <v>79</v>
      </c>
      <c r="AV287" s="12" t="s">
        <v>77</v>
      </c>
      <c r="AW287" s="12" t="s">
        <v>32</v>
      </c>
      <c r="AX287" s="12" t="s">
        <v>70</v>
      </c>
      <c r="AY287" s="240" t="s">
        <v>131</v>
      </c>
    </row>
    <row r="288" spans="2:51" s="13" customFormat="1" ht="12">
      <c r="B288" s="241"/>
      <c r="C288" s="242"/>
      <c r="D288" s="228" t="s">
        <v>142</v>
      </c>
      <c r="E288" s="243" t="s">
        <v>1</v>
      </c>
      <c r="F288" s="244" t="s">
        <v>162</v>
      </c>
      <c r="G288" s="242"/>
      <c r="H288" s="245">
        <v>6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142</v>
      </c>
      <c r="AU288" s="251" t="s">
        <v>79</v>
      </c>
      <c r="AV288" s="13" t="s">
        <v>79</v>
      </c>
      <c r="AW288" s="13" t="s">
        <v>32</v>
      </c>
      <c r="AX288" s="13" t="s">
        <v>70</v>
      </c>
      <c r="AY288" s="251" t="s">
        <v>131</v>
      </c>
    </row>
    <row r="289" spans="2:51" s="12" customFormat="1" ht="12">
      <c r="B289" s="231"/>
      <c r="C289" s="232"/>
      <c r="D289" s="228" t="s">
        <v>142</v>
      </c>
      <c r="E289" s="233" t="s">
        <v>1</v>
      </c>
      <c r="F289" s="234" t="s">
        <v>391</v>
      </c>
      <c r="G289" s="232"/>
      <c r="H289" s="233" t="s">
        <v>1</v>
      </c>
      <c r="I289" s="235"/>
      <c r="J289" s="232"/>
      <c r="K289" s="232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142</v>
      </c>
      <c r="AU289" s="240" t="s">
        <v>79</v>
      </c>
      <c r="AV289" s="12" t="s">
        <v>77</v>
      </c>
      <c r="AW289" s="12" t="s">
        <v>32</v>
      </c>
      <c r="AX289" s="12" t="s">
        <v>70</v>
      </c>
      <c r="AY289" s="240" t="s">
        <v>131</v>
      </c>
    </row>
    <row r="290" spans="2:51" s="13" customFormat="1" ht="12">
      <c r="B290" s="241"/>
      <c r="C290" s="242"/>
      <c r="D290" s="228" t="s">
        <v>142</v>
      </c>
      <c r="E290" s="243" t="s">
        <v>1</v>
      </c>
      <c r="F290" s="244" t="s">
        <v>138</v>
      </c>
      <c r="G290" s="242"/>
      <c r="H290" s="245">
        <v>4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142</v>
      </c>
      <c r="AU290" s="251" t="s">
        <v>79</v>
      </c>
      <c r="AV290" s="13" t="s">
        <v>79</v>
      </c>
      <c r="AW290" s="13" t="s">
        <v>32</v>
      </c>
      <c r="AX290" s="13" t="s">
        <v>70</v>
      </c>
      <c r="AY290" s="251" t="s">
        <v>131</v>
      </c>
    </row>
    <row r="291" spans="2:51" s="14" customFormat="1" ht="12">
      <c r="B291" s="262"/>
      <c r="C291" s="263"/>
      <c r="D291" s="228" t="s">
        <v>142</v>
      </c>
      <c r="E291" s="264" t="s">
        <v>1</v>
      </c>
      <c r="F291" s="265" t="s">
        <v>213</v>
      </c>
      <c r="G291" s="263"/>
      <c r="H291" s="266">
        <v>10</v>
      </c>
      <c r="I291" s="267"/>
      <c r="J291" s="263"/>
      <c r="K291" s="263"/>
      <c r="L291" s="268"/>
      <c r="M291" s="269"/>
      <c r="N291" s="270"/>
      <c r="O291" s="270"/>
      <c r="P291" s="270"/>
      <c r="Q291" s="270"/>
      <c r="R291" s="270"/>
      <c r="S291" s="270"/>
      <c r="T291" s="271"/>
      <c r="AT291" s="272" t="s">
        <v>142</v>
      </c>
      <c r="AU291" s="272" t="s">
        <v>79</v>
      </c>
      <c r="AV291" s="14" t="s">
        <v>138</v>
      </c>
      <c r="AW291" s="14" t="s">
        <v>32</v>
      </c>
      <c r="AX291" s="14" t="s">
        <v>77</v>
      </c>
      <c r="AY291" s="272" t="s">
        <v>131</v>
      </c>
    </row>
    <row r="292" spans="2:65" s="1" customFormat="1" ht="16.5" customHeight="1">
      <c r="B292" s="38"/>
      <c r="C292" s="216" t="s">
        <v>399</v>
      </c>
      <c r="D292" s="216" t="s">
        <v>133</v>
      </c>
      <c r="E292" s="217" t="s">
        <v>400</v>
      </c>
      <c r="F292" s="218" t="s">
        <v>401</v>
      </c>
      <c r="G292" s="219" t="s">
        <v>182</v>
      </c>
      <c r="H292" s="220">
        <v>18.9</v>
      </c>
      <c r="I292" s="221"/>
      <c r="J292" s="222">
        <f>ROUND(I292*H292,2)</f>
        <v>0</v>
      </c>
      <c r="K292" s="218" t="s">
        <v>1</v>
      </c>
      <c r="L292" s="43"/>
      <c r="M292" s="223" t="s">
        <v>1</v>
      </c>
      <c r="N292" s="224" t="s">
        <v>41</v>
      </c>
      <c r="O292" s="79"/>
      <c r="P292" s="225">
        <f>O292*H292</f>
        <v>0</v>
      </c>
      <c r="Q292" s="225">
        <v>0.0035</v>
      </c>
      <c r="R292" s="225">
        <f>Q292*H292</f>
        <v>0.06615</v>
      </c>
      <c r="S292" s="225">
        <v>0</v>
      </c>
      <c r="T292" s="226">
        <f>S292*H292</f>
        <v>0</v>
      </c>
      <c r="AR292" s="17" t="s">
        <v>239</v>
      </c>
      <c r="AT292" s="17" t="s">
        <v>133</v>
      </c>
      <c r="AU292" s="17" t="s">
        <v>79</v>
      </c>
      <c r="AY292" s="17" t="s">
        <v>131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17" t="s">
        <v>77</v>
      </c>
      <c r="BK292" s="227">
        <f>ROUND(I292*H292,2)</f>
        <v>0</v>
      </c>
      <c r="BL292" s="17" t="s">
        <v>239</v>
      </c>
      <c r="BM292" s="17" t="s">
        <v>402</v>
      </c>
    </row>
    <row r="293" spans="2:47" s="1" customFormat="1" ht="12">
      <c r="B293" s="38"/>
      <c r="C293" s="39"/>
      <c r="D293" s="228" t="s">
        <v>140</v>
      </c>
      <c r="E293" s="39"/>
      <c r="F293" s="229" t="s">
        <v>403</v>
      </c>
      <c r="G293" s="39"/>
      <c r="H293" s="39"/>
      <c r="I293" s="143"/>
      <c r="J293" s="39"/>
      <c r="K293" s="39"/>
      <c r="L293" s="43"/>
      <c r="M293" s="230"/>
      <c r="N293" s="79"/>
      <c r="O293" s="79"/>
      <c r="P293" s="79"/>
      <c r="Q293" s="79"/>
      <c r="R293" s="79"/>
      <c r="S293" s="79"/>
      <c r="T293" s="80"/>
      <c r="AT293" s="17" t="s">
        <v>140</v>
      </c>
      <c r="AU293" s="17" t="s">
        <v>79</v>
      </c>
    </row>
    <row r="294" spans="2:51" s="12" customFormat="1" ht="12">
      <c r="B294" s="231"/>
      <c r="C294" s="232"/>
      <c r="D294" s="228" t="s">
        <v>142</v>
      </c>
      <c r="E294" s="233" t="s">
        <v>1</v>
      </c>
      <c r="F294" s="234" t="s">
        <v>404</v>
      </c>
      <c r="G294" s="232"/>
      <c r="H294" s="233" t="s">
        <v>1</v>
      </c>
      <c r="I294" s="235"/>
      <c r="J294" s="232"/>
      <c r="K294" s="232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142</v>
      </c>
      <c r="AU294" s="240" t="s">
        <v>79</v>
      </c>
      <c r="AV294" s="12" t="s">
        <v>77</v>
      </c>
      <c r="AW294" s="12" t="s">
        <v>32</v>
      </c>
      <c r="AX294" s="12" t="s">
        <v>70</v>
      </c>
      <c r="AY294" s="240" t="s">
        <v>131</v>
      </c>
    </row>
    <row r="295" spans="2:51" s="13" customFormat="1" ht="12">
      <c r="B295" s="241"/>
      <c r="C295" s="242"/>
      <c r="D295" s="228" t="s">
        <v>142</v>
      </c>
      <c r="E295" s="243" t="s">
        <v>1</v>
      </c>
      <c r="F295" s="244" t="s">
        <v>405</v>
      </c>
      <c r="G295" s="242"/>
      <c r="H295" s="245">
        <v>18.9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142</v>
      </c>
      <c r="AU295" s="251" t="s">
        <v>79</v>
      </c>
      <c r="AV295" s="13" t="s">
        <v>79</v>
      </c>
      <c r="AW295" s="13" t="s">
        <v>32</v>
      </c>
      <c r="AX295" s="13" t="s">
        <v>77</v>
      </c>
      <c r="AY295" s="251" t="s">
        <v>131</v>
      </c>
    </row>
    <row r="296" spans="2:65" s="1" customFormat="1" ht="16.5" customHeight="1">
      <c r="B296" s="38"/>
      <c r="C296" s="216" t="s">
        <v>406</v>
      </c>
      <c r="D296" s="216" t="s">
        <v>133</v>
      </c>
      <c r="E296" s="217" t="s">
        <v>407</v>
      </c>
      <c r="F296" s="218" t="s">
        <v>408</v>
      </c>
      <c r="G296" s="219" t="s">
        <v>282</v>
      </c>
      <c r="H296" s="220">
        <v>2.82</v>
      </c>
      <c r="I296" s="221"/>
      <c r="J296" s="222">
        <f>ROUND(I296*H296,2)</f>
        <v>0</v>
      </c>
      <c r="K296" s="218" t="s">
        <v>137</v>
      </c>
      <c r="L296" s="43"/>
      <c r="M296" s="223" t="s">
        <v>1</v>
      </c>
      <c r="N296" s="224" t="s">
        <v>41</v>
      </c>
      <c r="O296" s="79"/>
      <c r="P296" s="225">
        <f>O296*H296</f>
        <v>0</v>
      </c>
      <c r="Q296" s="225">
        <v>0</v>
      </c>
      <c r="R296" s="225">
        <f>Q296*H296</f>
        <v>0</v>
      </c>
      <c r="S296" s="225">
        <v>0</v>
      </c>
      <c r="T296" s="226">
        <f>S296*H296</f>
        <v>0</v>
      </c>
      <c r="AR296" s="17" t="s">
        <v>239</v>
      </c>
      <c r="AT296" s="17" t="s">
        <v>133</v>
      </c>
      <c r="AU296" s="17" t="s">
        <v>79</v>
      </c>
      <c r="AY296" s="17" t="s">
        <v>131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7" t="s">
        <v>77</v>
      </c>
      <c r="BK296" s="227">
        <f>ROUND(I296*H296,2)</f>
        <v>0</v>
      </c>
      <c r="BL296" s="17" t="s">
        <v>239</v>
      </c>
      <c r="BM296" s="17" t="s">
        <v>409</v>
      </c>
    </row>
    <row r="297" spans="2:47" s="1" customFormat="1" ht="12">
      <c r="B297" s="38"/>
      <c r="C297" s="39"/>
      <c r="D297" s="228" t="s">
        <v>140</v>
      </c>
      <c r="E297" s="39"/>
      <c r="F297" s="229" t="s">
        <v>410</v>
      </c>
      <c r="G297" s="39"/>
      <c r="H297" s="39"/>
      <c r="I297" s="143"/>
      <c r="J297" s="39"/>
      <c r="K297" s="39"/>
      <c r="L297" s="43"/>
      <c r="M297" s="230"/>
      <c r="N297" s="79"/>
      <c r="O297" s="79"/>
      <c r="P297" s="79"/>
      <c r="Q297" s="79"/>
      <c r="R297" s="79"/>
      <c r="S297" s="79"/>
      <c r="T297" s="80"/>
      <c r="AT297" s="17" t="s">
        <v>140</v>
      </c>
      <c r="AU297" s="17" t="s">
        <v>79</v>
      </c>
    </row>
    <row r="298" spans="2:63" s="11" customFormat="1" ht="22.8" customHeight="1">
      <c r="B298" s="200"/>
      <c r="C298" s="201"/>
      <c r="D298" s="202" t="s">
        <v>69</v>
      </c>
      <c r="E298" s="214" t="s">
        <v>411</v>
      </c>
      <c r="F298" s="214" t="s">
        <v>412</v>
      </c>
      <c r="G298" s="201"/>
      <c r="H298" s="201"/>
      <c r="I298" s="204"/>
      <c r="J298" s="215">
        <f>BK298</f>
        <v>0</v>
      </c>
      <c r="K298" s="201"/>
      <c r="L298" s="206"/>
      <c r="M298" s="207"/>
      <c r="N298" s="208"/>
      <c r="O298" s="208"/>
      <c r="P298" s="209">
        <f>SUM(P299:P374)</f>
        <v>0</v>
      </c>
      <c r="Q298" s="208"/>
      <c r="R298" s="209">
        <f>SUM(R299:R374)</f>
        <v>1.7404364700000001</v>
      </c>
      <c r="S298" s="208"/>
      <c r="T298" s="210">
        <f>SUM(T299:T374)</f>
        <v>0</v>
      </c>
      <c r="AR298" s="211" t="s">
        <v>79</v>
      </c>
      <c r="AT298" s="212" t="s">
        <v>69</v>
      </c>
      <c r="AU298" s="212" t="s">
        <v>77</v>
      </c>
      <c r="AY298" s="211" t="s">
        <v>131</v>
      </c>
      <c r="BK298" s="213">
        <f>SUM(BK299:BK374)</f>
        <v>0</v>
      </c>
    </row>
    <row r="299" spans="2:65" s="1" customFormat="1" ht="16.5" customHeight="1">
      <c r="B299" s="38"/>
      <c r="C299" s="216" t="s">
        <v>413</v>
      </c>
      <c r="D299" s="216" t="s">
        <v>133</v>
      </c>
      <c r="E299" s="217" t="s">
        <v>414</v>
      </c>
      <c r="F299" s="218" t="s">
        <v>415</v>
      </c>
      <c r="G299" s="219" t="s">
        <v>158</v>
      </c>
      <c r="H299" s="220">
        <v>17.325</v>
      </c>
      <c r="I299" s="221"/>
      <c r="J299" s="222">
        <f>ROUND(I299*H299,2)</f>
        <v>0</v>
      </c>
      <c r="K299" s="218" t="s">
        <v>137</v>
      </c>
      <c r="L299" s="43"/>
      <c r="M299" s="223" t="s">
        <v>1</v>
      </c>
      <c r="N299" s="224" t="s">
        <v>41</v>
      </c>
      <c r="O299" s="79"/>
      <c r="P299" s="225">
        <f>O299*H299</f>
        <v>0</v>
      </c>
      <c r="Q299" s="225">
        <v>0.00027</v>
      </c>
      <c r="R299" s="225">
        <f>Q299*H299</f>
        <v>0.00467775</v>
      </c>
      <c r="S299" s="225">
        <v>0</v>
      </c>
      <c r="T299" s="226">
        <f>S299*H299</f>
        <v>0</v>
      </c>
      <c r="AR299" s="17" t="s">
        <v>239</v>
      </c>
      <c r="AT299" s="17" t="s">
        <v>133</v>
      </c>
      <c r="AU299" s="17" t="s">
        <v>79</v>
      </c>
      <c r="AY299" s="17" t="s">
        <v>131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7" t="s">
        <v>77</v>
      </c>
      <c r="BK299" s="227">
        <f>ROUND(I299*H299,2)</f>
        <v>0</v>
      </c>
      <c r="BL299" s="17" t="s">
        <v>239</v>
      </c>
      <c r="BM299" s="17" t="s">
        <v>416</v>
      </c>
    </row>
    <row r="300" spans="2:47" s="1" customFormat="1" ht="12">
      <c r="B300" s="38"/>
      <c r="C300" s="39"/>
      <c r="D300" s="228" t="s">
        <v>140</v>
      </c>
      <c r="E300" s="39"/>
      <c r="F300" s="229" t="s">
        <v>417</v>
      </c>
      <c r="G300" s="39"/>
      <c r="H300" s="39"/>
      <c r="I300" s="143"/>
      <c r="J300" s="39"/>
      <c r="K300" s="39"/>
      <c r="L300" s="43"/>
      <c r="M300" s="230"/>
      <c r="N300" s="79"/>
      <c r="O300" s="79"/>
      <c r="P300" s="79"/>
      <c r="Q300" s="79"/>
      <c r="R300" s="79"/>
      <c r="S300" s="79"/>
      <c r="T300" s="80"/>
      <c r="AT300" s="17" t="s">
        <v>140</v>
      </c>
      <c r="AU300" s="17" t="s">
        <v>79</v>
      </c>
    </row>
    <row r="301" spans="2:51" s="12" customFormat="1" ht="12">
      <c r="B301" s="231"/>
      <c r="C301" s="232"/>
      <c r="D301" s="228" t="s">
        <v>142</v>
      </c>
      <c r="E301" s="233" t="s">
        <v>1</v>
      </c>
      <c r="F301" s="234" t="s">
        <v>418</v>
      </c>
      <c r="G301" s="232"/>
      <c r="H301" s="233" t="s">
        <v>1</v>
      </c>
      <c r="I301" s="235"/>
      <c r="J301" s="232"/>
      <c r="K301" s="232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142</v>
      </c>
      <c r="AU301" s="240" t="s">
        <v>79</v>
      </c>
      <c r="AV301" s="12" t="s">
        <v>77</v>
      </c>
      <c r="AW301" s="12" t="s">
        <v>32</v>
      </c>
      <c r="AX301" s="12" t="s">
        <v>70</v>
      </c>
      <c r="AY301" s="240" t="s">
        <v>131</v>
      </c>
    </row>
    <row r="302" spans="2:51" s="13" customFormat="1" ht="12">
      <c r="B302" s="241"/>
      <c r="C302" s="242"/>
      <c r="D302" s="228" t="s">
        <v>142</v>
      </c>
      <c r="E302" s="243" t="s">
        <v>1</v>
      </c>
      <c r="F302" s="244" t="s">
        <v>419</v>
      </c>
      <c r="G302" s="242"/>
      <c r="H302" s="245">
        <v>8.1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142</v>
      </c>
      <c r="AU302" s="251" t="s">
        <v>79</v>
      </c>
      <c r="AV302" s="13" t="s">
        <v>79</v>
      </c>
      <c r="AW302" s="13" t="s">
        <v>32</v>
      </c>
      <c r="AX302" s="13" t="s">
        <v>70</v>
      </c>
      <c r="AY302" s="251" t="s">
        <v>131</v>
      </c>
    </row>
    <row r="303" spans="2:51" s="13" customFormat="1" ht="12">
      <c r="B303" s="241"/>
      <c r="C303" s="242"/>
      <c r="D303" s="228" t="s">
        <v>142</v>
      </c>
      <c r="E303" s="243" t="s">
        <v>1</v>
      </c>
      <c r="F303" s="244" t="s">
        <v>420</v>
      </c>
      <c r="G303" s="242"/>
      <c r="H303" s="245">
        <v>5.25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142</v>
      </c>
      <c r="AU303" s="251" t="s">
        <v>79</v>
      </c>
      <c r="AV303" s="13" t="s">
        <v>79</v>
      </c>
      <c r="AW303" s="13" t="s">
        <v>32</v>
      </c>
      <c r="AX303" s="13" t="s">
        <v>70</v>
      </c>
      <c r="AY303" s="251" t="s">
        <v>131</v>
      </c>
    </row>
    <row r="304" spans="2:51" s="13" customFormat="1" ht="12">
      <c r="B304" s="241"/>
      <c r="C304" s="242"/>
      <c r="D304" s="228" t="s">
        <v>142</v>
      </c>
      <c r="E304" s="243" t="s">
        <v>1</v>
      </c>
      <c r="F304" s="244" t="s">
        <v>421</v>
      </c>
      <c r="G304" s="242"/>
      <c r="H304" s="245">
        <v>2.25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AT304" s="251" t="s">
        <v>142</v>
      </c>
      <c r="AU304" s="251" t="s">
        <v>79</v>
      </c>
      <c r="AV304" s="13" t="s">
        <v>79</v>
      </c>
      <c r="AW304" s="13" t="s">
        <v>32</v>
      </c>
      <c r="AX304" s="13" t="s">
        <v>70</v>
      </c>
      <c r="AY304" s="251" t="s">
        <v>131</v>
      </c>
    </row>
    <row r="305" spans="2:51" s="13" customFormat="1" ht="12">
      <c r="B305" s="241"/>
      <c r="C305" s="242"/>
      <c r="D305" s="228" t="s">
        <v>142</v>
      </c>
      <c r="E305" s="243" t="s">
        <v>1</v>
      </c>
      <c r="F305" s="244" t="s">
        <v>422</v>
      </c>
      <c r="G305" s="242"/>
      <c r="H305" s="245">
        <v>1.725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AT305" s="251" t="s">
        <v>142</v>
      </c>
      <c r="AU305" s="251" t="s">
        <v>79</v>
      </c>
      <c r="AV305" s="13" t="s">
        <v>79</v>
      </c>
      <c r="AW305" s="13" t="s">
        <v>32</v>
      </c>
      <c r="AX305" s="13" t="s">
        <v>70</v>
      </c>
      <c r="AY305" s="251" t="s">
        <v>131</v>
      </c>
    </row>
    <row r="306" spans="2:51" s="14" customFormat="1" ht="12">
      <c r="B306" s="262"/>
      <c r="C306" s="263"/>
      <c r="D306" s="228" t="s">
        <v>142</v>
      </c>
      <c r="E306" s="264" t="s">
        <v>1</v>
      </c>
      <c r="F306" s="265" t="s">
        <v>213</v>
      </c>
      <c r="G306" s="263"/>
      <c r="H306" s="266">
        <v>17.325</v>
      </c>
      <c r="I306" s="267"/>
      <c r="J306" s="263"/>
      <c r="K306" s="263"/>
      <c r="L306" s="268"/>
      <c r="M306" s="269"/>
      <c r="N306" s="270"/>
      <c r="O306" s="270"/>
      <c r="P306" s="270"/>
      <c r="Q306" s="270"/>
      <c r="R306" s="270"/>
      <c r="S306" s="270"/>
      <c r="T306" s="271"/>
      <c r="AT306" s="272" t="s">
        <v>142</v>
      </c>
      <c r="AU306" s="272" t="s">
        <v>79</v>
      </c>
      <c r="AV306" s="14" t="s">
        <v>138</v>
      </c>
      <c r="AW306" s="14" t="s">
        <v>32</v>
      </c>
      <c r="AX306" s="14" t="s">
        <v>77</v>
      </c>
      <c r="AY306" s="272" t="s">
        <v>131</v>
      </c>
    </row>
    <row r="307" spans="2:65" s="1" customFormat="1" ht="16.5" customHeight="1">
      <c r="B307" s="38"/>
      <c r="C307" s="216" t="s">
        <v>423</v>
      </c>
      <c r="D307" s="216" t="s">
        <v>133</v>
      </c>
      <c r="E307" s="217" t="s">
        <v>424</v>
      </c>
      <c r="F307" s="218" t="s">
        <v>425</v>
      </c>
      <c r="G307" s="219" t="s">
        <v>158</v>
      </c>
      <c r="H307" s="220">
        <v>12.042</v>
      </c>
      <c r="I307" s="221"/>
      <c r="J307" s="222">
        <f>ROUND(I307*H307,2)</f>
        <v>0</v>
      </c>
      <c r="K307" s="218" t="s">
        <v>137</v>
      </c>
      <c r="L307" s="43"/>
      <c r="M307" s="223" t="s">
        <v>1</v>
      </c>
      <c r="N307" s="224" t="s">
        <v>41</v>
      </c>
      <c r="O307" s="79"/>
      <c r="P307" s="225">
        <f>O307*H307</f>
        <v>0</v>
      </c>
      <c r="Q307" s="225">
        <v>0.00026</v>
      </c>
      <c r="R307" s="225">
        <f>Q307*H307</f>
        <v>0.0031309199999999997</v>
      </c>
      <c r="S307" s="225">
        <v>0</v>
      </c>
      <c r="T307" s="226">
        <f>S307*H307</f>
        <v>0</v>
      </c>
      <c r="AR307" s="17" t="s">
        <v>239</v>
      </c>
      <c r="AT307" s="17" t="s">
        <v>133</v>
      </c>
      <c r="AU307" s="17" t="s">
        <v>79</v>
      </c>
      <c r="AY307" s="17" t="s">
        <v>131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7" t="s">
        <v>77</v>
      </c>
      <c r="BK307" s="227">
        <f>ROUND(I307*H307,2)</f>
        <v>0</v>
      </c>
      <c r="BL307" s="17" t="s">
        <v>239</v>
      </c>
      <c r="BM307" s="17" t="s">
        <v>426</v>
      </c>
    </row>
    <row r="308" spans="2:47" s="1" customFormat="1" ht="12">
      <c r="B308" s="38"/>
      <c r="C308" s="39"/>
      <c r="D308" s="228" t="s">
        <v>140</v>
      </c>
      <c r="E308" s="39"/>
      <c r="F308" s="229" t="s">
        <v>427</v>
      </c>
      <c r="G308" s="39"/>
      <c r="H308" s="39"/>
      <c r="I308" s="143"/>
      <c r="J308" s="39"/>
      <c r="K308" s="39"/>
      <c r="L308" s="43"/>
      <c r="M308" s="230"/>
      <c r="N308" s="79"/>
      <c r="O308" s="79"/>
      <c r="P308" s="79"/>
      <c r="Q308" s="79"/>
      <c r="R308" s="79"/>
      <c r="S308" s="79"/>
      <c r="T308" s="80"/>
      <c r="AT308" s="17" t="s">
        <v>140</v>
      </c>
      <c r="AU308" s="17" t="s">
        <v>79</v>
      </c>
    </row>
    <row r="309" spans="2:51" s="12" customFormat="1" ht="12">
      <c r="B309" s="231"/>
      <c r="C309" s="232"/>
      <c r="D309" s="228" t="s">
        <v>142</v>
      </c>
      <c r="E309" s="233" t="s">
        <v>1</v>
      </c>
      <c r="F309" s="234" t="s">
        <v>418</v>
      </c>
      <c r="G309" s="232"/>
      <c r="H309" s="233" t="s">
        <v>1</v>
      </c>
      <c r="I309" s="235"/>
      <c r="J309" s="232"/>
      <c r="K309" s="232"/>
      <c r="L309" s="236"/>
      <c r="M309" s="237"/>
      <c r="N309" s="238"/>
      <c r="O309" s="238"/>
      <c r="P309" s="238"/>
      <c r="Q309" s="238"/>
      <c r="R309" s="238"/>
      <c r="S309" s="238"/>
      <c r="T309" s="239"/>
      <c r="AT309" s="240" t="s">
        <v>142</v>
      </c>
      <c r="AU309" s="240" t="s">
        <v>79</v>
      </c>
      <c r="AV309" s="12" t="s">
        <v>77</v>
      </c>
      <c r="AW309" s="12" t="s">
        <v>32</v>
      </c>
      <c r="AX309" s="12" t="s">
        <v>70</v>
      </c>
      <c r="AY309" s="240" t="s">
        <v>131</v>
      </c>
    </row>
    <row r="310" spans="2:51" s="13" customFormat="1" ht="12">
      <c r="B310" s="241"/>
      <c r="C310" s="242"/>
      <c r="D310" s="228" t="s">
        <v>142</v>
      </c>
      <c r="E310" s="243" t="s">
        <v>1</v>
      </c>
      <c r="F310" s="244" t="s">
        <v>428</v>
      </c>
      <c r="G310" s="242"/>
      <c r="H310" s="245">
        <v>12.042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AT310" s="251" t="s">
        <v>142</v>
      </c>
      <c r="AU310" s="251" t="s">
        <v>79</v>
      </c>
      <c r="AV310" s="13" t="s">
        <v>79</v>
      </c>
      <c r="AW310" s="13" t="s">
        <v>32</v>
      </c>
      <c r="AX310" s="13" t="s">
        <v>77</v>
      </c>
      <c r="AY310" s="251" t="s">
        <v>131</v>
      </c>
    </row>
    <row r="311" spans="2:65" s="1" customFormat="1" ht="16.5" customHeight="1">
      <c r="B311" s="38"/>
      <c r="C311" s="252" t="s">
        <v>429</v>
      </c>
      <c r="D311" s="252" t="s">
        <v>173</v>
      </c>
      <c r="E311" s="253" t="s">
        <v>430</v>
      </c>
      <c r="F311" s="254" t="s">
        <v>431</v>
      </c>
      <c r="G311" s="255" t="s">
        <v>395</v>
      </c>
      <c r="H311" s="256">
        <v>3</v>
      </c>
      <c r="I311" s="257"/>
      <c r="J311" s="258">
        <f>ROUND(I311*H311,2)</f>
        <v>0</v>
      </c>
      <c r="K311" s="254" t="s">
        <v>1</v>
      </c>
      <c r="L311" s="259"/>
      <c r="M311" s="260" t="s">
        <v>1</v>
      </c>
      <c r="N311" s="261" t="s">
        <v>41</v>
      </c>
      <c r="O311" s="79"/>
      <c r="P311" s="225">
        <f>O311*H311</f>
        <v>0</v>
      </c>
      <c r="Q311" s="225">
        <v>0.058</v>
      </c>
      <c r="R311" s="225">
        <f>Q311*H311</f>
        <v>0.17400000000000002</v>
      </c>
      <c r="S311" s="225">
        <v>0</v>
      </c>
      <c r="T311" s="226">
        <f>S311*H311</f>
        <v>0</v>
      </c>
      <c r="AR311" s="17" t="s">
        <v>300</v>
      </c>
      <c r="AT311" s="17" t="s">
        <v>173</v>
      </c>
      <c r="AU311" s="17" t="s">
        <v>79</v>
      </c>
      <c r="AY311" s="17" t="s">
        <v>131</v>
      </c>
      <c r="BE311" s="227">
        <f>IF(N311="základní",J311,0)</f>
        <v>0</v>
      </c>
      <c r="BF311" s="227">
        <f>IF(N311="snížená",J311,0)</f>
        <v>0</v>
      </c>
      <c r="BG311" s="227">
        <f>IF(N311="zákl. přenesená",J311,0)</f>
        <v>0</v>
      </c>
      <c r="BH311" s="227">
        <f>IF(N311="sníž. přenesená",J311,0)</f>
        <v>0</v>
      </c>
      <c r="BI311" s="227">
        <f>IF(N311="nulová",J311,0)</f>
        <v>0</v>
      </c>
      <c r="BJ311" s="17" t="s">
        <v>77</v>
      </c>
      <c r="BK311" s="227">
        <f>ROUND(I311*H311,2)</f>
        <v>0</v>
      </c>
      <c r="BL311" s="17" t="s">
        <v>239</v>
      </c>
      <c r="BM311" s="17" t="s">
        <v>432</v>
      </c>
    </row>
    <row r="312" spans="2:47" s="1" customFormat="1" ht="12">
      <c r="B312" s="38"/>
      <c r="C312" s="39"/>
      <c r="D312" s="228" t="s">
        <v>140</v>
      </c>
      <c r="E312" s="39"/>
      <c r="F312" s="229" t="s">
        <v>431</v>
      </c>
      <c r="G312" s="39"/>
      <c r="H312" s="39"/>
      <c r="I312" s="143"/>
      <c r="J312" s="39"/>
      <c r="K312" s="39"/>
      <c r="L312" s="43"/>
      <c r="M312" s="230"/>
      <c r="N312" s="79"/>
      <c r="O312" s="79"/>
      <c r="P312" s="79"/>
      <c r="Q312" s="79"/>
      <c r="R312" s="79"/>
      <c r="S312" s="79"/>
      <c r="T312" s="80"/>
      <c r="AT312" s="17" t="s">
        <v>140</v>
      </c>
      <c r="AU312" s="17" t="s">
        <v>79</v>
      </c>
    </row>
    <row r="313" spans="2:65" s="1" customFormat="1" ht="16.5" customHeight="1">
      <c r="B313" s="38"/>
      <c r="C313" s="252" t="s">
        <v>433</v>
      </c>
      <c r="D313" s="252" t="s">
        <v>173</v>
      </c>
      <c r="E313" s="253" t="s">
        <v>434</v>
      </c>
      <c r="F313" s="254" t="s">
        <v>435</v>
      </c>
      <c r="G313" s="255" t="s">
        <v>395</v>
      </c>
      <c r="H313" s="256">
        <v>3</v>
      </c>
      <c r="I313" s="257"/>
      <c r="J313" s="258">
        <f>ROUND(I313*H313,2)</f>
        <v>0</v>
      </c>
      <c r="K313" s="254" t="s">
        <v>1</v>
      </c>
      <c r="L313" s="259"/>
      <c r="M313" s="260" t="s">
        <v>1</v>
      </c>
      <c r="N313" s="261" t="s">
        <v>41</v>
      </c>
      <c r="O313" s="79"/>
      <c r="P313" s="225">
        <f>O313*H313</f>
        <v>0</v>
      </c>
      <c r="Q313" s="225">
        <v>0.044</v>
      </c>
      <c r="R313" s="225">
        <f>Q313*H313</f>
        <v>0.132</v>
      </c>
      <c r="S313" s="225">
        <v>0</v>
      </c>
      <c r="T313" s="226">
        <f>S313*H313</f>
        <v>0</v>
      </c>
      <c r="AR313" s="17" t="s">
        <v>300</v>
      </c>
      <c r="AT313" s="17" t="s">
        <v>173</v>
      </c>
      <c r="AU313" s="17" t="s">
        <v>79</v>
      </c>
      <c r="AY313" s="17" t="s">
        <v>131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7" t="s">
        <v>77</v>
      </c>
      <c r="BK313" s="227">
        <f>ROUND(I313*H313,2)</f>
        <v>0</v>
      </c>
      <c r="BL313" s="17" t="s">
        <v>239</v>
      </c>
      <c r="BM313" s="17" t="s">
        <v>436</v>
      </c>
    </row>
    <row r="314" spans="2:47" s="1" customFormat="1" ht="12">
      <c r="B314" s="38"/>
      <c r="C314" s="39"/>
      <c r="D314" s="228" t="s">
        <v>140</v>
      </c>
      <c r="E314" s="39"/>
      <c r="F314" s="229" t="s">
        <v>435</v>
      </c>
      <c r="G314" s="39"/>
      <c r="H314" s="39"/>
      <c r="I314" s="143"/>
      <c r="J314" s="39"/>
      <c r="K314" s="39"/>
      <c r="L314" s="43"/>
      <c r="M314" s="230"/>
      <c r="N314" s="79"/>
      <c r="O314" s="79"/>
      <c r="P314" s="79"/>
      <c r="Q314" s="79"/>
      <c r="R314" s="79"/>
      <c r="S314" s="79"/>
      <c r="T314" s="80"/>
      <c r="AT314" s="17" t="s">
        <v>140</v>
      </c>
      <c r="AU314" s="17" t="s">
        <v>79</v>
      </c>
    </row>
    <row r="315" spans="2:65" s="1" customFormat="1" ht="16.5" customHeight="1">
      <c r="B315" s="38"/>
      <c r="C315" s="252" t="s">
        <v>437</v>
      </c>
      <c r="D315" s="252" t="s">
        <v>173</v>
      </c>
      <c r="E315" s="253" t="s">
        <v>438</v>
      </c>
      <c r="F315" s="254" t="s">
        <v>439</v>
      </c>
      <c r="G315" s="255" t="s">
        <v>395</v>
      </c>
      <c r="H315" s="256">
        <v>2</v>
      </c>
      <c r="I315" s="257"/>
      <c r="J315" s="258">
        <f>ROUND(I315*H315,2)</f>
        <v>0</v>
      </c>
      <c r="K315" s="254" t="s">
        <v>1</v>
      </c>
      <c r="L315" s="259"/>
      <c r="M315" s="260" t="s">
        <v>1</v>
      </c>
      <c r="N315" s="261" t="s">
        <v>41</v>
      </c>
      <c r="O315" s="79"/>
      <c r="P315" s="225">
        <f>O315*H315</f>
        <v>0</v>
      </c>
      <c r="Q315" s="225">
        <v>0.044</v>
      </c>
      <c r="R315" s="225">
        <f>Q315*H315</f>
        <v>0.088</v>
      </c>
      <c r="S315" s="225">
        <v>0</v>
      </c>
      <c r="T315" s="226">
        <f>S315*H315</f>
        <v>0</v>
      </c>
      <c r="AR315" s="17" t="s">
        <v>300</v>
      </c>
      <c r="AT315" s="17" t="s">
        <v>173</v>
      </c>
      <c r="AU315" s="17" t="s">
        <v>79</v>
      </c>
      <c r="AY315" s="17" t="s">
        <v>131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17" t="s">
        <v>77</v>
      </c>
      <c r="BK315" s="227">
        <f>ROUND(I315*H315,2)</f>
        <v>0</v>
      </c>
      <c r="BL315" s="17" t="s">
        <v>239</v>
      </c>
      <c r="BM315" s="17" t="s">
        <v>440</v>
      </c>
    </row>
    <row r="316" spans="2:47" s="1" customFormat="1" ht="12">
      <c r="B316" s="38"/>
      <c r="C316" s="39"/>
      <c r="D316" s="228" t="s">
        <v>140</v>
      </c>
      <c r="E316" s="39"/>
      <c r="F316" s="229" t="s">
        <v>439</v>
      </c>
      <c r="G316" s="39"/>
      <c r="H316" s="39"/>
      <c r="I316" s="143"/>
      <c r="J316" s="39"/>
      <c r="K316" s="39"/>
      <c r="L316" s="43"/>
      <c r="M316" s="230"/>
      <c r="N316" s="79"/>
      <c r="O316" s="79"/>
      <c r="P316" s="79"/>
      <c r="Q316" s="79"/>
      <c r="R316" s="79"/>
      <c r="S316" s="79"/>
      <c r="T316" s="80"/>
      <c r="AT316" s="17" t="s">
        <v>140</v>
      </c>
      <c r="AU316" s="17" t="s">
        <v>79</v>
      </c>
    </row>
    <row r="317" spans="2:65" s="1" customFormat="1" ht="16.5" customHeight="1">
      <c r="B317" s="38"/>
      <c r="C317" s="252" t="s">
        <v>441</v>
      </c>
      <c r="D317" s="252" t="s">
        <v>173</v>
      </c>
      <c r="E317" s="253" t="s">
        <v>442</v>
      </c>
      <c r="F317" s="254" t="s">
        <v>443</v>
      </c>
      <c r="G317" s="255" t="s">
        <v>395</v>
      </c>
      <c r="H317" s="256">
        <v>1</v>
      </c>
      <c r="I317" s="257"/>
      <c r="J317" s="258">
        <f>ROUND(I317*H317,2)</f>
        <v>0</v>
      </c>
      <c r="K317" s="254" t="s">
        <v>1</v>
      </c>
      <c r="L317" s="259"/>
      <c r="M317" s="260" t="s">
        <v>1</v>
      </c>
      <c r="N317" s="261" t="s">
        <v>41</v>
      </c>
      <c r="O317" s="79"/>
      <c r="P317" s="225">
        <f>O317*H317</f>
        <v>0</v>
      </c>
      <c r="Q317" s="225">
        <v>0.028</v>
      </c>
      <c r="R317" s="225">
        <f>Q317*H317</f>
        <v>0.028</v>
      </c>
      <c r="S317" s="225">
        <v>0</v>
      </c>
      <c r="T317" s="226">
        <f>S317*H317</f>
        <v>0</v>
      </c>
      <c r="AR317" s="17" t="s">
        <v>300</v>
      </c>
      <c r="AT317" s="17" t="s">
        <v>173</v>
      </c>
      <c r="AU317" s="17" t="s">
        <v>79</v>
      </c>
      <c r="AY317" s="17" t="s">
        <v>131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17" t="s">
        <v>77</v>
      </c>
      <c r="BK317" s="227">
        <f>ROUND(I317*H317,2)</f>
        <v>0</v>
      </c>
      <c r="BL317" s="17" t="s">
        <v>239</v>
      </c>
      <c r="BM317" s="17" t="s">
        <v>444</v>
      </c>
    </row>
    <row r="318" spans="2:47" s="1" customFormat="1" ht="12">
      <c r="B318" s="38"/>
      <c r="C318" s="39"/>
      <c r="D318" s="228" t="s">
        <v>140</v>
      </c>
      <c r="E318" s="39"/>
      <c r="F318" s="229" t="s">
        <v>443</v>
      </c>
      <c r="G318" s="39"/>
      <c r="H318" s="39"/>
      <c r="I318" s="143"/>
      <c r="J318" s="39"/>
      <c r="K318" s="39"/>
      <c r="L318" s="43"/>
      <c r="M318" s="230"/>
      <c r="N318" s="79"/>
      <c r="O318" s="79"/>
      <c r="P318" s="79"/>
      <c r="Q318" s="79"/>
      <c r="R318" s="79"/>
      <c r="S318" s="79"/>
      <c r="T318" s="80"/>
      <c r="AT318" s="17" t="s">
        <v>140</v>
      </c>
      <c r="AU318" s="17" t="s">
        <v>79</v>
      </c>
    </row>
    <row r="319" spans="2:65" s="1" customFormat="1" ht="16.5" customHeight="1">
      <c r="B319" s="38"/>
      <c r="C319" s="252" t="s">
        <v>445</v>
      </c>
      <c r="D319" s="252" t="s">
        <v>173</v>
      </c>
      <c r="E319" s="253" t="s">
        <v>446</v>
      </c>
      <c r="F319" s="254" t="s">
        <v>447</v>
      </c>
      <c r="G319" s="255" t="s">
        <v>395</v>
      </c>
      <c r="H319" s="256">
        <v>1</v>
      </c>
      <c r="I319" s="257"/>
      <c r="J319" s="258">
        <f>ROUND(I319*H319,2)</f>
        <v>0</v>
      </c>
      <c r="K319" s="254" t="s">
        <v>1</v>
      </c>
      <c r="L319" s="259"/>
      <c r="M319" s="260" t="s">
        <v>1</v>
      </c>
      <c r="N319" s="261" t="s">
        <v>41</v>
      </c>
      <c r="O319" s="79"/>
      <c r="P319" s="225">
        <f>O319*H319</f>
        <v>0</v>
      </c>
      <c r="Q319" s="225">
        <v>0.024</v>
      </c>
      <c r="R319" s="225">
        <f>Q319*H319</f>
        <v>0.024</v>
      </c>
      <c r="S319" s="225">
        <v>0</v>
      </c>
      <c r="T319" s="226">
        <f>S319*H319</f>
        <v>0</v>
      </c>
      <c r="AR319" s="17" t="s">
        <v>300</v>
      </c>
      <c r="AT319" s="17" t="s">
        <v>173</v>
      </c>
      <c r="AU319" s="17" t="s">
        <v>79</v>
      </c>
      <c r="AY319" s="17" t="s">
        <v>131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17" t="s">
        <v>77</v>
      </c>
      <c r="BK319" s="227">
        <f>ROUND(I319*H319,2)</f>
        <v>0</v>
      </c>
      <c r="BL319" s="17" t="s">
        <v>239</v>
      </c>
      <c r="BM319" s="17" t="s">
        <v>448</v>
      </c>
    </row>
    <row r="320" spans="2:47" s="1" customFormat="1" ht="12">
      <c r="B320" s="38"/>
      <c r="C320" s="39"/>
      <c r="D320" s="228" t="s">
        <v>140</v>
      </c>
      <c r="E320" s="39"/>
      <c r="F320" s="229" t="s">
        <v>447</v>
      </c>
      <c r="G320" s="39"/>
      <c r="H320" s="39"/>
      <c r="I320" s="143"/>
      <c r="J320" s="39"/>
      <c r="K320" s="39"/>
      <c r="L320" s="43"/>
      <c r="M320" s="230"/>
      <c r="N320" s="79"/>
      <c r="O320" s="79"/>
      <c r="P320" s="79"/>
      <c r="Q320" s="79"/>
      <c r="R320" s="79"/>
      <c r="S320" s="79"/>
      <c r="T320" s="80"/>
      <c r="AT320" s="17" t="s">
        <v>140</v>
      </c>
      <c r="AU320" s="17" t="s">
        <v>79</v>
      </c>
    </row>
    <row r="321" spans="2:65" s="1" customFormat="1" ht="16.5" customHeight="1">
      <c r="B321" s="38"/>
      <c r="C321" s="216" t="s">
        <v>449</v>
      </c>
      <c r="D321" s="216" t="s">
        <v>133</v>
      </c>
      <c r="E321" s="217" t="s">
        <v>450</v>
      </c>
      <c r="F321" s="218" t="s">
        <v>451</v>
      </c>
      <c r="G321" s="219" t="s">
        <v>158</v>
      </c>
      <c r="H321" s="220">
        <v>7.92</v>
      </c>
      <c r="I321" s="221"/>
      <c r="J321" s="222">
        <f>ROUND(I321*H321,2)</f>
        <v>0</v>
      </c>
      <c r="K321" s="218" t="s">
        <v>137</v>
      </c>
      <c r="L321" s="43"/>
      <c r="M321" s="223" t="s">
        <v>1</v>
      </c>
      <c r="N321" s="224" t="s">
        <v>41</v>
      </c>
      <c r="O321" s="79"/>
      <c r="P321" s="225">
        <f>O321*H321</f>
        <v>0</v>
      </c>
      <c r="Q321" s="225">
        <v>0.00027</v>
      </c>
      <c r="R321" s="225">
        <f>Q321*H321</f>
        <v>0.0021384</v>
      </c>
      <c r="S321" s="225">
        <v>0</v>
      </c>
      <c r="T321" s="226">
        <f>S321*H321</f>
        <v>0</v>
      </c>
      <c r="AR321" s="17" t="s">
        <v>239</v>
      </c>
      <c r="AT321" s="17" t="s">
        <v>133</v>
      </c>
      <c r="AU321" s="17" t="s">
        <v>79</v>
      </c>
      <c r="AY321" s="17" t="s">
        <v>131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7" t="s">
        <v>77</v>
      </c>
      <c r="BK321" s="227">
        <f>ROUND(I321*H321,2)</f>
        <v>0</v>
      </c>
      <c r="BL321" s="17" t="s">
        <v>239</v>
      </c>
      <c r="BM321" s="17" t="s">
        <v>452</v>
      </c>
    </row>
    <row r="322" spans="2:47" s="1" customFormat="1" ht="12">
      <c r="B322" s="38"/>
      <c r="C322" s="39"/>
      <c r="D322" s="228" t="s">
        <v>140</v>
      </c>
      <c r="E322" s="39"/>
      <c r="F322" s="229" t="s">
        <v>453</v>
      </c>
      <c r="G322" s="39"/>
      <c r="H322" s="39"/>
      <c r="I322" s="143"/>
      <c r="J322" s="39"/>
      <c r="K322" s="39"/>
      <c r="L322" s="43"/>
      <c r="M322" s="230"/>
      <c r="N322" s="79"/>
      <c r="O322" s="79"/>
      <c r="P322" s="79"/>
      <c r="Q322" s="79"/>
      <c r="R322" s="79"/>
      <c r="S322" s="79"/>
      <c r="T322" s="80"/>
      <c r="AT322" s="17" t="s">
        <v>140</v>
      </c>
      <c r="AU322" s="17" t="s">
        <v>79</v>
      </c>
    </row>
    <row r="323" spans="2:51" s="12" customFormat="1" ht="12">
      <c r="B323" s="231"/>
      <c r="C323" s="232"/>
      <c r="D323" s="228" t="s">
        <v>142</v>
      </c>
      <c r="E323" s="233" t="s">
        <v>1</v>
      </c>
      <c r="F323" s="234" t="s">
        <v>391</v>
      </c>
      <c r="G323" s="232"/>
      <c r="H323" s="233" t="s">
        <v>1</v>
      </c>
      <c r="I323" s="235"/>
      <c r="J323" s="232"/>
      <c r="K323" s="232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142</v>
      </c>
      <c r="AU323" s="240" t="s">
        <v>79</v>
      </c>
      <c r="AV323" s="12" t="s">
        <v>77</v>
      </c>
      <c r="AW323" s="12" t="s">
        <v>32</v>
      </c>
      <c r="AX323" s="12" t="s">
        <v>70</v>
      </c>
      <c r="AY323" s="240" t="s">
        <v>131</v>
      </c>
    </row>
    <row r="324" spans="2:51" s="13" customFormat="1" ht="12">
      <c r="B324" s="241"/>
      <c r="C324" s="242"/>
      <c r="D324" s="228" t="s">
        <v>142</v>
      </c>
      <c r="E324" s="243" t="s">
        <v>1</v>
      </c>
      <c r="F324" s="244" t="s">
        <v>454</v>
      </c>
      <c r="G324" s="242"/>
      <c r="H324" s="245">
        <v>2.88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142</v>
      </c>
      <c r="AU324" s="251" t="s">
        <v>79</v>
      </c>
      <c r="AV324" s="13" t="s">
        <v>79</v>
      </c>
      <c r="AW324" s="13" t="s">
        <v>32</v>
      </c>
      <c r="AX324" s="13" t="s">
        <v>70</v>
      </c>
      <c r="AY324" s="251" t="s">
        <v>131</v>
      </c>
    </row>
    <row r="325" spans="2:51" s="13" customFormat="1" ht="12">
      <c r="B325" s="241"/>
      <c r="C325" s="242"/>
      <c r="D325" s="228" t="s">
        <v>142</v>
      </c>
      <c r="E325" s="243" t="s">
        <v>1</v>
      </c>
      <c r="F325" s="244" t="s">
        <v>455</v>
      </c>
      <c r="G325" s="242"/>
      <c r="H325" s="245">
        <v>5.04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AT325" s="251" t="s">
        <v>142</v>
      </c>
      <c r="AU325" s="251" t="s">
        <v>79</v>
      </c>
      <c r="AV325" s="13" t="s">
        <v>79</v>
      </c>
      <c r="AW325" s="13" t="s">
        <v>32</v>
      </c>
      <c r="AX325" s="13" t="s">
        <v>70</v>
      </c>
      <c r="AY325" s="251" t="s">
        <v>131</v>
      </c>
    </row>
    <row r="326" spans="2:51" s="14" customFormat="1" ht="12">
      <c r="B326" s="262"/>
      <c r="C326" s="263"/>
      <c r="D326" s="228" t="s">
        <v>142</v>
      </c>
      <c r="E326" s="264" t="s">
        <v>1</v>
      </c>
      <c r="F326" s="265" t="s">
        <v>213</v>
      </c>
      <c r="G326" s="263"/>
      <c r="H326" s="266">
        <v>7.92</v>
      </c>
      <c r="I326" s="267"/>
      <c r="J326" s="263"/>
      <c r="K326" s="263"/>
      <c r="L326" s="268"/>
      <c r="M326" s="269"/>
      <c r="N326" s="270"/>
      <c r="O326" s="270"/>
      <c r="P326" s="270"/>
      <c r="Q326" s="270"/>
      <c r="R326" s="270"/>
      <c r="S326" s="270"/>
      <c r="T326" s="271"/>
      <c r="AT326" s="272" t="s">
        <v>142</v>
      </c>
      <c r="AU326" s="272" t="s">
        <v>79</v>
      </c>
      <c r="AV326" s="14" t="s">
        <v>138</v>
      </c>
      <c r="AW326" s="14" t="s">
        <v>32</v>
      </c>
      <c r="AX326" s="14" t="s">
        <v>77</v>
      </c>
      <c r="AY326" s="272" t="s">
        <v>131</v>
      </c>
    </row>
    <row r="327" spans="2:65" s="1" customFormat="1" ht="16.5" customHeight="1">
      <c r="B327" s="38"/>
      <c r="C327" s="252" t="s">
        <v>456</v>
      </c>
      <c r="D327" s="252" t="s">
        <v>173</v>
      </c>
      <c r="E327" s="253" t="s">
        <v>457</v>
      </c>
      <c r="F327" s="254" t="s">
        <v>458</v>
      </c>
      <c r="G327" s="255" t="s">
        <v>395</v>
      </c>
      <c r="H327" s="256">
        <v>2</v>
      </c>
      <c r="I327" s="257"/>
      <c r="J327" s="258">
        <f>ROUND(I327*H327,2)</f>
        <v>0</v>
      </c>
      <c r="K327" s="254" t="s">
        <v>1</v>
      </c>
      <c r="L327" s="259"/>
      <c r="M327" s="260" t="s">
        <v>1</v>
      </c>
      <c r="N327" s="261" t="s">
        <v>41</v>
      </c>
      <c r="O327" s="79"/>
      <c r="P327" s="225">
        <f>O327*H327</f>
        <v>0</v>
      </c>
      <c r="Q327" s="225">
        <v>0.02</v>
      </c>
      <c r="R327" s="225">
        <f>Q327*H327</f>
        <v>0.04</v>
      </c>
      <c r="S327" s="225">
        <v>0</v>
      </c>
      <c r="T327" s="226">
        <f>S327*H327</f>
        <v>0</v>
      </c>
      <c r="AR327" s="17" t="s">
        <v>300</v>
      </c>
      <c r="AT327" s="17" t="s">
        <v>173</v>
      </c>
      <c r="AU327" s="17" t="s">
        <v>79</v>
      </c>
      <c r="AY327" s="17" t="s">
        <v>131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7" t="s">
        <v>77</v>
      </c>
      <c r="BK327" s="227">
        <f>ROUND(I327*H327,2)</f>
        <v>0</v>
      </c>
      <c r="BL327" s="17" t="s">
        <v>239</v>
      </c>
      <c r="BM327" s="17" t="s">
        <v>459</v>
      </c>
    </row>
    <row r="328" spans="2:47" s="1" customFormat="1" ht="12">
      <c r="B328" s="38"/>
      <c r="C328" s="39"/>
      <c r="D328" s="228" t="s">
        <v>140</v>
      </c>
      <c r="E328" s="39"/>
      <c r="F328" s="229" t="s">
        <v>458</v>
      </c>
      <c r="G328" s="39"/>
      <c r="H328" s="39"/>
      <c r="I328" s="143"/>
      <c r="J328" s="39"/>
      <c r="K328" s="39"/>
      <c r="L328" s="43"/>
      <c r="M328" s="230"/>
      <c r="N328" s="79"/>
      <c r="O328" s="79"/>
      <c r="P328" s="79"/>
      <c r="Q328" s="79"/>
      <c r="R328" s="79"/>
      <c r="S328" s="79"/>
      <c r="T328" s="80"/>
      <c r="AT328" s="17" t="s">
        <v>140</v>
      </c>
      <c r="AU328" s="17" t="s">
        <v>79</v>
      </c>
    </row>
    <row r="329" spans="2:65" s="1" customFormat="1" ht="16.5" customHeight="1">
      <c r="B329" s="38"/>
      <c r="C329" s="252" t="s">
        <v>460</v>
      </c>
      <c r="D329" s="252" t="s">
        <v>173</v>
      </c>
      <c r="E329" s="253" t="s">
        <v>461</v>
      </c>
      <c r="F329" s="254" t="s">
        <v>462</v>
      </c>
      <c r="G329" s="255" t="s">
        <v>395</v>
      </c>
      <c r="H329" s="256">
        <v>2</v>
      </c>
      <c r="I329" s="257"/>
      <c r="J329" s="258">
        <f>ROUND(I329*H329,2)</f>
        <v>0</v>
      </c>
      <c r="K329" s="254" t="s">
        <v>1</v>
      </c>
      <c r="L329" s="259"/>
      <c r="M329" s="260" t="s">
        <v>1</v>
      </c>
      <c r="N329" s="261" t="s">
        <v>41</v>
      </c>
      <c r="O329" s="79"/>
      <c r="P329" s="225">
        <f>O329*H329</f>
        <v>0</v>
      </c>
      <c r="Q329" s="225">
        <v>0.02</v>
      </c>
      <c r="R329" s="225">
        <f>Q329*H329</f>
        <v>0.04</v>
      </c>
      <c r="S329" s="225">
        <v>0</v>
      </c>
      <c r="T329" s="226">
        <f>S329*H329</f>
        <v>0</v>
      </c>
      <c r="AR329" s="17" t="s">
        <v>300</v>
      </c>
      <c r="AT329" s="17" t="s">
        <v>173</v>
      </c>
      <c r="AU329" s="17" t="s">
        <v>79</v>
      </c>
      <c r="AY329" s="17" t="s">
        <v>131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17" t="s">
        <v>77</v>
      </c>
      <c r="BK329" s="227">
        <f>ROUND(I329*H329,2)</f>
        <v>0</v>
      </c>
      <c r="BL329" s="17" t="s">
        <v>239</v>
      </c>
      <c r="BM329" s="17" t="s">
        <v>463</v>
      </c>
    </row>
    <row r="330" spans="2:47" s="1" customFormat="1" ht="12">
      <c r="B330" s="38"/>
      <c r="C330" s="39"/>
      <c r="D330" s="228" t="s">
        <v>140</v>
      </c>
      <c r="E330" s="39"/>
      <c r="F330" s="229" t="s">
        <v>462</v>
      </c>
      <c r="G330" s="39"/>
      <c r="H330" s="39"/>
      <c r="I330" s="143"/>
      <c r="J330" s="39"/>
      <c r="K330" s="39"/>
      <c r="L330" s="43"/>
      <c r="M330" s="230"/>
      <c r="N330" s="79"/>
      <c r="O330" s="79"/>
      <c r="P330" s="79"/>
      <c r="Q330" s="79"/>
      <c r="R330" s="79"/>
      <c r="S330" s="79"/>
      <c r="T330" s="80"/>
      <c r="AT330" s="17" t="s">
        <v>140</v>
      </c>
      <c r="AU330" s="17" t="s">
        <v>79</v>
      </c>
    </row>
    <row r="331" spans="2:65" s="1" customFormat="1" ht="16.5" customHeight="1">
      <c r="B331" s="38"/>
      <c r="C331" s="216" t="s">
        <v>464</v>
      </c>
      <c r="D331" s="216" t="s">
        <v>133</v>
      </c>
      <c r="E331" s="217" t="s">
        <v>465</v>
      </c>
      <c r="F331" s="218" t="s">
        <v>466</v>
      </c>
      <c r="G331" s="219" t="s">
        <v>158</v>
      </c>
      <c r="H331" s="220">
        <v>77.22</v>
      </c>
      <c r="I331" s="221"/>
      <c r="J331" s="222">
        <f>ROUND(I331*H331,2)</f>
        <v>0</v>
      </c>
      <c r="K331" s="218" t="s">
        <v>137</v>
      </c>
      <c r="L331" s="43"/>
      <c r="M331" s="223" t="s">
        <v>1</v>
      </c>
      <c r="N331" s="224" t="s">
        <v>41</v>
      </c>
      <c r="O331" s="79"/>
      <c r="P331" s="225">
        <f>O331*H331</f>
        <v>0</v>
      </c>
      <c r="Q331" s="225">
        <v>0.00027</v>
      </c>
      <c r="R331" s="225">
        <f>Q331*H331</f>
        <v>0.0208494</v>
      </c>
      <c r="S331" s="225">
        <v>0</v>
      </c>
      <c r="T331" s="226">
        <f>S331*H331</f>
        <v>0</v>
      </c>
      <c r="AR331" s="17" t="s">
        <v>239</v>
      </c>
      <c r="AT331" s="17" t="s">
        <v>133</v>
      </c>
      <c r="AU331" s="17" t="s">
        <v>79</v>
      </c>
      <c r="AY331" s="17" t="s">
        <v>131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17" t="s">
        <v>77</v>
      </c>
      <c r="BK331" s="227">
        <f>ROUND(I331*H331,2)</f>
        <v>0</v>
      </c>
      <c r="BL331" s="17" t="s">
        <v>239</v>
      </c>
      <c r="BM331" s="17" t="s">
        <v>467</v>
      </c>
    </row>
    <row r="332" spans="2:47" s="1" customFormat="1" ht="12">
      <c r="B332" s="38"/>
      <c r="C332" s="39"/>
      <c r="D332" s="228" t="s">
        <v>140</v>
      </c>
      <c r="E332" s="39"/>
      <c r="F332" s="229" t="s">
        <v>468</v>
      </c>
      <c r="G332" s="39"/>
      <c r="H332" s="39"/>
      <c r="I332" s="143"/>
      <c r="J332" s="39"/>
      <c r="K332" s="39"/>
      <c r="L332" s="43"/>
      <c r="M332" s="230"/>
      <c r="N332" s="79"/>
      <c r="O332" s="79"/>
      <c r="P332" s="79"/>
      <c r="Q332" s="79"/>
      <c r="R332" s="79"/>
      <c r="S332" s="79"/>
      <c r="T332" s="80"/>
      <c r="AT332" s="17" t="s">
        <v>140</v>
      </c>
      <c r="AU332" s="17" t="s">
        <v>79</v>
      </c>
    </row>
    <row r="333" spans="2:51" s="12" customFormat="1" ht="12">
      <c r="B333" s="231"/>
      <c r="C333" s="232"/>
      <c r="D333" s="228" t="s">
        <v>142</v>
      </c>
      <c r="E333" s="233" t="s">
        <v>1</v>
      </c>
      <c r="F333" s="234" t="s">
        <v>244</v>
      </c>
      <c r="G333" s="232"/>
      <c r="H333" s="233" t="s">
        <v>1</v>
      </c>
      <c r="I333" s="235"/>
      <c r="J333" s="232"/>
      <c r="K333" s="232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142</v>
      </c>
      <c r="AU333" s="240" t="s">
        <v>79</v>
      </c>
      <c r="AV333" s="12" t="s">
        <v>77</v>
      </c>
      <c r="AW333" s="12" t="s">
        <v>32</v>
      </c>
      <c r="AX333" s="12" t="s">
        <v>70</v>
      </c>
      <c r="AY333" s="240" t="s">
        <v>131</v>
      </c>
    </row>
    <row r="334" spans="2:51" s="13" customFormat="1" ht="12">
      <c r="B334" s="241"/>
      <c r="C334" s="242"/>
      <c r="D334" s="228" t="s">
        <v>142</v>
      </c>
      <c r="E334" s="243" t="s">
        <v>1</v>
      </c>
      <c r="F334" s="244" t="s">
        <v>469</v>
      </c>
      <c r="G334" s="242"/>
      <c r="H334" s="245">
        <v>28.08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142</v>
      </c>
      <c r="AU334" s="251" t="s">
        <v>79</v>
      </c>
      <c r="AV334" s="13" t="s">
        <v>79</v>
      </c>
      <c r="AW334" s="13" t="s">
        <v>32</v>
      </c>
      <c r="AX334" s="13" t="s">
        <v>70</v>
      </c>
      <c r="AY334" s="251" t="s">
        <v>131</v>
      </c>
    </row>
    <row r="335" spans="2:51" s="12" customFormat="1" ht="12">
      <c r="B335" s="231"/>
      <c r="C335" s="232"/>
      <c r="D335" s="228" t="s">
        <v>142</v>
      </c>
      <c r="E335" s="233" t="s">
        <v>1</v>
      </c>
      <c r="F335" s="234" t="s">
        <v>391</v>
      </c>
      <c r="G335" s="232"/>
      <c r="H335" s="233" t="s">
        <v>1</v>
      </c>
      <c r="I335" s="235"/>
      <c r="J335" s="232"/>
      <c r="K335" s="232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142</v>
      </c>
      <c r="AU335" s="240" t="s">
        <v>79</v>
      </c>
      <c r="AV335" s="12" t="s">
        <v>77</v>
      </c>
      <c r="AW335" s="12" t="s">
        <v>32</v>
      </c>
      <c r="AX335" s="12" t="s">
        <v>70</v>
      </c>
      <c r="AY335" s="240" t="s">
        <v>131</v>
      </c>
    </row>
    <row r="336" spans="2:51" s="13" customFormat="1" ht="12">
      <c r="B336" s="241"/>
      <c r="C336" s="242"/>
      <c r="D336" s="228" t="s">
        <v>142</v>
      </c>
      <c r="E336" s="243" t="s">
        <v>1</v>
      </c>
      <c r="F336" s="244" t="s">
        <v>470</v>
      </c>
      <c r="G336" s="242"/>
      <c r="H336" s="245">
        <v>21.06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AT336" s="251" t="s">
        <v>142</v>
      </c>
      <c r="AU336" s="251" t="s">
        <v>79</v>
      </c>
      <c r="AV336" s="13" t="s">
        <v>79</v>
      </c>
      <c r="AW336" s="13" t="s">
        <v>32</v>
      </c>
      <c r="AX336" s="13" t="s">
        <v>70</v>
      </c>
      <c r="AY336" s="251" t="s">
        <v>131</v>
      </c>
    </row>
    <row r="337" spans="2:51" s="12" customFormat="1" ht="12">
      <c r="B337" s="231"/>
      <c r="C337" s="232"/>
      <c r="D337" s="228" t="s">
        <v>142</v>
      </c>
      <c r="E337" s="233" t="s">
        <v>1</v>
      </c>
      <c r="F337" s="234" t="s">
        <v>471</v>
      </c>
      <c r="G337" s="232"/>
      <c r="H337" s="233" t="s">
        <v>1</v>
      </c>
      <c r="I337" s="235"/>
      <c r="J337" s="232"/>
      <c r="K337" s="232"/>
      <c r="L337" s="236"/>
      <c r="M337" s="237"/>
      <c r="N337" s="238"/>
      <c r="O337" s="238"/>
      <c r="P337" s="238"/>
      <c r="Q337" s="238"/>
      <c r="R337" s="238"/>
      <c r="S337" s="238"/>
      <c r="T337" s="239"/>
      <c r="AT337" s="240" t="s">
        <v>142</v>
      </c>
      <c r="AU337" s="240" t="s">
        <v>79</v>
      </c>
      <c r="AV337" s="12" t="s">
        <v>77</v>
      </c>
      <c r="AW337" s="12" t="s">
        <v>32</v>
      </c>
      <c r="AX337" s="12" t="s">
        <v>70</v>
      </c>
      <c r="AY337" s="240" t="s">
        <v>131</v>
      </c>
    </row>
    <row r="338" spans="2:51" s="13" customFormat="1" ht="12">
      <c r="B338" s="241"/>
      <c r="C338" s="242"/>
      <c r="D338" s="228" t="s">
        <v>142</v>
      </c>
      <c r="E338" s="243" t="s">
        <v>1</v>
      </c>
      <c r="F338" s="244" t="s">
        <v>469</v>
      </c>
      <c r="G338" s="242"/>
      <c r="H338" s="245">
        <v>28.08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AT338" s="251" t="s">
        <v>142</v>
      </c>
      <c r="AU338" s="251" t="s">
        <v>79</v>
      </c>
      <c r="AV338" s="13" t="s">
        <v>79</v>
      </c>
      <c r="AW338" s="13" t="s">
        <v>32</v>
      </c>
      <c r="AX338" s="13" t="s">
        <v>70</v>
      </c>
      <c r="AY338" s="251" t="s">
        <v>131</v>
      </c>
    </row>
    <row r="339" spans="2:51" s="14" customFormat="1" ht="12">
      <c r="B339" s="262"/>
      <c r="C339" s="263"/>
      <c r="D339" s="228" t="s">
        <v>142</v>
      </c>
      <c r="E339" s="264" t="s">
        <v>1</v>
      </c>
      <c r="F339" s="265" t="s">
        <v>213</v>
      </c>
      <c r="G339" s="263"/>
      <c r="H339" s="266">
        <v>77.22</v>
      </c>
      <c r="I339" s="267"/>
      <c r="J339" s="263"/>
      <c r="K339" s="263"/>
      <c r="L339" s="268"/>
      <c r="M339" s="269"/>
      <c r="N339" s="270"/>
      <c r="O339" s="270"/>
      <c r="P339" s="270"/>
      <c r="Q339" s="270"/>
      <c r="R339" s="270"/>
      <c r="S339" s="270"/>
      <c r="T339" s="271"/>
      <c r="AT339" s="272" t="s">
        <v>142</v>
      </c>
      <c r="AU339" s="272" t="s">
        <v>79</v>
      </c>
      <c r="AV339" s="14" t="s">
        <v>138</v>
      </c>
      <c r="AW339" s="14" t="s">
        <v>32</v>
      </c>
      <c r="AX339" s="14" t="s">
        <v>77</v>
      </c>
      <c r="AY339" s="272" t="s">
        <v>131</v>
      </c>
    </row>
    <row r="340" spans="2:65" s="1" customFormat="1" ht="16.5" customHeight="1">
      <c r="B340" s="38"/>
      <c r="C340" s="252" t="s">
        <v>472</v>
      </c>
      <c r="D340" s="252" t="s">
        <v>173</v>
      </c>
      <c r="E340" s="253" t="s">
        <v>473</v>
      </c>
      <c r="F340" s="254" t="s">
        <v>474</v>
      </c>
      <c r="G340" s="255" t="s">
        <v>395</v>
      </c>
      <c r="H340" s="256">
        <v>11</v>
      </c>
      <c r="I340" s="257"/>
      <c r="J340" s="258">
        <f>ROUND(I340*H340,2)</f>
        <v>0</v>
      </c>
      <c r="K340" s="254" t="s">
        <v>1</v>
      </c>
      <c r="L340" s="259"/>
      <c r="M340" s="260" t="s">
        <v>1</v>
      </c>
      <c r="N340" s="261" t="s">
        <v>41</v>
      </c>
      <c r="O340" s="79"/>
      <c r="P340" s="225">
        <f>O340*H340</f>
        <v>0</v>
      </c>
      <c r="Q340" s="225">
        <v>0.0622</v>
      </c>
      <c r="R340" s="225">
        <f>Q340*H340</f>
        <v>0.6842</v>
      </c>
      <c r="S340" s="225">
        <v>0</v>
      </c>
      <c r="T340" s="226">
        <f>S340*H340</f>
        <v>0</v>
      </c>
      <c r="AR340" s="17" t="s">
        <v>300</v>
      </c>
      <c r="AT340" s="17" t="s">
        <v>173</v>
      </c>
      <c r="AU340" s="17" t="s">
        <v>79</v>
      </c>
      <c r="AY340" s="17" t="s">
        <v>131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17" t="s">
        <v>77</v>
      </c>
      <c r="BK340" s="227">
        <f>ROUND(I340*H340,2)</f>
        <v>0</v>
      </c>
      <c r="BL340" s="17" t="s">
        <v>239</v>
      </c>
      <c r="BM340" s="17" t="s">
        <v>475</v>
      </c>
    </row>
    <row r="341" spans="2:47" s="1" customFormat="1" ht="12">
      <c r="B341" s="38"/>
      <c r="C341" s="39"/>
      <c r="D341" s="228" t="s">
        <v>140</v>
      </c>
      <c r="E341" s="39"/>
      <c r="F341" s="229" t="s">
        <v>474</v>
      </c>
      <c r="G341" s="39"/>
      <c r="H341" s="39"/>
      <c r="I341" s="143"/>
      <c r="J341" s="39"/>
      <c r="K341" s="39"/>
      <c r="L341" s="43"/>
      <c r="M341" s="230"/>
      <c r="N341" s="79"/>
      <c r="O341" s="79"/>
      <c r="P341" s="79"/>
      <c r="Q341" s="79"/>
      <c r="R341" s="79"/>
      <c r="S341" s="79"/>
      <c r="T341" s="80"/>
      <c r="AT341" s="17" t="s">
        <v>140</v>
      </c>
      <c r="AU341" s="17" t="s">
        <v>79</v>
      </c>
    </row>
    <row r="342" spans="2:51" s="12" customFormat="1" ht="12">
      <c r="B342" s="231"/>
      <c r="C342" s="232"/>
      <c r="D342" s="228" t="s">
        <v>142</v>
      </c>
      <c r="E342" s="233" t="s">
        <v>1</v>
      </c>
      <c r="F342" s="234" t="s">
        <v>244</v>
      </c>
      <c r="G342" s="232"/>
      <c r="H342" s="233" t="s">
        <v>1</v>
      </c>
      <c r="I342" s="235"/>
      <c r="J342" s="232"/>
      <c r="K342" s="232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142</v>
      </c>
      <c r="AU342" s="240" t="s">
        <v>79</v>
      </c>
      <c r="AV342" s="12" t="s">
        <v>77</v>
      </c>
      <c r="AW342" s="12" t="s">
        <v>32</v>
      </c>
      <c r="AX342" s="12" t="s">
        <v>70</v>
      </c>
      <c r="AY342" s="240" t="s">
        <v>131</v>
      </c>
    </row>
    <row r="343" spans="2:51" s="13" customFormat="1" ht="12">
      <c r="B343" s="241"/>
      <c r="C343" s="242"/>
      <c r="D343" s="228" t="s">
        <v>142</v>
      </c>
      <c r="E343" s="243" t="s">
        <v>1</v>
      </c>
      <c r="F343" s="244" t="s">
        <v>138</v>
      </c>
      <c r="G343" s="242"/>
      <c r="H343" s="245">
        <v>4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AT343" s="251" t="s">
        <v>142</v>
      </c>
      <c r="AU343" s="251" t="s">
        <v>79</v>
      </c>
      <c r="AV343" s="13" t="s">
        <v>79</v>
      </c>
      <c r="AW343" s="13" t="s">
        <v>32</v>
      </c>
      <c r="AX343" s="13" t="s">
        <v>70</v>
      </c>
      <c r="AY343" s="251" t="s">
        <v>131</v>
      </c>
    </row>
    <row r="344" spans="2:51" s="12" customFormat="1" ht="12">
      <c r="B344" s="231"/>
      <c r="C344" s="232"/>
      <c r="D344" s="228" t="s">
        <v>142</v>
      </c>
      <c r="E344" s="233" t="s">
        <v>1</v>
      </c>
      <c r="F344" s="234" t="s">
        <v>391</v>
      </c>
      <c r="G344" s="232"/>
      <c r="H344" s="233" t="s">
        <v>1</v>
      </c>
      <c r="I344" s="235"/>
      <c r="J344" s="232"/>
      <c r="K344" s="232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142</v>
      </c>
      <c r="AU344" s="240" t="s">
        <v>79</v>
      </c>
      <c r="AV344" s="12" t="s">
        <v>77</v>
      </c>
      <c r="AW344" s="12" t="s">
        <v>32</v>
      </c>
      <c r="AX344" s="12" t="s">
        <v>70</v>
      </c>
      <c r="AY344" s="240" t="s">
        <v>131</v>
      </c>
    </row>
    <row r="345" spans="2:51" s="13" customFormat="1" ht="12">
      <c r="B345" s="241"/>
      <c r="C345" s="242"/>
      <c r="D345" s="228" t="s">
        <v>142</v>
      </c>
      <c r="E345" s="243" t="s">
        <v>1</v>
      </c>
      <c r="F345" s="244" t="s">
        <v>150</v>
      </c>
      <c r="G345" s="242"/>
      <c r="H345" s="245">
        <v>3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142</v>
      </c>
      <c r="AU345" s="251" t="s">
        <v>79</v>
      </c>
      <c r="AV345" s="13" t="s">
        <v>79</v>
      </c>
      <c r="AW345" s="13" t="s">
        <v>32</v>
      </c>
      <c r="AX345" s="13" t="s">
        <v>70</v>
      </c>
      <c r="AY345" s="251" t="s">
        <v>131</v>
      </c>
    </row>
    <row r="346" spans="2:51" s="12" customFormat="1" ht="12">
      <c r="B346" s="231"/>
      <c r="C346" s="232"/>
      <c r="D346" s="228" t="s">
        <v>142</v>
      </c>
      <c r="E346" s="233" t="s">
        <v>1</v>
      </c>
      <c r="F346" s="234" t="s">
        <v>471</v>
      </c>
      <c r="G346" s="232"/>
      <c r="H346" s="233" t="s">
        <v>1</v>
      </c>
      <c r="I346" s="235"/>
      <c r="J346" s="232"/>
      <c r="K346" s="232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142</v>
      </c>
      <c r="AU346" s="240" t="s">
        <v>79</v>
      </c>
      <c r="AV346" s="12" t="s">
        <v>77</v>
      </c>
      <c r="AW346" s="12" t="s">
        <v>32</v>
      </c>
      <c r="AX346" s="12" t="s">
        <v>70</v>
      </c>
      <c r="AY346" s="240" t="s">
        <v>131</v>
      </c>
    </row>
    <row r="347" spans="2:51" s="13" customFormat="1" ht="12">
      <c r="B347" s="241"/>
      <c r="C347" s="242"/>
      <c r="D347" s="228" t="s">
        <v>142</v>
      </c>
      <c r="E347" s="243" t="s">
        <v>1</v>
      </c>
      <c r="F347" s="244" t="s">
        <v>138</v>
      </c>
      <c r="G347" s="242"/>
      <c r="H347" s="245">
        <v>4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AT347" s="251" t="s">
        <v>142</v>
      </c>
      <c r="AU347" s="251" t="s">
        <v>79</v>
      </c>
      <c r="AV347" s="13" t="s">
        <v>79</v>
      </c>
      <c r="AW347" s="13" t="s">
        <v>32</v>
      </c>
      <c r="AX347" s="13" t="s">
        <v>70</v>
      </c>
      <c r="AY347" s="251" t="s">
        <v>131</v>
      </c>
    </row>
    <row r="348" spans="2:51" s="14" customFormat="1" ht="12">
      <c r="B348" s="262"/>
      <c r="C348" s="263"/>
      <c r="D348" s="228" t="s">
        <v>142</v>
      </c>
      <c r="E348" s="264" t="s">
        <v>1</v>
      </c>
      <c r="F348" s="265" t="s">
        <v>213</v>
      </c>
      <c r="G348" s="263"/>
      <c r="H348" s="266">
        <v>11</v>
      </c>
      <c r="I348" s="267"/>
      <c r="J348" s="263"/>
      <c r="K348" s="263"/>
      <c r="L348" s="268"/>
      <c r="M348" s="269"/>
      <c r="N348" s="270"/>
      <c r="O348" s="270"/>
      <c r="P348" s="270"/>
      <c r="Q348" s="270"/>
      <c r="R348" s="270"/>
      <c r="S348" s="270"/>
      <c r="T348" s="271"/>
      <c r="AT348" s="272" t="s">
        <v>142</v>
      </c>
      <c r="AU348" s="272" t="s">
        <v>79</v>
      </c>
      <c r="AV348" s="14" t="s">
        <v>138</v>
      </c>
      <c r="AW348" s="14" t="s">
        <v>32</v>
      </c>
      <c r="AX348" s="14" t="s">
        <v>77</v>
      </c>
      <c r="AY348" s="272" t="s">
        <v>131</v>
      </c>
    </row>
    <row r="349" spans="2:65" s="1" customFormat="1" ht="16.5" customHeight="1">
      <c r="B349" s="38"/>
      <c r="C349" s="216" t="s">
        <v>476</v>
      </c>
      <c r="D349" s="216" t="s">
        <v>133</v>
      </c>
      <c r="E349" s="217" t="s">
        <v>477</v>
      </c>
      <c r="F349" s="218" t="s">
        <v>478</v>
      </c>
      <c r="G349" s="219" t="s">
        <v>395</v>
      </c>
      <c r="H349" s="220">
        <v>4</v>
      </c>
      <c r="I349" s="221"/>
      <c r="J349" s="222">
        <f>ROUND(I349*H349,2)</f>
        <v>0</v>
      </c>
      <c r="K349" s="218" t="s">
        <v>137</v>
      </c>
      <c r="L349" s="43"/>
      <c r="M349" s="223" t="s">
        <v>1</v>
      </c>
      <c r="N349" s="224" t="s">
        <v>41</v>
      </c>
      <c r="O349" s="79"/>
      <c r="P349" s="225">
        <f>O349*H349</f>
        <v>0</v>
      </c>
      <c r="Q349" s="225">
        <v>0.00027</v>
      </c>
      <c r="R349" s="225">
        <f>Q349*H349</f>
        <v>0.00108</v>
      </c>
      <c r="S349" s="225">
        <v>0</v>
      </c>
      <c r="T349" s="226">
        <f>S349*H349</f>
        <v>0</v>
      </c>
      <c r="AR349" s="17" t="s">
        <v>239</v>
      </c>
      <c r="AT349" s="17" t="s">
        <v>133</v>
      </c>
      <c r="AU349" s="17" t="s">
        <v>79</v>
      </c>
      <c r="AY349" s="17" t="s">
        <v>131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7" t="s">
        <v>77</v>
      </c>
      <c r="BK349" s="227">
        <f>ROUND(I349*H349,2)</f>
        <v>0</v>
      </c>
      <c r="BL349" s="17" t="s">
        <v>239</v>
      </c>
      <c r="BM349" s="17" t="s">
        <v>479</v>
      </c>
    </row>
    <row r="350" spans="2:47" s="1" customFormat="1" ht="12">
      <c r="B350" s="38"/>
      <c r="C350" s="39"/>
      <c r="D350" s="228" t="s">
        <v>140</v>
      </c>
      <c r="E350" s="39"/>
      <c r="F350" s="229" t="s">
        <v>480</v>
      </c>
      <c r="G350" s="39"/>
      <c r="H350" s="39"/>
      <c r="I350" s="143"/>
      <c r="J350" s="39"/>
      <c r="K350" s="39"/>
      <c r="L350" s="43"/>
      <c r="M350" s="230"/>
      <c r="N350" s="79"/>
      <c r="O350" s="79"/>
      <c r="P350" s="79"/>
      <c r="Q350" s="79"/>
      <c r="R350" s="79"/>
      <c r="S350" s="79"/>
      <c r="T350" s="80"/>
      <c r="AT350" s="17" t="s">
        <v>140</v>
      </c>
      <c r="AU350" s="17" t="s">
        <v>79</v>
      </c>
    </row>
    <row r="351" spans="2:51" s="12" customFormat="1" ht="12">
      <c r="B351" s="231"/>
      <c r="C351" s="232"/>
      <c r="D351" s="228" t="s">
        <v>142</v>
      </c>
      <c r="E351" s="233" t="s">
        <v>1</v>
      </c>
      <c r="F351" s="234" t="s">
        <v>418</v>
      </c>
      <c r="G351" s="232"/>
      <c r="H351" s="233" t="s">
        <v>1</v>
      </c>
      <c r="I351" s="235"/>
      <c r="J351" s="232"/>
      <c r="K351" s="232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142</v>
      </c>
      <c r="AU351" s="240" t="s">
        <v>79</v>
      </c>
      <c r="AV351" s="12" t="s">
        <v>77</v>
      </c>
      <c r="AW351" s="12" t="s">
        <v>32</v>
      </c>
      <c r="AX351" s="12" t="s">
        <v>70</v>
      </c>
      <c r="AY351" s="240" t="s">
        <v>131</v>
      </c>
    </row>
    <row r="352" spans="2:51" s="12" customFormat="1" ht="12">
      <c r="B352" s="231"/>
      <c r="C352" s="232"/>
      <c r="D352" s="228" t="s">
        <v>142</v>
      </c>
      <c r="E352" s="233" t="s">
        <v>1</v>
      </c>
      <c r="F352" s="234" t="s">
        <v>481</v>
      </c>
      <c r="G352" s="232"/>
      <c r="H352" s="233" t="s">
        <v>1</v>
      </c>
      <c r="I352" s="235"/>
      <c r="J352" s="232"/>
      <c r="K352" s="232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142</v>
      </c>
      <c r="AU352" s="240" t="s">
        <v>79</v>
      </c>
      <c r="AV352" s="12" t="s">
        <v>77</v>
      </c>
      <c r="AW352" s="12" t="s">
        <v>32</v>
      </c>
      <c r="AX352" s="12" t="s">
        <v>70</v>
      </c>
      <c r="AY352" s="240" t="s">
        <v>131</v>
      </c>
    </row>
    <row r="353" spans="2:51" s="13" customFormat="1" ht="12">
      <c r="B353" s="241"/>
      <c r="C353" s="242"/>
      <c r="D353" s="228" t="s">
        <v>142</v>
      </c>
      <c r="E353" s="243" t="s">
        <v>1</v>
      </c>
      <c r="F353" s="244" t="s">
        <v>150</v>
      </c>
      <c r="G353" s="242"/>
      <c r="H353" s="245">
        <v>3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AT353" s="251" t="s">
        <v>142</v>
      </c>
      <c r="AU353" s="251" t="s">
        <v>79</v>
      </c>
      <c r="AV353" s="13" t="s">
        <v>79</v>
      </c>
      <c r="AW353" s="13" t="s">
        <v>32</v>
      </c>
      <c r="AX353" s="13" t="s">
        <v>70</v>
      </c>
      <c r="AY353" s="251" t="s">
        <v>131</v>
      </c>
    </row>
    <row r="354" spans="2:51" s="12" customFormat="1" ht="12">
      <c r="B354" s="231"/>
      <c r="C354" s="232"/>
      <c r="D354" s="228" t="s">
        <v>142</v>
      </c>
      <c r="E354" s="233" t="s">
        <v>1</v>
      </c>
      <c r="F354" s="234" t="s">
        <v>482</v>
      </c>
      <c r="G354" s="232"/>
      <c r="H354" s="233" t="s">
        <v>1</v>
      </c>
      <c r="I354" s="235"/>
      <c r="J354" s="232"/>
      <c r="K354" s="232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142</v>
      </c>
      <c r="AU354" s="240" t="s">
        <v>79</v>
      </c>
      <c r="AV354" s="12" t="s">
        <v>77</v>
      </c>
      <c r="AW354" s="12" t="s">
        <v>32</v>
      </c>
      <c r="AX354" s="12" t="s">
        <v>70</v>
      </c>
      <c r="AY354" s="240" t="s">
        <v>131</v>
      </c>
    </row>
    <row r="355" spans="2:51" s="13" customFormat="1" ht="12">
      <c r="B355" s="241"/>
      <c r="C355" s="242"/>
      <c r="D355" s="228" t="s">
        <v>142</v>
      </c>
      <c r="E355" s="243" t="s">
        <v>1</v>
      </c>
      <c r="F355" s="244" t="s">
        <v>77</v>
      </c>
      <c r="G355" s="242"/>
      <c r="H355" s="245">
        <v>1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AT355" s="251" t="s">
        <v>142</v>
      </c>
      <c r="AU355" s="251" t="s">
        <v>79</v>
      </c>
      <c r="AV355" s="13" t="s">
        <v>79</v>
      </c>
      <c r="AW355" s="13" t="s">
        <v>32</v>
      </c>
      <c r="AX355" s="13" t="s">
        <v>70</v>
      </c>
      <c r="AY355" s="251" t="s">
        <v>131</v>
      </c>
    </row>
    <row r="356" spans="2:51" s="14" customFormat="1" ht="12">
      <c r="B356" s="262"/>
      <c r="C356" s="263"/>
      <c r="D356" s="228" t="s">
        <v>142</v>
      </c>
      <c r="E356" s="264" t="s">
        <v>1</v>
      </c>
      <c r="F356" s="265" t="s">
        <v>213</v>
      </c>
      <c r="G356" s="263"/>
      <c r="H356" s="266">
        <v>4</v>
      </c>
      <c r="I356" s="267"/>
      <c r="J356" s="263"/>
      <c r="K356" s="263"/>
      <c r="L356" s="268"/>
      <c r="M356" s="269"/>
      <c r="N356" s="270"/>
      <c r="O356" s="270"/>
      <c r="P356" s="270"/>
      <c r="Q356" s="270"/>
      <c r="R356" s="270"/>
      <c r="S356" s="270"/>
      <c r="T356" s="271"/>
      <c r="AT356" s="272" t="s">
        <v>142</v>
      </c>
      <c r="AU356" s="272" t="s">
        <v>79</v>
      </c>
      <c r="AV356" s="14" t="s">
        <v>138</v>
      </c>
      <c r="AW356" s="14" t="s">
        <v>32</v>
      </c>
      <c r="AX356" s="14" t="s">
        <v>77</v>
      </c>
      <c r="AY356" s="272" t="s">
        <v>131</v>
      </c>
    </row>
    <row r="357" spans="2:65" s="1" customFormat="1" ht="16.5" customHeight="1">
      <c r="B357" s="38"/>
      <c r="C357" s="252" t="s">
        <v>483</v>
      </c>
      <c r="D357" s="252" t="s">
        <v>173</v>
      </c>
      <c r="E357" s="253" t="s">
        <v>484</v>
      </c>
      <c r="F357" s="254" t="s">
        <v>485</v>
      </c>
      <c r="G357" s="255" t="s">
        <v>395</v>
      </c>
      <c r="H357" s="256">
        <v>3</v>
      </c>
      <c r="I357" s="257"/>
      <c r="J357" s="258">
        <f>ROUND(I357*H357,2)</f>
        <v>0</v>
      </c>
      <c r="K357" s="254" t="s">
        <v>1</v>
      </c>
      <c r="L357" s="259"/>
      <c r="M357" s="260" t="s">
        <v>1</v>
      </c>
      <c r="N357" s="261" t="s">
        <v>41</v>
      </c>
      <c r="O357" s="79"/>
      <c r="P357" s="225">
        <f>O357*H357</f>
        <v>0</v>
      </c>
      <c r="Q357" s="225">
        <v>0.0622</v>
      </c>
      <c r="R357" s="225">
        <f>Q357*H357</f>
        <v>0.1866</v>
      </c>
      <c r="S357" s="225">
        <v>0</v>
      </c>
      <c r="T357" s="226">
        <f>S357*H357</f>
        <v>0</v>
      </c>
      <c r="AR357" s="17" t="s">
        <v>300</v>
      </c>
      <c r="AT357" s="17" t="s">
        <v>173</v>
      </c>
      <c r="AU357" s="17" t="s">
        <v>79</v>
      </c>
      <c r="AY357" s="17" t="s">
        <v>131</v>
      </c>
      <c r="BE357" s="227">
        <f>IF(N357="základní",J357,0)</f>
        <v>0</v>
      </c>
      <c r="BF357" s="227">
        <f>IF(N357="snížená",J357,0)</f>
        <v>0</v>
      </c>
      <c r="BG357" s="227">
        <f>IF(N357="zákl. přenesená",J357,0)</f>
        <v>0</v>
      </c>
      <c r="BH357" s="227">
        <f>IF(N357="sníž. přenesená",J357,0)</f>
        <v>0</v>
      </c>
      <c r="BI357" s="227">
        <f>IF(N357="nulová",J357,0)</f>
        <v>0</v>
      </c>
      <c r="BJ357" s="17" t="s">
        <v>77</v>
      </c>
      <c r="BK357" s="227">
        <f>ROUND(I357*H357,2)</f>
        <v>0</v>
      </c>
      <c r="BL357" s="17" t="s">
        <v>239</v>
      </c>
      <c r="BM357" s="17" t="s">
        <v>486</v>
      </c>
    </row>
    <row r="358" spans="2:47" s="1" customFormat="1" ht="12">
      <c r="B358" s="38"/>
      <c r="C358" s="39"/>
      <c r="D358" s="228" t="s">
        <v>140</v>
      </c>
      <c r="E358" s="39"/>
      <c r="F358" s="229" t="s">
        <v>485</v>
      </c>
      <c r="G358" s="39"/>
      <c r="H358" s="39"/>
      <c r="I358" s="143"/>
      <c r="J358" s="39"/>
      <c r="K358" s="39"/>
      <c r="L358" s="43"/>
      <c r="M358" s="230"/>
      <c r="N358" s="79"/>
      <c r="O358" s="79"/>
      <c r="P358" s="79"/>
      <c r="Q358" s="79"/>
      <c r="R358" s="79"/>
      <c r="S358" s="79"/>
      <c r="T358" s="80"/>
      <c r="AT358" s="17" t="s">
        <v>140</v>
      </c>
      <c r="AU358" s="17" t="s">
        <v>79</v>
      </c>
    </row>
    <row r="359" spans="2:65" s="1" customFormat="1" ht="16.5" customHeight="1">
      <c r="B359" s="38"/>
      <c r="C359" s="252" t="s">
        <v>487</v>
      </c>
      <c r="D359" s="252" t="s">
        <v>173</v>
      </c>
      <c r="E359" s="253" t="s">
        <v>488</v>
      </c>
      <c r="F359" s="254" t="s">
        <v>489</v>
      </c>
      <c r="G359" s="255" t="s">
        <v>395</v>
      </c>
      <c r="H359" s="256">
        <v>1</v>
      </c>
      <c r="I359" s="257"/>
      <c r="J359" s="258">
        <f>ROUND(I359*H359,2)</f>
        <v>0</v>
      </c>
      <c r="K359" s="254" t="s">
        <v>1</v>
      </c>
      <c r="L359" s="259"/>
      <c r="M359" s="260" t="s">
        <v>1</v>
      </c>
      <c r="N359" s="261" t="s">
        <v>41</v>
      </c>
      <c r="O359" s="79"/>
      <c r="P359" s="225">
        <f>O359*H359</f>
        <v>0</v>
      </c>
      <c r="Q359" s="225">
        <v>0.017</v>
      </c>
      <c r="R359" s="225">
        <f>Q359*H359</f>
        <v>0.017</v>
      </c>
      <c r="S359" s="225">
        <v>0</v>
      </c>
      <c r="T359" s="226">
        <f>S359*H359</f>
        <v>0</v>
      </c>
      <c r="AR359" s="17" t="s">
        <v>300</v>
      </c>
      <c r="AT359" s="17" t="s">
        <v>173</v>
      </c>
      <c r="AU359" s="17" t="s">
        <v>79</v>
      </c>
      <c r="AY359" s="17" t="s">
        <v>131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7" t="s">
        <v>77</v>
      </c>
      <c r="BK359" s="227">
        <f>ROUND(I359*H359,2)</f>
        <v>0</v>
      </c>
      <c r="BL359" s="17" t="s">
        <v>239</v>
      </c>
      <c r="BM359" s="17" t="s">
        <v>490</v>
      </c>
    </row>
    <row r="360" spans="2:47" s="1" customFormat="1" ht="12">
      <c r="B360" s="38"/>
      <c r="C360" s="39"/>
      <c r="D360" s="228" t="s">
        <v>140</v>
      </c>
      <c r="E360" s="39"/>
      <c r="F360" s="229" t="s">
        <v>489</v>
      </c>
      <c r="G360" s="39"/>
      <c r="H360" s="39"/>
      <c r="I360" s="143"/>
      <c r="J360" s="39"/>
      <c r="K360" s="39"/>
      <c r="L360" s="43"/>
      <c r="M360" s="230"/>
      <c r="N360" s="79"/>
      <c r="O360" s="79"/>
      <c r="P360" s="79"/>
      <c r="Q360" s="79"/>
      <c r="R360" s="79"/>
      <c r="S360" s="79"/>
      <c r="T360" s="80"/>
      <c r="AT360" s="17" t="s">
        <v>140</v>
      </c>
      <c r="AU360" s="17" t="s">
        <v>79</v>
      </c>
    </row>
    <row r="361" spans="2:65" s="1" customFormat="1" ht="16.5" customHeight="1">
      <c r="B361" s="38"/>
      <c r="C361" s="216" t="s">
        <v>491</v>
      </c>
      <c r="D361" s="216" t="s">
        <v>133</v>
      </c>
      <c r="E361" s="217" t="s">
        <v>492</v>
      </c>
      <c r="F361" s="218" t="s">
        <v>493</v>
      </c>
      <c r="G361" s="219" t="s">
        <v>395</v>
      </c>
      <c r="H361" s="220">
        <v>3</v>
      </c>
      <c r="I361" s="221"/>
      <c r="J361" s="222">
        <f>ROUND(I361*H361,2)</f>
        <v>0</v>
      </c>
      <c r="K361" s="218" t="s">
        <v>137</v>
      </c>
      <c r="L361" s="43"/>
      <c r="M361" s="223" t="s">
        <v>1</v>
      </c>
      <c r="N361" s="224" t="s">
        <v>41</v>
      </c>
      <c r="O361" s="79"/>
      <c r="P361" s="225">
        <f>O361*H361</f>
        <v>0</v>
      </c>
      <c r="Q361" s="225">
        <v>0.00092</v>
      </c>
      <c r="R361" s="225">
        <f>Q361*H361</f>
        <v>0.0027600000000000003</v>
      </c>
      <c r="S361" s="225">
        <v>0</v>
      </c>
      <c r="T361" s="226">
        <f>S361*H361</f>
        <v>0</v>
      </c>
      <c r="AR361" s="17" t="s">
        <v>239</v>
      </c>
      <c r="AT361" s="17" t="s">
        <v>133</v>
      </c>
      <c r="AU361" s="17" t="s">
        <v>79</v>
      </c>
      <c r="AY361" s="17" t="s">
        <v>131</v>
      </c>
      <c r="BE361" s="227">
        <f>IF(N361="základní",J361,0)</f>
        <v>0</v>
      </c>
      <c r="BF361" s="227">
        <f>IF(N361="snížená",J361,0)</f>
        <v>0</v>
      </c>
      <c r="BG361" s="227">
        <f>IF(N361="zákl. přenesená",J361,0)</f>
        <v>0</v>
      </c>
      <c r="BH361" s="227">
        <f>IF(N361="sníž. přenesená",J361,0)</f>
        <v>0</v>
      </c>
      <c r="BI361" s="227">
        <f>IF(N361="nulová",J361,0)</f>
        <v>0</v>
      </c>
      <c r="BJ361" s="17" t="s">
        <v>77</v>
      </c>
      <c r="BK361" s="227">
        <f>ROUND(I361*H361,2)</f>
        <v>0</v>
      </c>
      <c r="BL361" s="17" t="s">
        <v>239</v>
      </c>
      <c r="BM361" s="17" t="s">
        <v>494</v>
      </c>
    </row>
    <row r="362" spans="2:47" s="1" customFormat="1" ht="12">
      <c r="B362" s="38"/>
      <c r="C362" s="39"/>
      <c r="D362" s="228" t="s">
        <v>140</v>
      </c>
      <c r="E362" s="39"/>
      <c r="F362" s="229" t="s">
        <v>495</v>
      </c>
      <c r="G362" s="39"/>
      <c r="H362" s="39"/>
      <c r="I362" s="143"/>
      <c r="J362" s="39"/>
      <c r="K362" s="39"/>
      <c r="L362" s="43"/>
      <c r="M362" s="230"/>
      <c r="N362" s="79"/>
      <c r="O362" s="79"/>
      <c r="P362" s="79"/>
      <c r="Q362" s="79"/>
      <c r="R362" s="79"/>
      <c r="S362" s="79"/>
      <c r="T362" s="80"/>
      <c r="AT362" s="17" t="s">
        <v>140</v>
      </c>
      <c r="AU362" s="17" t="s">
        <v>79</v>
      </c>
    </row>
    <row r="363" spans="2:51" s="12" customFormat="1" ht="12">
      <c r="B363" s="231"/>
      <c r="C363" s="232"/>
      <c r="D363" s="228" t="s">
        <v>142</v>
      </c>
      <c r="E363" s="233" t="s">
        <v>1</v>
      </c>
      <c r="F363" s="234" t="s">
        <v>391</v>
      </c>
      <c r="G363" s="232"/>
      <c r="H363" s="233" t="s">
        <v>1</v>
      </c>
      <c r="I363" s="235"/>
      <c r="J363" s="232"/>
      <c r="K363" s="232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142</v>
      </c>
      <c r="AU363" s="240" t="s">
        <v>79</v>
      </c>
      <c r="AV363" s="12" t="s">
        <v>77</v>
      </c>
      <c r="AW363" s="12" t="s">
        <v>32</v>
      </c>
      <c r="AX363" s="12" t="s">
        <v>70</v>
      </c>
      <c r="AY363" s="240" t="s">
        <v>131</v>
      </c>
    </row>
    <row r="364" spans="2:51" s="12" customFormat="1" ht="12">
      <c r="B364" s="231"/>
      <c r="C364" s="232"/>
      <c r="D364" s="228" t="s">
        <v>142</v>
      </c>
      <c r="E364" s="233" t="s">
        <v>1</v>
      </c>
      <c r="F364" s="234" t="s">
        <v>496</v>
      </c>
      <c r="G364" s="232"/>
      <c r="H364" s="233" t="s">
        <v>1</v>
      </c>
      <c r="I364" s="235"/>
      <c r="J364" s="232"/>
      <c r="K364" s="232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142</v>
      </c>
      <c r="AU364" s="240" t="s">
        <v>79</v>
      </c>
      <c r="AV364" s="12" t="s">
        <v>77</v>
      </c>
      <c r="AW364" s="12" t="s">
        <v>32</v>
      </c>
      <c r="AX364" s="12" t="s">
        <v>70</v>
      </c>
      <c r="AY364" s="240" t="s">
        <v>131</v>
      </c>
    </row>
    <row r="365" spans="2:51" s="13" customFormat="1" ht="12">
      <c r="B365" s="241"/>
      <c r="C365" s="242"/>
      <c r="D365" s="228" t="s">
        <v>142</v>
      </c>
      <c r="E365" s="243" t="s">
        <v>1</v>
      </c>
      <c r="F365" s="244" t="s">
        <v>77</v>
      </c>
      <c r="G365" s="242"/>
      <c r="H365" s="245">
        <v>1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AT365" s="251" t="s">
        <v>142</v>
      </c>
      <c r="AU365" s="251" t="s">
        <v>79</v>
      </c>
      <c r="AV365" s="13" t="s">
        <v>79</v>
      </c>
      <c r="AW365" s="13" t="s">
        <v>32</v>
      </c>
      <c r="AX365" s="13" t="s">
        <v>70</v>
      </c>
      <c r="AY365" s="251" t="s">
        <v>131</v>
      </c>
    </row>
    <row r="366" spans="2:51" s="12" customFormat="1" ht="12">
      <c r="B366" s="231"/>
      <c r="C366" s="232"/>
      <c r="D366" s="228" t="s">
        <v>142</v>
      </c>
      <c r="E366" s="233" t="s">
        <v>1</v>
      </c>
      <c r="F366" s="234" t="s">
        <v>497</v>
      </c>
      <c r="G366" s="232"/>
      <c r="H366" s="233" t="s">
        <v>1</v>
      </c>
      <c r="I366" s="235"/>
      <c r="J366" s="232"/>
      <c r="K366" s="232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142</v>
      </c>
      <c r="AU366" s="240" t="s">
        <v>79</v>
      </c>
      <c r="AV366" s="12" t="s">
        <v>77</v>
      </c>
      <c r="AW366" s="12" t="s">
        <v>32</v>
      </c>
      <c r="AX366" s="12" t="s">
        <v>70</v>
      </c>
      <c r="AY366" s="240" t="s">
        <v>131</v>
      </c>
    </row>
    <row r="367" spans="2:51" s="13" customFormat="1" ht="12">
      <c r="B367" s="241"/>
      <c r="C367" s="242"/>
      <c r="D367" s="228" t="s">
        <v>142</v>
      </c>
      <c r="E367" s="243" t="s">
        <v>1</v>
      </c>
      <c r="F367" s="244" t="s">
        <v>79</v>
      </c>
      <c r="G367" s="242"/>
      <c r="H367" s="245">
        <v>2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142</v>
      </c>
      <c r="AU367" s="251" t="s">
        <v>79</v>
      </c>
      <c r="AV367" s="13" t="s">
        <v>79</v>
      </c>
      <c r="AW367" s="13" t="s">
        <v>32</v>
      </c>
      <c r="AX367" s="13" t="s">
        <v>70</v>
      </c>
      <c r="AY367" s="251" t="s">
        <v>131</v>
      </c>
    </row>
    <row r="368" spans="2:51" s="14" customFormat="1" ht="12">
      <c r="B368" s="262"/>
      <c r="C368" s="263"/>
      <c r="D368" s="228" t="s">
        <v>142</v>
      </c>
      <c r="E368" s="264" t="s">
        <v>1</v>
      </c>
      <c r="F368" s="265" t="s">
        <v>213</v>
      </c>
      <c r="G368" s="263"/>
      <c r="H368" s="266">
        <v>3</v>
      </c>
      <c r="I368" s="267"/>
      <c r="J368" s="263"/>
      <c r="K368" s="263"/>
      <c r="L368" s="268"/>
      <c r="M368" s="269"/>
      <c r="N368" s="270"/>
      <c r="O368" s="270"/>
      <c r="P368" s="270"/>
      <c r="Q368" s="270"/>
      <c r="R368" s="270"/>
      <c r="S368" s="270"/>
      <c r="T368" s="271"/>
      <c r="AT368" s="272" t="s">
        <v>142</v>
      </c>
      <c r="AU368" s="272" t="s">
        <v>79</v>
      </c>
      <c r="AV368" s="14" t="s">
        <v>138</v>
      </c>
      <c r="AW368" s="14" t="s">
        <v>32</v>
      </c>
      <c r="AX368" s="14" t="s">
        <v>77</v>
      </c>
      <c r="AY368" s="272" t="s">
        <v>131</v>
      </c>
    </row>
    <row r="369" spans="2:65" s="1" customFormat="1" ht="16.5" customHeight="1">
      <c r="B369" s="38"/>
      <c r="C369" s="252" t="s">
        <v>498</v>
      </c>
      <c r="D369" s="252" t="s">
        <v>173</v>
      </c>
      <c r="E369" s="253" t="s">
        <v>499</v>
      </c>
      <c r="F369" s="254" t="s">
        <v>500</v>
      </c>
      <c r="G369" s="255" t="s">
        <v>395</v>
      </c>
      <c r="H369" s="256">
        <v>1</v>
      </c>
      <c r="I369" s="257"/>
      <c r="J369" s="258">
        <f>ROUND(I369*H369,2)</f>
        <v>0</v>
      </c>
      <c r="K369" s="254" t="s">
        <v>1</v>
      </c>
      <c r="L369" s="259"/>
      <c r="M369" s="260" t="s">
        <v>1</v>
      </c>
      <c r="N369" s="261" t="s">
        <v>41</v>
      </c>
      <c r="O369" s="79"/>
      <c r="P369" s="225">
        <f>O369*H369</f>
        <v>0</v>
      </c>
      <c r="Q369" s="225">
        <v>0.074</v>
      </c>
      <c r="R369" s="225">
        <f>Q369*H369</f>
        <v>0.074</v>
      </c>
      <c r="S369" s="225">
        <v>0</v>
      </c>
      <c r="T369" s="226">
        <f>S369*H369</f>
        <v>0</v>
      </c>
      <c r="AR369" s="17" t="s">
        <v>300</v>
      </c>
      <c r="AT369" s="17" t="s">
        <v>173</v>
      </c>
      <c r="AU369" s="17" t="s">
        <v>79</v>
      </c>
      <c r="AY369" s="17" t="s">
        <v>131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17" t="s">
        <v>77</v>
      </c>
      <c r="BK369" s="227">
        <f>ROUND(I369*H369,2)</f>
        <v>0</v>
      </c>
      <c r="BL369" s="17" t="s">
        <v>239</v>
      </c>
      <c r="BM369" s="17" t="s">
        <v>501</v>
      </c>
    </row>
    <row r="370" spans="2:47" s="1" customFormat="1" ht="12">
      <c r="B370" s="38"/>
      <c r="C370" s="39"/>
      <c r="D370" s="228" t="s">
        <v>140</v>
      </c>
      <c r="E370" s="39"/>
      <c r="F370" s="229" t="s">
        <v>500</v>
      </c>
      <c r="G370" s="39"/>
      <c r="H370" s="39"/>
      <c r="I370" s="143"/>
      <c r="J370" s="39"/>
      <c r="K370" s="39"/>
      <c r="L370" s="43"/>
      <c r="M370" s="230"/>
      <c r="N370" s="79"/>
      <c r="O370" s="79"/>
      <c r="P370" s="79"/>
      <c r="Q370" s="79"/>
      <c r="R370" s="79"/>
      <c r="S370" s="79"/>
      <c r="T370" s="80"/>
      <c r="AT370" s="17" t="s">
        <v>140</v>
      </c>
      <c r="AU370" s="17" t="s">
        <v>79</v>
      </c>
    </row>
    <row r="371" spans="2:65" s="1" customFormat="1" ht="16.5" customHeight="1">
      <c r="B371" s="38"/>
      <c r="C371" s="252" t="s">
        <v>502</v>
      </c>
      <c r="D371" s="252" t="s">
        <v>173</v>
      </c>
      <c r="E371" s="253" t="s">
        <v>503</v>
      </c>
      <c r="F371" s="254" t="s">
        <v>504</v>
      </c>
      <c r="G371" s="255" t="s">
        <v>395</v>
      </c>
      <c r="H371" s="256">
        <v>2</v>
      </c>
      <c r="I371" s="257"/>
      <c r="J371" s="258">
        <f>ROUND(I371*H371,2)</f>
        <v>0</v>
      </c>
      <c r="K371" s="254" t="s">
        <v>1</v>
      </c>
      <c r="L371" s="259"/>
      <c r="M371" s="260" t="s">
        <v>1</v>
      </c>
      <c r="N371" s="261" t="s">
        <v>41</v>
      </c>
      <c r="O371" s="79"/>
      <c r="P371" s="225">
        <f>O371*H371</f>
        <v>0</v>
      </c>
      <c r="Q371" s="225">
        <v>0.109</v>
      </c>
      <c r="R371" s="225">
        <f>Q371*H371</f>
        <v>0.218</v>
      </c>
      <c r="S371" s="225">
        <v>0</v>
      </c>
      <c r="T371" s="226">
        <f>S371*H371</f>
        <v>0</v>
      </c>
      <c r="AR371" s="17" t="s">
        <v>300</v>
      </c>
      <c r="AT371" s="17" t="s">
        <v>173</v>
      </c>
      <c r="AU371" s="17" t="s">
        <v>79</v>
      </c>
      <c r="AY371" s="17" t="s">
        <v>131</v>
      </c>
      <c r="BE371" s="227">
        <f>IF(N371="základní",J371,0)</f>
        <v>0</v>
      </c>
      <c r="BF371" s="227">
        <f>IF(N371="snížená",J371,0)</f>
        <v>0</v>
      </c>
      <c r="BG371" s="227">
        <f>IF(N371="zákl. přenesená",J371,0)</f>
        <v>0</v>
      </c>
      <c r="BH371" s="227">
        <f>IF(N371="sníž. přenesená",J371,0)</f>
        <v>0</v>
      </c>
      <c r="BI371" s="227">
        <f>IF(N371="nulová",J371,0)</f>
        <v>0</v>
      </c>
      <c r="BJ371" s="17" t="s">
        <v>77</v>
      </c>
      <c r="BK371" s="227">
        <f>ROUND(I371*H371,2)</f>
        <v>0</v>
      </c>
      <c r="BL371" s="17" t="s">
        <v>239</v>
      </c>
      <c r="BM371" s="17" t="s">
        <v>505</v>
      </c>
    </row>
    <row r="372" spans="2:47" s="1" customFormat="1" ht="12">
      <c r="B372" s="38"/>
      <c r="C372" s="39"/>
      <c r="D372" s="228" t="s">
        <v>140</v>
      </c>
      <c r="E372" s="39"/>
      <c r="F372" s="229" t="s">
        <v>504</v>
      </c>
      <c r="G372" s="39"/>
      <c r="H372" s="39"/>
      <c r="I372" s="143"/>
      <c r="J372" s="39"/>
      <c r="K372" s="39"/>
      <c r="L372" s="43"/>
      <c r="M372" s="230"/>
      <c r="N372" s="79"/>
      <c r="O372" s="79"/>
      <c r="P372" s="79"/>
      <c r="Q372" s="79"/>
      <c r="R372" s="79"/>
      <c r="S372" s="79"/>
      <c r="T372" s="80"/>
      <c r="AT372" s="17" t="s">
        <v>140</v>
      </c>
      <c r="AU372" s="17" t="s">
        <v>79</v>
      </c>
    </row>
    <row r="373" spans="2:65" s="1" customFormat="1" ht="16.5" customHeight="1">
      <c r="B373" s="38"/>
      <c r="C373" s="216" t="s">
        <v>506</v>
      </c>
      <c r="D373" s="216" t="s">
        <v>133</v>
      </c>
      <c r="E373" s="217" t="s">
        <v>507</v>
      </c>
      <c r="F373" s="218" t="s">
        <v>508</v>
      </c>
      <c r="G373" s="219" t="s">
        <v>282</v>
      </c>
      <c r="H373" s="220">
        <v>1.74</v>
      </c>
      <c r="I373" s="221"/>
      <c r="J373" s="222">
        <f>ROUND(I373*H373,2)</f>
        <v>0</v>
      </c>
      <c r="K373" s="218" t="s">
        <v>137</v>
      </c>
      <c r="L373" s="43"/>
      <c r="M373" s="223" t="s">
        <v>1</v>
      </c>
      <c r="N373" s="224" t="s">
        <v>41</v>
      </c>
      <c r="O373" s="79"/>
      <c r="P373" s="225">
        <f>O373*H373</f>
        <v>0</v>
      </c>
      <c r="Q373" s="225">
        <v>0</v>
      </c>
      <c r="R373" s="225">
        <f>Q373*H373</f>
        <v>0</v>
      </c>
      <c r="S373" s="225">
        <v>0</v>
      </c>
      <c r="T373" s="226">
        <f>S373*H373</f>
        <v>0</v>
      </c>
      <c r="AR373" s="17" t="s">
        <v>239</v>
      </c>
      <c r="AT373" s="17" t="s">
        <v>133</v>
      </c>
      <c r="AU373" s="17" t="s">
        <v>79</v>
      </c>
      <c r="AY373" s="17" t="s">
        <v>131</v>
      </c>
      <c r="BE373" s="227">
        <f>IF(N373="základní",J373,0)</f>
        <v>0</v>
      </c>
      <c r="BF373" s="227">
        <f>IF(N373="snížená",J373,0)</f>
        <v>0</v>
      </c>
      <c r="BG373" s="227">
        <f>IF(N373="zákl. přenesená",J373,0)</f>
        <v>0</v>
      </c>
      <c r="BH373" s="227">
        <f>IF(N373="sníž. přenesená",J373,0)</f>
        <v>0</v>
      </c>
      <c r="BI373" s="227">
        <f>IF(N373="nulová",J373,0)</f>
        <v>0</v>
      </c>
      <c r="BJ373" s="17" t="s">
        <v>77</v>
      </c>
      <c r="BK373" s="227">
        <f>ROUND(I373*H373,2)</f>
        <v>0</v>
      </c>
      <c r="BL373" s="17" t="s">
        <v>239</v>
      </c>
      <c r="BM373" s="17" t="s">
        <v>509</v>
      </c>
    </row>
    <row r="374" spans="2:47" s="1" customFormat="1" ht="12">
      <c r="B374" s="38"/>
      <c r="C374" s="39"/>
      <c r="D374" s="228" t="s">
        <v>140</v>
      </c>
      <c r="E374" s="39"/>
      <c r="F374" s="229" t="s">
        <v>510</v>
      </c>
      <c r="G374" s="39"/>
      <c r="H374" s="39"/>
      <c r="I374" s="143"/>
      <c r="J374" s="39"/>
      <c r="K374" s="39"/>
      <c r="L374" s="43"/>
      <c r="M374" s="230"/>
      <c r="N374" s="79"/>
      <c r="O374" s="79"/>
      <c r="P374" s="79"/>
      <c r="Q374" s="79"/>
      <c r="R374" s="79"/>
      <c r="S374" s="79"/>
      <c r="T374" s="80"/>
      <c r="AT374" s="17" t="s">
        <v>140</v>
      </c>
      <c r="AU374" s="17" t="s">
        <v>79</v>
      </c>
    </row>
    <row r="375" spans="2:63" s="11" customFormat="1" ht="22.8" customHeight="1">
      <c r="B375" s="200"/>
      <c r="C375" s="201"/>
      <c r="D375" s="202" t="s">
        <v>69</v>
      </c>
      <c r="E375" s="214" t="s">
        <v>511</v>
      </c>
      <c r="F375" s="214" t="s">
        <v>512</v>
      </c>
      <c r="G375" s="201"/>
      <c r="H375" s="201"/>
      <c r="I375" s="204"/>
      <c r="J375" s="215">
        <f>BK375</f>
        <v>0</v>
      </c>
      <c r="K375" s="201"/>
      <c r="L375" s="206"/>
      <c r="M375" s="207"/>
      <c r="N375" s="208"/>
      <c r="O375" s="208"/>
      <c r="P375" s="209">
        <f>SUM(P376:P495)</f>
        <v>0</v>
      </c>
      <c r="Q375" s="208"/>
      <c r="R375" s="209">
        <f>SUM(R376:R495)</f>
        <v>60.876855600000006</v>
      </c>
      <c r="S375" s="208"/>
      <c r="T375" s="210">
        <f>SUM(T376:T495)</f>
        <v>0</v>
      </c>
      <c r="AR375" s="211" t="s">
        <v>79</v>
      </c>
      <c r="AT375" s="212" t="s">
        <v>69</v>
      </c>
      <c r="AU375" s="212" t="s">
        <v>77</v>
      </c>
      <c r="AY375" s="211" t="s">
        <v>131</v>
      </c>
      <c r="BK375" s="213">
        <f>SUM(BK376:BK495)</f>
        <v>0</v>
      </c>
    </row>
    <row r="376" spans="2:65" s="1" customFormat="1" ht="16.5" customHeight="1">
      <c r="B376" s="38"/>
      <c r="C376" s="216" t="s">
        <v>513</v>
      </c>
      <c r="D376" s="216" t="s">
        <v>133</v>
      </c>
      <c r="E376" s="217" t="s">
        <v>514</v>
      </c>
      <c r="F376" s="218" t="s">
        <v>515</v>
      </c>
      <c r="G376" s="219" t="s">
        <v>158</v>
      </c>
      <c r="H376" s="220">
        <v>3109.468</v>
      </c>
      <c r="I376" s="221"/>
      <c r="J376" s="222">
        <f>ROUND(I376*H376,2)</f>
        <v>0</v>
      </c>
      <c r="K376" s="218" t="s">
        <v>137</v>
      </c>
      <c r="L376" s="43"/>
      <c r="M376" s="223" t="s">
        <v>1</v>
      </c>
      <c r="N376" s="224" t="s">
        <v>41</v>
      </c>
      <c r="O376" s="79"/>
      <c r="P376" s="225">
        <f>O376*H376</f>
        <v>0</v>
      </c>
      <c r="Q376" s="225">
        <v>0.00028</v>
      </c>
      <c r="R376" s="225">
        <f>Q376*H376</f>
        <v>0.8706510399999999</v>
      </c>
      <c r="S376" s="225">
        <v>0</v>
      </c>
      <c r="T376" s="226">
        <f>S376*H376</f>
        <v>0</v>
      </c>
      <c r="AR376" s="17" t="s">
        <v>239</v>
      </c>
      <c r="AT376" s="17" t="s">
        <v>133</v>
      </c>
      <c r="AU376" s="17" t="s">
        <v>79</v>
      </c>
      <c r="AY376" s="17" t="s">
        <v>131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17" t="s">
        <v>77</v>
      </c>
      <c r="BK376" s="227">
        <f>ROUND(I376*H376,2)</f>
        <v>0</v>
      </c>
      <c r="BL376" s="17" t="s">
        <v>239</v>
      </c>
      <c r="BM376" s="17" t="s">
        <v>516</v>
      </c>
    </row>
    <row r="377" spans="2:47" s="1" customFormat="1" ht="12">
      <c r="B377" s="38"/>
      <c r="C377" s="39"/>
      <c r="D377" s="228" t="s">
        <v>140</v>
      </c>
      <c r="E377" s="39"/>
      <c r="F377" s="229" t="s">
        <v>517</v>
      </c>
      <c r="G377" s="39"/>
      <c r="H377" s="39"/>
      <c r="I377" s="143"/>
      <c r="J377" s="39"/>
      <c r="K377" s="39"/>
      <c r="L377" s="43"/>
      <c r="M377" s="230"/>
      <c r="N377" s="79"/>
      <c r="O377" s="79"/>
      <c r="P377" s="79"/>
      <c r="Q377" s="79"/>
      <c r="R377" s="79"/>
      <c r="S377" s="79"/>
      <c r="T377" s="80"/>
      <c r="AT377" s="17" t="s">
        <v>140</v>
      </c>
      <c r="AU377" s="17" t="s">
        <v>79</v>
      </c>
    </row>
    <row r="378" spans="2:51" s="12" customFormat="1" ht="12">
      <c r="B378" s="231"/>
      <c r="C378" s="232"/>
      <c r="D378" s="228" t="s">
        <v>142</v>
      </c>
      <c r="E378" s="233" t="s">
        <v>1</v>
      </c>
      <c r="F378" s="234" t="s">
        <v>518</v>
      </c>
      <c r="G378" s="232"/>
      <c r="H378" s="233" t="s">
        <v>1</v>
      </c>
      <c r="I378" s="235"/>
      <c r="J378" s="232"/>
      <c r="K378" s="232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142</v>
      </c>
      <c r="AU378" s="240" t="s">
        <v>79</v>
      </c>
      <c r="AV378" s="12" t="s">
        <v>77</v>
      </c>
      <c r="AW378" s="12" t="s">
        <v>32</v>
      </c>
      <c r="AX378" s="12" t="s">
        <v>70</v>
      </c>
      <c r="AY378" s="240" t="s">
        <v>131</v>
      </c>
    </row>
    <row r="379" spans="2:51" s="12" customFormat="1" ht="12">
      <c r="B379" s="231"/>
      <c r="C379" s="232"/>
      <c r="D379" s="228" t="s">
        <v>142</v>
      </c>
      <c r="E379" s="233" t="s">
        <v>1</v>
      </c>
      <c r="F379" s="234" t="s">
        <v>519</v>
      </c>
      <c r="G379" s="232"/>
      <c r="H379" s="233" t="s">
        <v>1</v>
      </c>
      <c r="I379" s="235"/>
      <c r="J379" s="232"/>
      <c r="K379" s="232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142</v>
      </c>
      <c r="AU379" s="240" t="s">
        <v>79</v>
      </c>
      <c r="AV379" s="12" t="s">
        <v>77</v>
      </c>
      <c r="AW379" s="12" t="s">
        <v>32</v>
      </c>
      <c r="AX379" s="12" t="s">
        <v>70</v>
      </c>
      <c r="AY379" s="240" t="s">
        <v>131</v>
      </c>
    </row>
    <row r="380" spans="2:51" s="12" customFormat="1" ht="12">
      <c r="B380" s="231"/>
      <c r="C380" s="232"/>
      <c r="D380" s="228" t="s">
        <v>142</v>
      </c>
      <c r="E380" s="233" t="s">
        <v>1</v>
      </c>
      <c r="F380" s="234" t="s">
        <v>520</v>
      </c>
      <c r="G380" s="232"/>
      <c r="H380" s="233" t="s">
        <v>1</v>
      </c>
      <c r="I380" s="235"/>
      <c r="J380" s="232"/>
      <c r="K380" s="232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142</v>
      </c>
      <c r="AU380" s="240" t="s">
        <v>79</v>
      </c>
      <c r="AV380" s="12" t="s">
        <v>77</v>
      </c>
      <c r="AW380" s="12" t="s">
        <v>32</v>
      </c>
      <c r="AX380" s="12" t="s">
        <v>70</v>
      </c>
      <c r="AY380" s="240" t="s">
        <v>131</v>
      </c>
    </row>
    <row r="381" spans="2:51" s="12" customFormat="1" ht="12">
      <c r="B381" s="231"/>
      <c r="C381" s="232"/>
      <c r="D381" s="228" t="s">
        <v>142</v>
      </c>
      <c r="E381" s="233" t="s">
        <v>1</v>
      </c>
      <c r="F381" s="234" t="s">
        <v>171</v>
      </c>
      <c r="G381" s="232"/>
      <c r="H381" s="233" t="s">
        <v>1</v>
      </c>
      <c r="I381" s="235"/>
      <c r="J381" s="232"/>
      <c r="K381" s="232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142</v>
      </c>
      <c r="AU381" s="240" t="s">
        <v>79</v>
      </c>
      <c r="AV381" s="12" t="s">
        <v>77</v>
      </c>
      <c r="AW381" s="12" t="s">
        <v>32</v>
      </c>
      <c r="AX381" s="12" t="s">
        <v>70</v>
      </c>
      <c r="AY381" s="240" t="s">
        <v>131</v>
      </c>
    </row>
    <row r="382" spans="2:51" s="13" customFormat="1" ht="12">
      <c r="B382" s="241"/>
      <c r="C382" s="242"/>
      <c r="D382" s="228" t="s">
        <v>142</v>
      </c>
      <c r="E382" s="243" t="s">
        <v>1</v>
      </c>
      <c r="F382" s="244" t="s">
        <v>521</v>
      </c>
      <c r="G382" s="242"/>
      <c r="H382" s="245">
        <v>2498.93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AT382" s="251" t="s">
        <v>142</v>
      </c>
      <c r="AU382" s="251" t="s">
        <v>79</v>
      </c>
      <c r="AV382" s="13" t="s">
        <v>79</v>
      </c>
      <c r="AW382" s="13" t="s">
        <v>32</v>
      </c>
      <c r="AX382" s="13" t="s">
        <v>70</v>
      </c>
      <c r="AY382" s="251" t="s">
        <v>131</v>
      </c>
    </row>
    <row r="383" spans="2:51" s="12" customFormat="1" ht="12">
      <c r="B383" s="231"/>
      <c r="C383" s="232"/>
      <c r="D383" s="228" t="s">
        <v>142</v>
      </c>
      <c r="E383" s="233" t="s">
        <v>1</v>
      </c>
      <c r="F383" s="234" t="s">
        <v>522</v>
      </c>
      <c r="G383" s="232"/>
      <c r="H383" s="233" t="s">
        <v>1</v>
      </c>
      <c r="I383" s="235"/>
      <c r="J383" s="232"/>
      <c r="K383" s="232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142</v>
      </c>
      <c r="AU383" s="240" t="s">
        <v>79</v>
      </c>
      <c r="AV383" s="12" t="s">
        <v>77</v>
      </c>
      <c r="AW383" s="12" t="s">
        <v>32</v>
      </c>
      <c r="AX383" s="12" t="s">
        <v>70</v>
      </c>
      <c r="AY383" s="240" t="s">
        <v>131</v>
      </c>
    </row>
    <row r="384" spans="2:51" s="13" customFormat="1" ht="12">
      <c r="B384" s="241"/>
      <c r="C384" s="242"/>
      <c r="D384" s="228" t="s">
        <v>142</v>
      </c>
      <c r="E384" s="243" t="s">
        <v>1</v>
      </c>
      <c r="F384" s="244" t="s">
        <v>523</v>
      </c>
      <c r="G384" s="242"/>
      <c r="H384" s="245">
        <v>530.538</v>
      </c>
      <c r="I384" s="246"/>
      <c r="J384" s="242"/>
      <c r="K384" s="242"/>
      <c r="L384" s="247"/>
      <c r="M384" s="248"/>
      <c r="N384" s="249"/>
      <c r="O384" s="249"/>
      <c r="P384" s="249"/>
      <c r="Q384" s="249"/>
      <c r="R384" s="249"/>
      <c r="S384" s="249"/>
      <c r="T384" s="250"/>
      <c r="AT384" s="251" t="s">
        <v>142</v>
      </c>
      <c r="AU384" s="251" t="s">
        <v>79</v>
      </c>
      <c r="AV384" s="13" t="s">
        <v>79</v>
      </c>
      <c r="AW384" s="13" t="s">
        <v>32</v>
      </c>
      <c r="AX384" s="13" t="s">
        <v>70</v>
      </c>
      <c r="AY384" s="251" t="s">
        <v>131</v>
      </c>
    </row>
    <row r="385" spans="2:51" s="12" customFormat="1" ht="12">
      <c r="B385" s="231"/>
      <c r="C385" s="232"/>
      <c r="D385" s="228" t="s">
        <v>142</v>
      </c>
      <c r="E385" s="233" t="s">
        <v>1</v>
      </c>
      <c r="F385" s="234" t="s">
        <v>524</v>
      </c>
      <c r="G385" s="232"/>
      <c r="H385" s="233" t="s">
        <v>1</v>
      </c>
      <c r="I385" s="235"/>
      <c r="J385" s="232"/>
      <c r="K385" s="232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142</v>
      </c>
      <c r="AU385" s="240" t="s">
        <v>79</v>
      </c>
      <c r="AV385" s="12" t="s">
        <v>77</v>
      </c>
      <c r="AW385" s="12" t="s">
        <v>32</v>
      </c>
      <c r="AX385" s="12" t="s">
        <v>70</v>
      </c>
      <c r="AY385" s="240" t="s">
        <v>131</v>
      </c>
    </row>
    <row r="386" spans="2:51" s="12" customFormat="1" ht="12">
      <c r="B386" s="231"/>
      <c r="C386" s="232"/>
      <c r="D386" s="228" t="s">
        <v>142</v>
      </c>
      <c r="E386" s="233" t="s">
        <v>1</v>
      </c>
      <c r="F386" s="234" t="s">
        <v>525</v>
      </c>
      <c r="G386" s="232"/>
      <c r="H386" s="233" t="s">
        <v>1</v>
      </c>
      <c r="I386" s="235"/>
      <c r="J386" s="232"/>
      <c r="K386" s="232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142</v>
      </c>
      <c r="AU386" s="240" t="s">
        <v>79</v>
      </c>
      <c r="AV386" s="12" t="s">
        <v>77</v>
      </c>
      <c r="AW386" s="12" t="s">
        <v>32</v>
      </c>
      <c r="AX386" s="12" t="s">
        <v>70</v>
      </c>
      <c r="AY386" s="240" t="s">
        <v>131</v>
      </c>
    </row>
    <row r="387" spans="2:51" s="12" customFormat="1" ht="12">
      <c r="B387" s="231"/>
      <c r="C387" s="232"/>
      <c r="D387" s="228" t="s">
        <v>142</v>
      </c>
      <c r="E387" s="233" t="s">
        <v>1</v>
      </c>
      <c r="F387" s="234" t="s">
        <v>526</v>
      </c>
      <c r="G387" s="232"/>
      <c r="H387" s="233" t="s">
        <v>1</v>
      </c>
      <c r="I387" s="235"/>
      <c r="J387" s="232"/>
      <c r="K387" s="232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142</v>
      </c>
      <c r="AU387" s="240" t="s">
        <v>79</v>
      </c>
      <c r="AV387" s="12" t="s">
        <v>77</v>
      </c>
      <c r="AW387" s="12" t="s">
        <v>32</v>
      </c>
      <c r="AX387" s="12" t="s">
        <v>70</v>
      </c>
      <c r="AY387" s="240" t="s">
        <v>131</v>
      </c>
    </row>
    <row r="388" spans="2:51" s="13" customFormat="1" ht="12">
      <c r="B388" s="241"/>
      <c r="C388" s="242"/>
      <c r="D388" s="228" t="s">
        <v>142</v>
      </c>
      <c r="E388" s="243" t="s">
        <v>1</v>
      </c>
      <c r="F388" s="244" t="s">
        <v>527</v>
      </c>
      <c r="G388" s="242"/>
      <c r="H388" s="245">
        <v>32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AT388" s="251" t="s">
        <v>142</v>
      </c>
      <c r="AU388" s="251" t="s">
        <v>79</v>
      </c>
      <c r="AV388" s="13" t="s">
        <v>79</v>
      </c>
      <c r="AW388" s="13" t="s">
        <v>32</v>
      </c>
      <c r="AX388" s="13" t="s">
        <v>70</v>
      </c>
      <c r="AY388" s="251" t="s">
        <v>131</v>
      </c>
    </row>
    <row r="389" spans="2:51" s="12" customFormat="1" ht="12">
      <c r="B389" s="231"/>
      <c r="C389" s="232"/>
      <c r="D389" s="228" t="s">
        <v>142</v>
      </c>
      <c r="E389" s="233" t="s">
        <v>1</v>
      </c>
      <c r="F389" s="234" t="s">
        <v>528</v>
      </c>
      <c r="G389" s="232"/>
      <c r="H389" s="233" t="s">
        <v>1</v>
      </c>
      <c r="I389" s="235"/>
      <c r="J389" s="232"/>
      <c r="K389" s="232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142</v>
      </c>
      <c r="AU389" s="240" t="s">
        <v>79</v>
      </c>
      <c r="AV389" s="12" t="s">
        <v>77</v>
      </c>
      <c r="AW389" s="12" t="s">
        <v>32</v>
      </c>
      <c r="AX389" s="12" t="s">
        <v>70</v>
      </c>
      <c r="AY389" s="240" t="s">
        <v>131</v>
      </c>
    </row>
    <row r="390" spans="2:51" s="13" customFormat="1" ht="12">
      <c r="B390" s="241"/>
      <c r="C390" s="242"/>
      <c r="D390" s="228" t="s">
        <v>142</v>
      </c>
      <c r="E390" s="243" t="s">
        <v>1</v>
      </c>
      <c r="F390" s="244" t="s">
        <v>529</v>
      </c>
      <c r="G390" s="242"/>
      <c r="H390" s="245">
        <v>48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AT390" s="251" t="s">
        <v>142</v>
      </c>
      <c r="AU390" s="251" t="s">
        <v>79</v>
      </c>
      <c r="AV390" s="13" t="s">
        <v>79</v>
      </c>
      <c r="AW390" s="13" t="s">
        <v>32</v>
      </c>
      <c r="AX390" s="13" t="s">
        <v>70</v>
      </c>
      <c r="AY390" s="251" t="s">
        <v>131</v>
      </c>
    </row>
    <row r="391" spans="2:51" s="14" customFormat="1" ht="12">
      <c r="B391" s="262"/>
      <c r="C391" s="263"/>
      <c r="D391" s="228" t="s">
        <v>142</v>
      </c>
      <c r="E391" s="264" t="s">
        <v>1</v>
      </c>
      <c r="F391" s="265" t="s">
        <v>213</v>
      </c>
      <c r="G391" s="263"/>
      <c r="H391" s="266">
        <v>3109.468</v>
      </c>
      <c r="I391" s="267"/>
      <c r="J391" s="263"/>
      <c r="K391" s="263"/>
      <c r="L391" s="268"/>
      <c r="M391" s="269"/>
      <c r="N391" s="270"/>
      <c r="O391" s="270"/>
      <c r="P391" s="270"/>
      <c r="Q391" s="270"/>
      <c r="R391" s="270"/>
      <c r="S391" s="270"/>
      <c r="T391" s="271"/>
      <c r="AT391" s="272" t="s">
        <v>142</v>
      </c>
      <c r="AU391" s="272" t="s">
        <v>79</v>
      </c>
      <c r="AV391" s="14" t="s">
        <v>138</v>
      </c>
      <c r="AW391" s="14" t="s">
        <v>32</v>
      </c>
      <c r="AX391" s="14" t="s">
        <v>77</v>
      </c>
      <c r="AY391" s="272" t="s">
        <v>131</v>
      </c>
    </row>
    <row r="392" spans="2:65" s="1" customFormat="1" ht="16.5" customHeight="1">
      <c r="B392" s="38"/>
      <c r="C392" s="252" t="s">
        <v>530</v>
      </c>
      <c r="D392" s="252" t="s">
        <v>173</v>
      </c>
      <c r="E392" s="253" t="s">
        <v>531</v>
      </c>
      <c r="F392" s="254" t="s">
        <v>532</v>
      </c>
      <c r="G392" s="255" t="s">
        <v>158</v>
      </c>
      <c r="H392" s="256">
        <v>81.6</v>
      </c>
      <c r="I392" s="257"/>
      <c r="J392" s="258">
        <f>ROUND(I392*H392,2)</f>
        <v>0</v>
      </c>
      <c r="K392" s="254" t="s">
        <v>1</v>
      </c>
      <c r="L392" s="259"/>
      <c r="M392" s="260" t="s">
        <v>1</v>
      </c>
      <c r="N392" s="261" t="s">
        <v>41</v>
      </c>
      <c r="O392" s="79"/>
      <c r="P392" s="225">
        <f>O392*H392</f>
        <v>0</v>
      </c>
      <c r="Q392" s="225">
        <v>0.0062</v>
      </c>
      <c r="R392" s="225">
        <f>Q392*H392</f>
        <v>0.5059199999999999</v>
      </c>
      <c r="S392" s="225">
        <v>0</v>
      </c>
      <c r="T392" s="226">
        <f>S392*H392</f>
        <v>0</v>
      </c>
      <c r="AR392" s="17" t="s">
        <v>300</v>
      </c>
      <c r="AT392" s="17" t="s">
        <v>173</v>
      </c>
      <c r="AU392" s="17" t="s">
        <v>79</v>
      </c>
      <c r="AY392" s="17" t="s">
        <v>131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7" t="s">
        <v>77</v>
      </c>
      <c r="BK392" s="227">
        <f>ROUND(I392*H392,2)</f>
        <v>0</v>
      </c>
      <c r="BL392" s="17" t="s">
        <v>239</v>
      </c>
      <c r="BM392" s="17" t="s">
        <v>533</v>
      </c>
    </row>
    <row r="393" spans="2:47" s="1" customFormat="1" ht="12">
      <c r="B393" s="38"/>
      <c r="C393" s="39"/>
      <c r="D393" s="228" t="s">
        <v>140</v>
      </c>
      <c r="E393" s="39"/>
      <c r="F393" s="229" t="s">
        <v>532</v>
      </c>
      <c r="G393" s="39"/>
      <c r="H393" s="39"/>
      <c r="I393" s="143"/>
      <c r="J393" s="39"/>
      <c r="K393" s="39"/>
      <c r="L393" s="43"/>
      <c r="M393" s="230"/>
      <c r="N393" s="79"/>
      <c r="O393" s="79"/>
      <c r="P393" s="79"/>
      <c r="Q393" s="79"/>
      <c r="R393" s="79"/>
      <c r="S393" s="79"/>
      <c r="T393" s="80"/>
      <c r="AT393" s="17" t="s">
        <v>140</v>
      </c>
      <c r="AU393" s="17" t="s">
        <v>79</v>
      </c>
    </row>
    <row r="394" spans="2:51" s="12" customFormat="1" ht="12">
      <c r="B394" s="231"/>
      <c r="C394" s="232"/>
      <c r="D394" s="228" t="s">
        <v>142</v>
      </c>
      <c r="E394" s="233" t="s">
        <v>1</v>
      </c>
      <c r="F394" s="234" t="s">
        <v>524</v>
      </c>
      <c r="G394" s="232"/>
      <c r="H394" s="233" t="s">
        <v>1</v>
      </c>
      <c r="I394" s="235"/>
      <c r="J394" s="232"/>
      <c r="K394" s="232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142</v>
      </c>
      <c r="AU394" s="240" t="s">
        <v>79</v>
      </c>
      <c r="AV394" s="12" t="s">
        <v>77</v>
      </c>
      <c r="AW394" s="12" t="s">
        <v>32</v>
      </c>
      <c r="AX394" s="12" t="s">
        <v>70</v>
      </c>
      <c r="AY394" s="240" t="s">
        <v>131</v>
      </c>
    </row>
    <row r="395" spans="2:51" s="12" customFormat="1" ht="12">
      <c r="B395" s="231"/>
      <c r="C395" s="232"/>
      <c r="D395" s="228" t="s">
        <v>142</v>
      </c>
      <c r="E395" s="233" t="s">
        <v>1</v>
      </c>
      <c r="F395" s="234" t="s">
        <v>525</v>
      </c>
      <c r="G395" s="232"/>
      <c r="H395" s="233" t="s">
        <v>1</v>
      </c>
      <c r="I395" s="235"/>
      <c r="J395" s="232"/>
      <c r="K395" s="232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142</v>
      </c>
      <c r="AU395" s="240" t="s">
        <v>79</v>
      </c>
      <c r="AV395" s="12" t="s">
        <v>77</v>
      </c>
      <c r="AW395" s="12" t="s">
        <v>32</v>
      </c>
      <c r="AX395" s="12" t="s">
        <v>70</v>
      </c>
      <c r="AY395" s="240" t="s">
        <v>131</v>
      </c>
    </row>
    <row r="396" spans="2:51" s="12" customFormat="1" ht="12">
      <c r="B396" s="231"/>
      <c r="C396" s="232"/>
      <c r="D396" s="228" t="s">
        <v>142</v>
      </c>
      <c r="E396" s="233" t="s">
        <v>1</v>
      </c>
      <c r="F396" s="234" t="s">
        <v>526</v>
      </c>
      <c r="G396" s="232"/>
      <c r="H396" s="233" t="s">
        <v>1</v>
      </c>
      <c r="I396" s="235"/>
      <c r="J396" s="232"/>
      <c r="K396" s="232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142</v>
      </c>
      <c r="AU396" s="240" t="s">
        <v>79</v>
      </c>
      <c r="AV396" s="12" t="s">
        <v>77</v>
      </c>
      <c r="AW396" s="12" t="s">
        <v>32</v>
      </c>
      <c r="AX396" s="12" t="s">
        <v>70</v>
      </c>
      <c r="AY396" s="240" t="s">
        <v>131</v>
      </c>
    </row>
    <row r="397" spans="2:51" s="13" customFormat="1" ht="12">
      <c r="B397" s="241"/>
      <c r="C397" s="242"/>
      <c r="D397" s="228" t="s">
        <v>142</v>
      </c>
      <c r="E397" s="243" t="s">
        <v>1</v>
      </c>
      <c r="F397" s="244" t="s">
        <v>527</v>
      </c>
      <c r="G397" s="242"/>
      <c r="H397" s="245">
        <v>32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AT397" s="251" t="s">
        <v>142</v>
      </c>
      <c r="AU397" s="251" t="s">
        <v>79</v>
      </c>
      <c r="AV397" s="13" t="s">
        <v>79</v>
      </c>
      <c r="AW397" s="13" t="s">
        <v>32</v>
      </c>
      <c r="AX397" s="13" t="s">
        <v>70</v>
      </c>
      <c r="AY397" s="251" t="s">
        <v>131</v>
      </c>
    </row>
    <row r="398" spans="2:51" s="12" customFormat="1" ht="12">
      <c r="B398" s="231"/>
      <c r="C398" s="232"/>
      <c r="D398" s="228" t="s">
        <v>142</v>
      </c>
      <c r="E398" s="233" t="s">
        <v>1</v>
      </c>
      <c r="F398" s="234" t="s">
        <v>528</v>
      </c>
      <c r="G398" s="232"/>
      <c r="H398" s="233" t="s">
        <v>1</v>
      </c>
      <c r="I398" s="235"/>
      <c r="J398" s="232"/>
      <c r="K398" s="232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142</v>
      </c>
      <c r="AU398" s="240" t="s">
        <v>79</v>
      </c>
      <c r="AV398" s="12" t="s">
        <v>77</v>
      </c>
      <c r="AW398" s="12" t="s">
        <v>32</v>
      </c>
      <c r="AX398" s="12" t="s">
        <v>70</v>
      </c>
      <c r="AY398" s="240" t="s">
        <v>131</v>
      </c>
    </row>
    <row r="399" spans="2:51" s="13" customFormat="1" ht="12">
      <c r="B399" s="241"/>
      <c r="C399" s="242"/>
      <c r="D399" s="228" t="s">
        <v>142</v>
      </c>
      <c r="E399" s="243" t="s">
        <v>1</v>
      </c>
      <c r="F399" s="244" t="s">
        <v>529</v>
      </c>
      <c r="G399" s="242"/>
      <c r="H399" s="245">
        <v>48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AT399" s="251" t="s">
        <v>142</v>
      </c>
      <c r="AU399" s="251" t="s">
        <v>79</v>
      </c>
      <c r="AV399" s="13" t="s">
        <v>79</v>
      </c>
      <c r="AW399" s="13" t="s">
        <v>32</v>
      </c>
      <c r="AX399" s="13" t="s">
        <v>70</v>
      </c>
      <c r="AY399" s="251" t="s">
        <v>131</v>
      </c>
    </row>
    <row r="400" spans="2:51" s="14" customFormat="1" ht="12">
      <c r="B400" s="262"/>
      <c r="C400" s="263"/>
      <c r="D400" s="228" t="s">
        <v>142</v>
      </c>
      <c r="E400" s="264" t="s">
        <v>1</v>
      </c>
      <c r="F400" s="265" t="s">
        <v>213</v>
      </c>
      <c r="G400" s="263"/>
      <c r="H400" s="266">
        <v>80</v>
      </c>
      <c r="I400" s="267"/>
      <c r="J400" s="263"/>
      <c r="K400" s="263"/>
      <c r="L400" s="268"/>
      <c r="M400" s="269"/>
      <c r="N400" s="270"/>
      <c r="O400" s="270"/>
      <c r="P400" s="270"/>
      <c r="Q400" s="270"/>
      <c r="R400" s="270"/>
      <c r="S400" s="270"/>
      <c r="T400" s="271"/>
      <c r="AT400" s="272" t="s">
        <v>142</v>
      </c>
      <c r="AU400" s="272" t="s">
        <v>79</v>
      </c>
      <c r="AV400" s="14" t="s">
        <v>138</v>
      </c>
      <c r="AW400" s="14" t="s">
        <v>32</v>
      </c>
      <c r="AX400" s="14" t="s">
        <v>77</v>
      </c>
      <c r="AY400" s="272" t="s">
        <v>131</v>
      </c>
    </row>
    <row r="401" spans="2:51" s="13" customFormat="1" ht="12">
      <c r="B401" s="241"/>
      <c r="C401" s="242"/>
      <c r="D401" s="228" t="s">
        <v>142</v>
      </c>
      <c r="E401" s="242"/>
      <c r="F401" s="244" t="s">
        <v>534</v>
      </c>
      <c r="G401" s="242"/>
      <c r="H401" s="245">
        <v>81.6</v>
      </c>
      <c r="I401" s="246"/>
      <c r="J401" s="242"/>
      <c r="K401" s="242"/>
      <c r="L401" s="247"/>
      <c r="M401" s="248"/>
      <c r="N401" s="249"/>
      <c r="O401" s="249"/>
      <c r="P401" s="249"/>
      <c r="Q401" s="249"/>
      <c r="R401" s="249"/>
      <c r="S401" s="249"/>
      <c r="T401" s="250"/>
      <c r="AT401" s="251" t="s">
        <v>142</v>
      </c>
      <c r="AU401" s="251" t="s">
        <v>79</v>
      </c>
      <c r="AV401" s="13" t="s">
        <v>79</v>
      </c>
      <c r="AW401" s="13" t="s">
        <v>4</v>
      </c>
      <c r="AX401" s="13" t="s">
        <v>77</v>
      </c>
      <c r="AY401" s="251" t="s">
        <v>131</v>
      </c>
    </row>
    <row r="402" spans="2:65" s="1" customFormat="1" ht="16.5" customHeight="1">
      <c r="B402" s="38"/>
      <c r="C402" s="252" t="s">
        <v>535</v>
      </c>
      <c r="D402" s="252" t="s">
        <v>173</v>
      </c>
      <c r="E402" s="253" t="s">
        <v>536</v>
      </c>
      <c r="F402" s="254" t="s">
        <v>537</v>
      </c>
      <c r="G402" s="255" t="s">
        <v>158</v>
      </c>
      <c r="H402" s="256">
        <v>3090.057</v>
      </c>
      <c r="I402" s="257"/>
      <c r="J402" s="258">
        <f>ROUND(I402*H402,2)</f>
        <v>0</v>
      </c>
      <c r="K402" s="254" t="s">
        <v>1</v>
      </c>
      <c r="L402" s="259"/>
      <c r="M402" s="260" t="s">
        <v>1</v>
      </c>
      <c r="N402" s="261" t="s">
        <v>41</v>
      </c>
      <c r="O402" s="79"/>
      <c r="P402" s="225">
        <f>O402*H402</f>
        <v>0</v>
      </c>
      <c r="Q402" s="225">
        <v>0.014</v>
      </c>
      <c r="R402" s="225">
        <f>Q402*H402</f>
        <v>43.260798</v>
      </c>
      <c r="S402" s="225">
        <v>0</v>
      </c>
      <c r="T402" s="226">
        <f>S402*H402</f>
        <v>0</v>
      </c>
      <c r="AR402" s="17" t="s">
        <v>300</v>
      </c>
      <c r="AT402" s="17" t="s">
        <v>173</v>
      </c>
      <c r="AU402" s="17" t="s">
        <v>79</v>
      </c>
      <c r="AY402" s="17" t="s">
        <v>131</v>
      </c>
      <c r="BE402" s="227">
        <f>IF(N402="základní",J402,0)</f>
        <v>0</v>
      </c>
      <c r="BF402" s="227">
        <f>IF(N402="snížená",J402,0)</f>
        <v>0</v>
      </c>
      <c r="BG402" s="227">
        <f>IF(N402="zákl. přenesená",J402,0)</f>
        <v>0</v>
      </c>
      <c r="BH402" s="227">
        <f>IF(N402="sníž. přenesená",J402,0)</f>
        <v>0</v>
      </c>
      <c r="BI402" s="227">
        <f>IF(N402="nulová",J402,0)</f>
        <v>0</v>
      </c>
      <c r="BJ402" s="17" t="s">
        <v>77</v>
      </c>
      <c r="BK402" s="227">
        <f>ROUND(I402*H402,2)</f>
        <v>0</v>
      </c>
      <c r="BL402" s="17" t="s">
        <v>239</v>
      </c>
      <c r="BM402" s="17" t="s">
        <v>538</v>
      </c>
    </row>
    <row r="403" spans="2:47" s="1" customFormat="1" ht="12">
      <c r="B403" s="38"/>
      <c r="C403" s="39"/>
      <c r="D403" s="228" t="s">
        <v>140</v>
      </c>
      <c r="E403" s="39"/>
      <c r="F403" s="229" t="s">
        <v>537</v>
      </c>
      <c r="G403" s="39"/>
      <c r="H403" s="39"/>
      <c r="I403" s="143"/>
      <c r="J403" s="39"/>
      <c r="K403" s="39"/>
      <c r="L403" s="43"/>
      <c r="M403" s="230"/>
      <c r="N403" s="79"/>
      <c r="O403" s="79"/>
      <c r="P403" s="79"/>
      <c r="Q403" s="79"/>
      <c r="R403" s="79"/>
      <c r="S403" s="79"/>
      <c r="T403" s="80"/>
      <c r="AT403" s="17" t="s">
        <v>140</v>
      </c>
      <c r="AU403" s="17" t="s">
        <v>79</v>
      </c>
    </row>
    <row r="404" spans="2:51" s="12" customFormat="1" ht="12">
      <c r="B404" s="231"/>
      <c r="C404" s="232"/>
      <c r="D404" s="228" t="s">
        <v>142</v>
      </c>
      <c r="E404" s="233" t="s">
        <v>1</v>
      </c>
      <c r="F404" s="234" t="s">
        <v>518</v>
      </c>
      <c r="G404" s="232"/>
      <c r="H404" s="233" t="s">
        <v>1</v>
      </c>
      <c r="I404" s="235"/>
      <c r="J404" s="232"/>
      <c r="K404" s="232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142</v>
      </c>
      <c r="AU404" s="240" t="s">
        <v>79</v>
      </c>
      <c r="AV404" s="12" t="s">
        <v>77</v>
      </c>
      <c r="AW404" s="12" t="s">
        <v>32</v>
      </c>
      <c r="AX404" s="12" t="s">
        <v>70</v>
      </c>
      <c r="AY404" s="240" t="s">
        <v>131</v>
      </c>
    </row>
    <row r="405" spans="2:51" s="12" customFormat="1" ht="12">
      <c r="B405" s="231"/>
      <c r="C405" s="232"/>
      <c r="D405" s="228" t="s">
        <v>142</v>
      </c>
      <c r="E405" s="233" t="s">
        <v>1</v>
      </c>
      <c r="F405" s="234" t="s">
        <v>519</v>
      </c>
      <c r="G405" s="232"/>
      <c r="H405" s="233" t="s">
        <v>1</v>
      </c>
      <c r="I405" s="235"/>
      <c r="J405" s="232"/>
      <c r="K405" s="232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142</v>
      </c>
      <c r="AU405" s="240" t="s">
        <v>79</v>
      </c>
      <c r="AV405" s="12" t="s">
        <v>77</v>
      </c>
      <c r="AW405" s="12" t="s">
        <v>32</v>
      </c>
      <c r="AX405" s="12" t="s">
        <v>70</v>
      </c>
      <c r="AY405" s="240" t="s">
        <v>131</v>
      </c>
    </row>
    <row r="406" spans="2:51" s="12" customFormat="1" ht="12">
      <c r="B406" s="231"/>
      <c r="C406" s="232"/>
      <c r="D406" s="228" t="s">
        <v>142</v>
      </c>
      <c r="E406" s="233" t="s">
        <v>1</v>
      </c>
      <c r="F406" s="234" t="s">
        <v>539</v>
      </c>
      <c r="G406" s="232"/>
      <c r="H406" s="233" t="s">
        <v>1</v>
      </c>
      <c r="I406" s="235"/>
      <c r="J406" s="232"/>
      <c r="K406" s="232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142</v>
      </c>
      <c r="AU406" s="240" t="s">
        <v>79</v>
      </c>
      <c r="AV406" s="12" t="s">
        <v>77</v>
      </c>
      <c r="AW406" s="12" t="s">
        <v>32</v>
      </c>
      <c r="AX406" s="12" t="s">
        <v>70</v>
      </c>
      <c r="AY406" s="240" t="s">
        <v>131</v>
      </c>
    </row>
    <row r="407" spans="2:51" s="13" customFormat="1" ht="12">
      <c r="B407" s="241"/>
      <c r="C407" s="242"/>
      <c r="D407" s="228" t="s">
        <v>142</v>
      </c>
      <c r="E407" s="243" t="s">
        <v>1</v>
      </c>
      <c r="F407" s="244" t="s">
        <v>521</v>
      </c>
      <c r="G407" s="242"/>
      <c r="H407" s="245">
        <v>2498.93</v>
      </c>
      <c r="I407" s="246"/>
      <c r="J407" s="242"/>
      <c r="K407" s="242"/>
      <c r="L407" s="247"/>
      <c r="M407" s="248"/>
      <c r="N407" s="249"/>
      <c r="O407" s="249"/>
      <c r="P407" s="249"/>
      <c r="Q407" s="249"/>
      <c r="R407" s="249"/>
      <c r="S407" s="249"/>
      <c r="T407" s="250"/>
      <c r="AT407" s="251" t="s">
        <v>142</v>
      </c>
      <c r="AU407" s="251" t="s">
        <v>79</v>
      </c>
      <c r="AV407" s="13" t="s">
        <v>79</v>
      </c>
      <c r="AW407" s="13" t="s">
        <v>32</v>
      </c>
      <c r="AX407" s="13" t="s">
        <v>70</v>
      </c>
      <c r="AY407" s="251" t="s">
        <v>131</v>
      </c>
    </row>
    <row r="408" spans="2:51" s="12" customFormat="1" ht="12">
      <c r="B408" s="231"/>
      <c r="C408" s="232"/>
      <c r="D408" s="228" t="s">
        <v>142</v>
      </c>
      <c r="E408" s="233" t="s">
        <v>1</v>
      </c>
      <c r="F408" s="234" t="s">
        <v>522</v>
      </c>
      <c r="G408" s="232"/>
      <c r="H408" s="233" t="s">
        <v>1</v>
      </c>
      <c r="I408" s="235"/>
      <c r="J408" s="232"/>
      <c r="K408" s="232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142</v>
      </c>
      <c r="AU408" s="240" t="s">
        <v>79</v>
      </c>
      <c r="AV408" s="12" t="s">
        <v>77</v>
      </c>
      <c r="AW408" s="12" t="s">
        <v>32</v>
      </c>
      <c r="AX408" s="12" t="s">
        <v>70</v>
      </c>
      <c r="AY408" s="240" t="s">
        <v>131</v>
      </c>
    </row>
    <row r="409" spans="2:51" s="13" customFormat="1" ht="12">
      <c r="B409" s="241"/>
      <c r="C409" s="242"/>
      <c r="D409" s="228" t="s">
        <v>142</v>
      </c>
      <c r="E409" s="243" t="s">
        <v>1</v>
      </c>
      <c r="F409" s="244" t="s">
        <v>523</v>
      </c>
      <c r="G409" s="242"/>
      <c r="H409" s="245">
        <v>530.538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AT409" s="251" t="s">
        <v>142</v>
      </c>
      <c r="AU409" s="251" t="s">
        <v>79</v>
      </c>
      <c r="AV409" s="13" t="s">
        <v>79</v>
      </c>
      <c r="AW409" s="13" t="s">
        <v>32</v>
      </c>
      <c r="AX409" s="13" t="s">
        <v>70</v>
      </c>
      <c r="AY409" s="251" t="s">
        <v>131</v>
      </c>
    </row>
    <row r="410" spans="2:51" s="14" customFormat="1" ht="12">
      <c r="B410" s="262"/>
      <c r="C410" s="263"/>
      <c r="D410" s="228" t="s">
        <v>142</v>
      </c>
      <c r="E410" s="264" t="s">
        <v>1</v>
      </c>
      <c r="F410" s="265" t="s">
        <v>213</v>
      </c>
      <c r="G410" s="263"/>
      <c r="H410" s="266">
        <v>3029.468</v>
      </c>
      <c r="I410" s="267"/>
      <c r="J410" s="263"/>
      <c r="K410" s="263"/>
      <c r="L410" s="268"/>
      <c r="M410" s="269"/>
      <c r="N410" s="270"/>
      <c r="O410" s="270"/>
      <c r="P410" s="270"/>
      <c r="Q410" s="270"/>
      <c r="R410" s="270"/>
      <c r="S410" s="270"/>
      <c r="T410" s="271"/>
      <c r="AT410" s="272" t="s">
        <v>142</v>
      </c>
      <c r="AU410" s="272" t="s">
        <v>79</v>
      </c>
      <c r="AV410" s="14" t="s">
        <v>138</v>
      </c>
      <c r="AW410" s="14" t="s">
        <v>32</v>
      </c>
      <c r="AX410" s="14" t="s">
        <v>77</v>
      </c>
      <c r="AY410" s="272" t="s">
        <v>131</v>
      </c>
    </row>
    <row r="411" spans="2:51" s="13" customFormat="1" ht="12">
      <c r="B411" s="241"/>
      <c r="C411" s="242"/>
      <c r="D411" s="228" t="s">
        <v>142</v>
      </c>
      <c r="E411" s="242"/>
      <c r="F411" s="244" t="s">
        <v>540</v>
      </c>
      <c r="G411" s="242"/>
      <c r="H411" s="245">
        <v>3090.057</v>
      </c>
      <c r="I411" s="246"/>
      <c r="J411" s="242"/>
      <c r="K411" s="242"/>
      <c r="L411" s="247"/>
      <c r="M411" s="248"/>
      <c r="N411" s="249"/>
      <c r="O411" s="249"/>
      <c r="P411" s="249"/>
      <c r="Q411" s="249"/>
      <c r="R411" s="249"/>
      <c r="S411" s="249"/>
      <c r="T411" s="250"/>
      <c r="AT411" s="251" t="s">
        <v>142</v>
      </c>
      <c r="AU411" s="251" t="s">
        <v>79</v>
      </c>
      <c r="AV411" s="13" t="s">
        <v>79</v>
      </c>
      <c r="AW411" s="13" t="s">
        <v>4</v>
      </c>
      <c r="AX411" s="13" t="s">
        <v>77</v>
      </c>
      <c r="AY411" s="251" t="s">
        <v>131</v>
      </c>
    </row>
    <row r="412" spans="2:65" s="1" customFormat="1" ht="16.5" customHeight="1">
      <c r="B412" s="38"/>
      <c r="C412" s="216" t="s">
        <v>541</v>
      </c>
      <c r="D412" s="216" t="s">
        <v>133</v>
      </c>
      <c r="E412" s="217" t="s">
        <v>542</v>
      </c>
      <c r="F412" s="218" t="s">
        <v>543</v>
      </c>
      <c r="G412" s="219" t="s">
        <v>158</v>
      </c>
      <c r="H412" s="220">
        <v>1036.512</v>
      </c>
      <c r="I412" s="221"/>
      <c r="J412" s="222">
        <f>ROUND(I412*H412,2)</f>
        <v>0</v>
      </c>
      <c r="K412" s="218" t="s">
        <v>137</v>
      </c>
      <c r="L412" s="43"/>
      <c r="M412" s="223" t="s">
        <v>1</v>
      </c>
      <c r="N412" s="224" t="s">
        <v>41</v>
      </c>
      <c r="O412" s="79"/>
      <c r="P412" s="225">
        <f>O412*H412</f>
        <v>0</v>
      </c>
      <c r="Q412" s="225">
        <v>0.00028</v>
      </c>
      <c r="R412" s="225">
        <f>Q412*H412</f>
        <v>0.29022336</v>
      </c>
      <c r="S412" s="225">
        <v>0</v>
      </c>
      <c r="T412" s="226">
        <f>S412*H412</f>
        <v>0</v>
      </c>
      <c r="AR412" s="17" t="s">
        <v>239</v>
      </c>
      <c r="AT412" s="17" t="s">
        <v>133</v>
      </c>
      <c r="AU412" s="17" t="s">
        <v>79</v>
      </c>
      <c r="AY412" s="17" t="s">
        <v>131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17" t="s">
        <v>77</v>
      </c>
      <c r="BK412" s="227">
        <f>ROUND(I412*H412,2)</f>
        <v>0</v>
      </c>
      <c r="BL412" s="17" t="s">
        <v>239</v>
      </c>
      <c r="BM412" s="17" t="s">
        <v>544</v>
      </c>
    </row>
    <row r="413" spans="2:47" s="1" customFormat="1" ht="12">
      <c r="B413" s="38"/>
      <c r="C413" s="39"/>
      <c r="D413" s="228" t="s">
        <v>140</v>
      </c>
      <c r="E413" s="39"/>
      <c r="F413" s="229" t="s">
        <v>545</v>
      </c>
      <c r="G413" s="39"/>
      <c r="H413" s="39"/>
      <c r="I413" s="143"/>
      <c r="J413" s="39"/>
      <c r="K413" s="39"/>
      <c r="L413" s="43"/>
      <c r="M413" s="230"/>
      <c r="N413" s="79"/>
      <c r="O413" s="79"/>
      <c r="P413" s="79"/>
      <c r="Q413" s="79"/>
      <c r="R413" s="79"/>
      <c r="S413" s="79"/>
      <c r="T413" s="80"/>
      <c r="AT413" s="17" t="s">
        <v>140</v>
      </c>
      <c r="AU413" s="17" t="s">
        <v>79</v>
      </c>
    </row>
    <row r="414" spans="2:51" s="12" customFormat="1" ht="12">
      <c r="B414" s="231"/>
      <c r="C414" s="232"/>
      <c r="D414" s="228" t="s">
        <v>142</v>
      </c>
      <c r="E414" s="233" t="s">
        <v>1</v>
      </c>
      <c r="F414" s="234" t="s">
        <v>546</v>
      </c>
      <c r="G414" s="232"/>
      <c r="H414" s="233" t="s">
        <v>1</v>
      </c>
      <c r="I414" s="235"/>
      <c r="J414" s="232"/>
      <c r="K414" s="232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142</v>
      </c>
      <c r="AU414" s="240" t="s">
        <v>79</v>
      </c>
      <c r="AV414" s="12" t="s">
        <v>77</v>
      </c>
      <c r="AW414" s="12" t="s">
        <v>32</v>
      </c>
      <c r="AX414" s="12" t="s">
        <v>70</v>
      </c>
      <c r="AY414" s="240" t="s">
        <v>131</v>
      </c>
    </row>
    <row r="415" spans="2:51" s="12" customFormat="1" ht="12">
      <c r="B415" s="231"/>
      <c r="C415" s="232"/>
      <c r="D415" s="228" t="s">
        <v>142</v>
      </c>
      <c r="E415" s="233" t="s">
        <v>1</v>
      </c>
      <c r="F415" s="234" t="s">
        <v>185</v>
      </c>
      <c r="G415" s="232"/>
      <c r="H415" s="233" t="s">
        <v>1</v>
      </c>
      <c r="I415" s="235"/>
      <c r="J415" s="232"/>
      <c r="K415" s="232"/>
      <c r="L415" s="236"/>
      <c r="M415" s="237"/>
      <c r="N415" s="238"/>
      <c r="O415" s="238"/>
      <c r="P415" s="238"/>
      <c r="Q415" s="238"/>
      <c r="R415" s="238"/>
      <c r="S415" s="238"/>
      <c r="T415" s="239"/>
      <c r="AT415" s="240" t="s">
        <v>142</v>
      </c>
      <c r="AU415" s="240" t="s">
        <v>79</v>
      </c>
      <c r="AV415" s="12" t="s">
        <v>77</v>
      </c>
      <c r="AW415" s="12" t="s">
        <v>32</v>
      </c>
      <c r="AX415" s="12" t="s">
        <v>70</v>
      </c>
      <c r="AY415" s="240" t="s">
        <v>131</v>
      </c>
    </row>
    <row r="416" spans="2:51" s="12" customFormat="1" ht="12">
      <c r="B416" s="231"/>
      <c r="C416" s="232"/>
      <c r="D416" s="228" t="s">
        <v>142</v>
      </c>
      <c r="E416" s="233" t="s">
        <v>1</v>
      </c>
      <c r="F416" s="234" t="s">
        <v>547</v>
      </c>
      <c r="G416" s="232"/>
      <c r="H416" s="233" t="s">
        <v>1</v>
      </c>
      <c r="I416" s="235"/>
      <c r="J416" s="232"/>
      <c r="K416" s="232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142</v>
      </c>
      <c r="AU416" s="240" t="s">
        <v>79</v>
      </c>
      <c r="AV416" s="12" t="s">
        <v>77</v>
      </c>
      <c r="AW416" s="12" t="s">
        <v>32</v>
      </c>
      <c r="AX416" s="12" t="s">
        <v>70</v>
      </c>
      <c r="AY416" s="240" t="s">
        <v>131</v>
      </c>
    </row>
    <row r="417" spans="2:51" s="12" customFormat="1" ht="12">
      <c r="B417" s="231"/>
      <c r="C417" s="232"/>
      <c r="D417" s="228" t="s">
        <v>142</v>
      </c>
      <c r="E417" s="233" t="s">
        <v>1</v>
      </c>
      <c r="F417" s="234" t="s">
        <v>548</v>
      </c>
      <c r="G417" s="232"/>
      <c r="H417" s="233" t="s">
        <v>1</v>
      </c>
      <c r="I417" s="235"/>
      <c r="J417" s="232"/>
      <c r="K417" s="232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142</v>
      </c>
      <c r="AU417" s="240" t="s">
        <v>79</v>
      </c>
      <c r="AV417" s="12" t="s">
        <v>77</v>
      </c>
      <c r="AW417" s="12" t="s">
        <v>32</v>
      </c>
      <c r="AX417" s="12" t="s">
        <v>70</v>
      </c>
      <c r="AY417" s="240" t="s">
        <v>131</v>
      </c>
    </row>
    <row r="418" spans="2:51" s="13" customFormat="1" ht="12">
      <c r="B418" s="241"/>
      <c r="C418" s="242"/>
      <c r="D418" s="228" t="s">
        <v>142</v>
      </c>
      <c r="E418" s="243" t="s">
        <v>1</v>
      </c>
      <c r="F418" s="244" t="s">
        <v>549</v>
      </c>
      <c r="G418" s="242"/>
      <c r="H418" s="245">
        <v>568.23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AT418" s="251" t="s">
        <v>142</v>
      </c>
      <c r="AU418" s="251" t="s">
        <v>79</v>
      </c>
      <c r="AV418" s="13" t="s">
        <v>79</v>
      </c>
      <c r="AW418" s="13" t="s">
        <v>32</v>
      </c>
      <c r="AX418" s="13" t="s">
        <v>70</v>
      </c>
      <c r="AY418" s="251" t="s">
        <v>131</v>
      </c>
    </row>
    <row r="419" spans="2:51" s="12" customFormat="1" ht="12">
      <c r="B419" s="231"/>
      <c r="C419" s="232"/>
      <c r="D419" s="228" t="s">
        <v>142</v>
      </c>
      <c r="E419" s="233" t="s">
        <v>1</v>
      </c>
      <c r="F419" s="234" t="s">
        <v>550</v>
      </c>
      <c r="G419" s="232"/>
      <c r="H419" s="233" t="s">
        <v>1</v>
      </c>
      <c r="I419" s="235"/>
      <c r="J419" s="232"/>
      <c r="K419" s="232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142</v>
      </c>
      <c r="AU419" s="240" t="s">
        <v>79</v>
      </c>
      <c r="AV419" s="12" t="s">
        <v>77</v>
      </c>
      <c r="AW419" s="12" t="s">
        <v>32</v>
      </c>
      <c r="AX419" s="12" t="s">
        <v>70</v>
      </c>
      <c r="AY419" s="240" t="s">
        <v>131</v>
      </c>
    </row>
    <row r="420" spans="2:51" s="13" customFormat="1" ht="12">
      <c r="B420" s="241"/>
      <c r="C420" s="242"/>
      <c r="D420" s="228" t="s">
        <v>142</v>
      </c>
      <c r="E420" s="243" t="s">
        <v>1</v>
      </c>
      <c r="F420" s="244" t="s">
        <v>551</v>
      </c>
      <c r="G420" s="242"/>
      <c r="H420" s="245">
        <v>-148.779</v>
      </c>
      <c r="I420" s="246"/>
      <c r="J420" s="242"/>
      <c r="K420" s="242"/>
      <c r="L420" s="247"/>
      <c r="M420" s="248"/>
      <c r="N420" s="249"/>
      <c r="O420" s="249"/>
      <c r="P420" s="249"/>
      <c r="Q420" s="249"/>
      <c r="R420" s="249"/>
      <c r="S420" s="249"/>
      <c r="T420" s="250"/>
      <c r="AT420" s="251" t="s">
        <v>142</v>
      </c>
      <c r="AU420" s="251" t="s">
        <v>79</v>
      </c>
      <c r="AV420" s="13" t="s">
        <v>79</v>
      </c>
      <c r="AW420" s="13" t="s">
        <v>32</v>
      </c>
      <c r="AX420" s="13" t="s">
        <v>70</v>
      </c>
      <c r="AY420" s="251" t="s">
        <v>131</v>
      </c>
    </row>
    <row r="421" spans="2:51" s="13" customFormat="1" ht="12">
      <c r="B421" s="241"/>
      <c r="C421" s="242"/>
      <c r="D421" s="228" t="s">
        <v>142</v>
      </c>
      <c r="E421" s="243" t="s">
        <v>1</v>
      </c>
      <c r="F421" s="244" t="s">
        <v>552</v>
      </c>
      <c r="G421" s="242"/>
      <c r="H421" s="245">
        <v>-158.12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AT421" s="251" t="s">
        <v>142</v>
      </c>
      <c r="AU421" s="251" t="s">
        <v>79</v>
      </c>
      <c r="AV421" s="13" t="s">
        <v>79</v>
      </c>
      <c r="AW421" s="13" t="s">
        <v>32</v>
      </c>
      <c r="AX421" s="13" t="s">
        <v>70</v>
      </c>
      <c r="AY421" s="251" t="s">
        <v>131</v>
      </c>
    </row>
    <row r="422" spans="2:51" s="13" customFormat="1" ht="12">
      <c r="B422" s="241"/>
      <c r="C422" s="242"/>
      <c r="D422" s="228" t="s">
        <v>142</v>
      </c>
      <c r="E422" s="243" t="s">
        <v>1</v>
      </c>
      <c r="F422" s="244" t="s">
        <v>553</v>
      </c>
      <c r="G422" s="242"/>
      <c r="H422" s="245">
        <v>-147.015</v>
      </c>
      <c r="I422" s="246"/>
      <c r="J422" s="242"/>
      <c r="K422" s="242"/>
      <c r="L422" s="247"/>
      <c r="M422" s="248"/>
      <c r="N422" s="249"/>
      <c r="O422" s="249"/>
      <c r="P422" s="249"/>
      <c r="Q422" s="249"/>
      <c r="R422" s="249"/>
      <c r="S422" s="249"/>
      <c r="T422" s="250"/>
      <c r="AT422" s="251" t="s">
        <v>142</v>
      </c>
      <c r="AU422" s="251" t="s">
        <v>79</v>
      </c>
      <c r="AV422" s="13" t="s">
        <v>79</v>
      </c>
      <c r="AW422" s="13" t="s">
        <v>32</v>
      </c>
      <c r="AX422" s="13" t="s">
        <v>70</v>
      </c>
      <c r="AY422" s="251" t="s">
        <v>131</v>
      </c>
    </row>
    <row r="423" spans="2:51" s="12" customFormat="1" ht="12">
      <c r="B423" s="231"/>
      <c r="C423" s="232"/>
      <c r="D423" s="228" t="s">
        <v>142</v>
      </c>
      <c r="E423" s="233" t="s">
        <v>1</v>
      </c>
      <c r="F423" s="234" t="s">
        <v>554</v>
      </c>
      <c r="G423" s="232"/>
      <c r="H423" s="233" t="s">
        <v>1</v>
      </c>
      <c r="I423" s="235"/>
      <c r="J423" s="232"/>
      <c r="K423" s="232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142</v>
      </c>
      <c r="AU423" s="240" t="s">
        <v>79</v>
      </c>
      <c r="AV423" s="12" t="s">
        <v>77</v>
      </c>
      <c r="AW423" s="12" t="s">
        <v>32</v>
      </c>
      <c r="AX423" s="12" t="s">
        <v>70</v>
      </c>
      <c r="AY423" s="240" t="s">
        <v>131</v>
      </c>
    </row>
    <row r="424" spans="2:51" s="13" customFormat="1" ht="12">
      <c r="B424" s="241"/>
      <c r="C424" s="242"/>
      <c r="D424" s="228" t="s">
        <v>142</v>
      </c>
      <c r="E424" s="243" t="s">
        <v>1</v>
      </c>
      <c r="F424" s="244" t="s">
        <v>555</v>
      </c>
      <c r="G424" s="242"/>
      <c r="H424" s="245">
        <v>102.765</v>
      </c>
      <c r="I424" s="246"/>
      <c r="J424" s="242"/>
      <c r="K424" s="242"/>
      <c r="L424" s="247"/>
      <c r="M424" s="248"/>
      <c r="N424" s="249"/>
      <c r="O424" s="249"/>
      <c r="P424" s="249"/>
      <c r="Q424" s="249"/>
      <c r="R424" s="249"/>
      <c r="S424" s="249"/>
      <c r="T424" s="250"/>
      <c r="AT424" s="251" t="s">
        <v>142</v>
      </c>
      <c r="AU424" s="251" t="s">
        <v>79</v>
      </c>
      <c r="AV424" s="13" t="s">
        <v>79</v>
      </c>
      <c r="AW424" s="13" t="s">
        <v>32</v>
      </c>
      <c r="AX424" s="13" t="s">
        <v>70</v>
      </c>
      <c r="AY424" s="251" t="s">
        <v>131</v>
      </c>
    </row>
    <row r="425" spans="2:51" s="15" customFormat="1" ht="12">
      <c r="B425" s="273"/>
      <c r="C425" s="274"/>
      <c r="D425" s="228" t="s">
        <v>142</v>
      </c>
      <c r="E425" s="275" t="s">
        <v>1</v>
      </c>
      <c r="F425" s="276" t="s">
        <v>556</v>
      </c>
      <c r="G425" s="274"/>
      <c r="H425" s="277">
        <v>217.08100000000002</v>
      </c>
      <c r="I425" s="278"/>
      <c r="J425" s="274"/>
      <c r="K425" s="274"/>
      <c r="L425" s="279"/>
      <c r="M425" s="280"/>
      <c r="N425" s="281"/>
      <c r="O425" s="281"/>
      <c r="P425" s="281"/>
      <c r="Q425" s="281"/>
      <c r="R425" s="281"/>
      <c r="S425" s="281"/>
      <c r="T425" s="282"/>
      <c r="AT425" s="283" t="s">
        <v>142</v>
      </c>
      <c r="AU425" s="283" t="s">
        <v>79</v>
      </c>
      <c r="AV425" s="15" t="s">
        <v>150</v>
      </c>
      <c r="AW425" s="15" t="s">
        <v>32</v>
      </c>
      <c r="AX425" s="15" t="s">
        <v>70</v>
      </c>
      <c r="AY425" s="283" t="s">
        <v>131</v>
      </c>
    </row>
    <row r="426" spans="2:51" s="12" customFormat="1" ht="12">
      <c r="B426" s="231"/>
      <c r="C426" s="232"/>
      <c r="D426" s="228" t="s">
        <v>142</v>
      </c>
      <c r="E426" s="233" t="s">
        <v>1</v>
      </c>
      <c r="F426" s="234" t="s">
        <v>170</v>
      </c>
      <c r="G426" s="232"/>
      <c r="H426" s="233" t="s">
        <v>1</v>
      </c>
      <c r="I426" s="235"/>
      <c r="J426" s="232"/>
      <c r="K426" s="232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142</v>
      </c>
      <c r="AU426" s="240" t="s">
        <v>79</v>
      </c>
      <c r="AV426" s="12" t="s">
        <v>77</v>
      </c>
      <c r="AW426" s="12" t="s">
        <v>32</v>
      </c>
      <c r="AX426" s="12" t="s">
        <v>70</v>
      </c>
      <c r="AY426" s="240" t="s">
        <v>131</v>
      </c>
    </row>
    <row r="427" spans="2:51" s="12" customFormat="1" ht="12">
      <c r="B427" s="231"/>
      <c r="C427" s="232"/>
      <c r="D427" s="228" t="s">
        <v>142</v>
      </c>
      <c r="E427" s="233" t="s">
        <v>1</v>
      </c>
      <c r="F427" s="234" t="s">
        <v>547</v>
      </c>
      <c r="G427" s="232"/>
      <c r="H427" s="233" t="s">
        <v>1</v>
      </c>
      <c r="I427" s="235"/>
      <c r="J427" s="232"/>
      <c r="K427" s="232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142</v>
      </c>
      <c r="AU427" s="240" t="s">
        <v>79</v>
      </c>
      <c r="AV427" s="12" t="s">
        <v>77</v>
      </c>
      <c r="AW427" s="12" t="s">
        <v>32</v>
      </c>
      <c r="AX427" s="12" t="s">
        <v>70</v>
      </c>
      <c r="AY427" s="240" t="s">
        <v>131</v>
      </c>
    </row>
    <row r="428" spans="2:51" s="12" customFormat="1" ht="12">
      <c r="B428" s="231"/>
      <c r="C428" s="232"/>
      <c r="D428" s="228" t="s">
        <v>142</v>
      </c>
      <c r="E428" s="233" t="s">
        <v>1</v>
      </c>
      <c r="F428" s="234" t="s">
        <v>557</v>
      </c>
      <c r="G428" s="232"/>
      <c r="H428" s="233" t="s">
        <v>1</v>
      </c>
      <c r="I428" s="235"/>
      <c r="J428" s="232"/>
      <c r="K428" s="232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142</v>
      </c>
      <c r="AU428" s="240" t="s">
        <v>79</v>
      </c>
      <c r="AV428" s="12" t="s">
        <v>77</v>
      </c>
      <c r="AW428" s="12" t="s">
        <v>32</v>
      </c>
      <c r="AX428" s="12" t="s">
        <v>70</v>
      </c>
      <c r="AY428" s="240" t="s">
        <v>131</v>
      </c>
    </row>
    <row r="429" spans="2:51" s="13" customFormat="1" ht="12">
      <c r="B429" s="241"/>
      <c r="C429" s="242"/>
      <c r="D429" s="228" t="s">
        <v>142</v>
      </c>
      <c r="E429" s="243" t="s">
        <v>1</v>
      </c>
      <c r="F429" s="244" t="s">
        <v>558</v>
      </c>
      <c r="G429" s="242"/>
      <c r="H429" s="245">
        <v>375.15</v>
      </c>
      <c r="I429" s="246"/>
      <c r="J429" s="242"/>
      <c r="K429" s="242"/>
      <c r="L429" s="247"/>
      <c r="M429" s="248"/>
      <c r="N429" s="249"/>
      <c r="O429" s="249"/>
      <c r="P429" s="249"/>
      <c r="Q429" s="249"/>
      <c r="R429" s="249"/>
      <c r="S429" s="249"/>
      <c r="T429" s="250"/>
      <c r="AT429" s="251" t="s">
        <v>142</v>
      </c>
      <c r="AU429" s="251" t="s">
        <v>79</v>
      </c>
      <c r="AV429" s="13" t="s">
        <v>79</v>
      </c>
      <c r="AW429" s="13" t="s">
        <v>32</v>
      </c>
      <c r="AX429" s="13" t="s">
        <v>70</v>
      </c>
      <c r="AY429" s="251" t="s">
        <v>131</v>
      </c>
    </row>
    <row r="430" spans="2:51" s="12" customFormat="1" ht="12">
      <c r="B430" s="231"/>
      <c r="C430" s="232"/>
      <c r="D430" s="228" t="s">
        <v>142</v>
      </c>
      <c r="E430" s="233" t="s">
        <v>1</v>
      </c>
      <c r="F430" s="234" t="s">
        <v>559</v>
      </c>
      <c r="G430" s="232"/>
      <c r="H430" s="233" t="s">
        <v>1</v>
      </c>
      <c r="I430" s="235"/>
      <c r="J430" s="232"/>
      <c r="K430" s="232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142</v>
      </c>
      <c r="AU430" s="240" t="s">
        <v>79</v>
      </c>
      <c r="AV430" s="12" t="s">
        <v>77</v>
      </c>
      <c r="AW430" s="12" t="s">
        <v>32</v>
      </c>
      <c r="AX430" s="12" t="s">
        <v>70</v>
      </c>
      <c r="AY430" s="240" t="s">
        <v>131</v>
      </c>
    </row>
    <row r="431" spans="2:51" s="13" customFormat="1" ht="12">
      <c r="B431" s="241"/>
      <c r="C431" s="242"/>
      <c r="D431" s="228" t="s">
        <v>142</v>
      </c>
      <c r="E431" s="243" t="s">
        <v>1</v>
      </c>
      <c r="F431" s="244" t="s">
        <v>560</v>
      </c>
      <c r="G431" s="242"/>
      <c r="H431" s="245">
        <v>-64.98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AT431" s="251" t="s">
        <v>142</v>
      </c>
      <c r="AU431" s="251" t="s">
        <v>79</v>
      </c>
      <c r="AV431" s="13" t="s">
        <v>79</v>
      </c>
      <c r="AW431" s="13" t="s">
        <v>32</v>
      </c>
      <c r="AX431" s="13" t="s">
        <v>70</v>
      </c>
      <c r="AY431" s="251" t="s">
        <v>131</v>
      </c>
    </row>
    <row r="432" spans="2:51" s="12" customFormat="1" ht="12">
      <c r="B432" s="231"/>
      <c r="C432" s="232"/>
      <c r="D432" s="228" t="s">
        <v>142</v>
      </c>
      <c r="E432" s="233" t="s">
        <v>1</v>
      </c>
      <c r="F432" s="234" t="s">
        <v>561</v>
      </c>
      <c r="G432" s="232"/>
      <c r="H432" s="233" t="s">
        <v>1</v>
      </c>
      <c r="I432" s="235"/>
      <c r="J432" s="232"/>
      <c r="K432" s="232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142</v>
      </c>
      <c r="AU432" s="240" t="s">
        <v>79</v>
      </c>
      <c r="AV432" s="12" t="s">
        <v>77</v>
      </c>
      <c r="AW432" s="12" t="s">
        <v>32</v>
      </c>
      <c r="AX432" s="12" t="s">
        <v>70</v>
      </c>
      <c r="AY432" s="240" t="s">
        <v>131</v>
      </c>
    </row>
    <row r="433" spans="2:51" s="12" customFormat="1" ht="12">
      <c r="B433" s="231"/>
      <c r="C433" s="232"/>
      <c r="D433" s="228" t="s">
        <v>142</v>
      </c>
      <c r="E433" s="233" t="s">
        <v>1</v>
      </c>
      <c r="F433" s="234" t="s">
        <v>391</v>
      </c>
      <c r="G433" s="232"/>
      <c r="H433" s="233" t="s">
        <v>1</v>
      </c>
      <c r="I433" s="235"/>
      <c r="J433" s="232"/>
      <c r="K433" s="232"/>
      <c r="L433" s="236"/>
      <c r="M433" s="237"/>
      <c r="N433" s="238"/>
      <c r="O433" s="238"/>
      <c r="P433" s="238"/>
      <c r="Q433" s="238"/>
      <c r="R433" s="238"/>
      <c r="S433" s="238"/>
      <c r="T433" s="239"/>
      <c r="AT433" s="240" t="s">
        <v>142</v>
      </c>
      <c r="AU433" s="240" t="s">
        <v>79</v>
      </c>
      <c r="AV433" s="12" t="s">
        <v>77</v>
      </c>
      <c r="AW433" s="12" t="s">
        <v>32</v>
      </c>
      <c r="AX433" s="12" t="s">
        <v>70</v>
      </c>
      <c r="AY433" s="240" t="s">
        <v>131</v>
      </c>
    </row>
    <row r="434" spans="2:51" s="13" customFormat="1" ht="12">
      <c r="B434" s="241"/>
      <c r="C434" s="242"/>
      <c r="D434" s="228" t="s">
        <v>142</v>
      </c>
      <c r="E434" s="243" t="s">
        <v>1</v>
      </c>
      <c r="F434" s="244" t="s">
        <v>562</v>
      </c>
      <c r="G434" s="242"/>
      <c r="H434" s="245">
        <v>327.805</v>
      </c>
      <c r="I434" s="246"/>
      <c r="J434" s="242"/>
      <c r="K434" s="242"/>
      <c r="L434" s="247"/>
      <c r="M434" s="248"/>
      <c r="N434" s="249"/>
      <c r="O434" s="249"/>
      <c r="P434" s="249"/>
      <c r="Q434" s="249"/>
      <c r="R434" s="249"/>
      <c r="S434" s="249"/>
      <c r="T434" s="250"/>
      <c r="AT434" s="251" t="s">
        <v>142</v>
      </c>
      <c r="AU434" s="251" t="s">
        <v>79</v>
      </c>
      <c r="AV434" s="13" t="s">
        <v>79</v>
      </c>
      <c r="AW434" s="13" t="s">
        <v>32</v>
      </c>
      <c r="AX434" s="13" t="s">
        <v>70</v>
      </c>
      <c r="AY434" s="251" t="s">
        <v>131</v>
      </c>
    </row>
    <row r="435" spans="2:51" s="13" customFormat="1" ht="12">
      <c r="B435" s="241"/>
      <c r="C435" s="242"/>
      <c r="D435" s="228" t="s">
        <v>142</v>
      </c>
      <c r="E435" s="243" t="s">
        <v>1</v>
      </c>
      <c r="F435" s="244" t="s">
        <v>563</v>
      </c>
      <c r="G435" s="242"/>
      <c r="H435" s="245">
        <v>21.594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AT435" s="251" t="s">
        <v>142</v>
      </c>
      <c r="AU435" s="251" t="s">
        <v>79</v>
      </c>
      <c r="AV435" s="13" t="s">
        <v>79</v>
      </c>
      <c r="AW435" s="13" t="s">
        <v>32</v>
      </c>
      <c r="AX435" s="13" t="s">
        <v>70</v>
      </c>
      <c r="AY435" s="251" t="s">
        <v>131</v>
      </c>
    </row>
    <row r="436" spans="2:51" s="12" customFormat="1" ht="12">
      <c r="B436" s="231"/>
      <c r="C436" s="232"/>
      <c r="D436" s="228" t="s">
        <v>142</v>
      </c>
      <c r="E436" s="233" t="s">
        <v>1</v>
      </c>
      <c r="F436" s="234" t="s">
        <v>471</v>
      </c>
      <c r="G436" s="232"/>
      <c r="H436" s="233" t="s">
        <v>1</v>
      </c>
      <c r="I436" s="235"/>
      <c r="J436" s="232"/>
      <c r="K436" s="232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142</v>
      </c>
      <c r="AU436" s="240" t="s">
        <v>79</v>
      </c>
      <c r="AV436" s="12" t="s">
        <v>77</v>
      </c>
      <c r="AW436" s="12" t="s">
        <v>32</v>
      </c>
      <c r="AX436" s="12" t="s">
        <v>70</v>
      </c>
      <c r="AY436" s="240" t="s">
        <v>131</v>
      </c>
    </row>
    <row r="437" spans="2:51" s="13" customFormat="1" ht="12">
      <c r="B437" s="241"/>
      <c r="C437" s="242"/>
      <c r="D437" s="228" t="s">
        <v>142</v>
      </c>
      <c r="E437" s="243" t="s">
        <v>1</v>
      </c>
      <c r="F437" s="244" t="s">
        <v>564</v>
      </c>
      <c r="G437" s="242"/>
      <c r="H437" s="245">
        <v>125.08</v>
      </c>
      <c r="I437" s="246"/>
      <c r="J437" s="242"/>
      <c r="K437" s="242"/>
      <c r="L437" s="247"/>
      <c r="M437" s="248"/>
      <c r="N437" s="249"/>
      <c r="O437" s="249"/>
      <c r="P437" s="249"/>
      <c r="Q437" s="249"/>
      <c r="R437" s="249"/>
      <c r="S437" s="249"/>
      <c r="T437" s="250"/>
      <c r="AT437" s="251" t="s">
        <v>142</v>
      </c>
      <c r="AU437" s="251" t="s">
        <v>79</v>
      </c>
      <c r="AV437" s="13" t="s">
        <v>79</v>
      </c>
      <c r="AW437" s="13" t="s">
        <v>32</v>
      </c>
      <c r="AX437" s="13" t="s">
        <v>70</v>
      </c>
      <c r="AY437" s="251" t="s">
        <v>131</v>
      </c>
    </row>
    <row r="438" spans="2:51" s="13" customFormat="1" ht="12">
      <c r="B438" s="241"/>
      <c r="C438" s="242"/>
      <c r="D438" s="228" t="s">
        <v>142</v>
      </c>
      <c r="E438" s="243" t="s">
        <v>1</v>
      </c>
      <c r="F438" s="244" t="s">
        <v>565</v>
      </c>
      <c r="G438" s="242"/>
      <c r="H438" s="245">
        <v>27.848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AT438" s="251" t="s">
        <v>142</v>
      </c>
      <c r="AU438" s="251" t="s">
        <v>79</v>
      </c>
      <c r="AV438" s="13" t="s">
        <v>79</v>
      </c>
      <c r="AW438" s="13" t="s">
        <v>32</v>
      </c>
      <c r="AX438" s="13" t="s">
        <v>70</v>
      </c>
      <c r="AY438" s="251" t="s">
        <v>131</v>
      </c>
    </row>
    <row r="439" spans="2:51" s="12" customFormat="1" ht="12">
      <c r="B439" s="231"/>
      <c r="C439" s="232"/>
      <c r="D439" s="228" t="s">
        <v>142</v>
      </c>
      <c r="E439" s="233" t="s">
        <v>1</v>
      </c>
      <c r="F439" s="234" t="s">
        <v>566</v>
      </c>
      <c r="G439" s="232"/>
      <c r="H439" s="233" t="s">
        <v>1</v>
      </c>
      <c r="I439" s="235"/>
      <c r="J439" s="232"/>
      <c r="K439" s="232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142</v>
      </c>
      <c r="AU439" s="240" t="s">
        <v>79</v>
      </c>
      <c r="AV439" s="12" t="s">
        <v>77</v>
      </c>
      <c r="AW439" s="12" t="s">
        <v>32</v>
      </c>
      <c r="AX439" s="12" t="s">
        <v>70</v>
      </c>
      <c r="AY439" s="240" t="s">
        <v>131</v>
      </c>
    </row>
    <row r="440" spans="2:51" s="13" customFormat="1" ht="12">
      <c r="B440" s="241"/>
      <c r="C440" s="242"/>
      <c r="D440" s="228" t="s">
        <v>142</v>
      </c>
      <c r="E440" s="243" t="s">
        <v>1</v>
      </c>
      <c r="F440" s="244" t="s">
        <v>567</v>
      </c>
      <c r="G440" s="242"/>
      <c r="H440" s="245">
        <v>80.18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AT440" s="251" t="s">
        <v>142</v>
      </c>
      <c r="AU440" s="251" t="s">
        <v>79</v>
      </c>
      <c r="AV440" s="13" t="s">
        <v>79</v>
      </c>
      <c r="AW440" s="13" t="s">
        <v>32</v>
      </c>
      <c r="AX440" s="13" t="s">
        <v>70</v>
      </c>
      <c r="AY440" s="251" t="s">
        <v>131</v>
      </c>
    </row>
    <row r="441" spans="2:51" s="12" customFormat="1" ht="12">
      <c r="B441" s="231"/>
      <c r="C441" s="232"/>
      <c r="D441" s="228" t="s">
        <v>142</v>
      </c>
      <c r="E441" s="233" t="s">
        <v>1</v>
      </c>
      <c r="F441" s="234" t="s">
        <v>568</v>
      </c>
      <c r="G441" s="232"/>
      <c r="H441" s="233" t="s">
        <v>1</v>
      </c>
      <c r="I441" s="235"/>
      <c r="J441" s="232"/>
      <c r="K441" s="232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142</v>
      </c>
      <c r="AU441" s="240" t="s">
        <v>79</v>
      </c>
      <c r="AV441" s="12" t="s">
        <v>77</v>
      </c>
      <c r="AW441" s="12" t="s">
        <v>32</v>
      </c>
      <c r="AX441" s="12" t="s">
        <v>70</v>
      </c>
      <c r="AY441" s="240" t="s">
        <v>131</v>
      </c>
    </row>
    <row r="442" spans="2:51" s="13" customFormat="1" ht="12">
      <c r="B442" s="241"/>
      <c r="C442" s="242"/>
      <c r="D442" s="228" t="s">
        <v>142</v>
      </c>
      <c r="E442" s="243" t="s">
        <v>1</v>
      </c>
      <c r="F442" s="244" t="s">
        <v>569</v>
      </c>
      <c r="G442" s="242"/>
      <c r="H442" s="245">
        <v>-73.246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AT442" s="251" t="s">
        <v>142</v>
      </c>
      <c r="AU442" s="251" t="s">
        <v>79</v>
      </c>
      <c r="AV442" s="13" t="s">
        <v>79</v>
      </c>
      <c r="AW442" s="13" t="s">
        <v>32</v>
      </c>
      <c r="AX442" s="13" t="s">
        <v>70</v>
      </c>
      <c r="AY442" s="251" t="s">
        <v>131</v>
      </c>
    </row>
    <row r="443" spans="2:51" s="15" customFormat="1" ht="12">
      <c r="B443" s="273"/>
      <c r="C443" s="274"/>
      <c r="D443" s="228" t="s">
        <v>142</v>
      </c>
      <c r="E443" s="275" t="s">
        <v>1</v>
      </c>
      <c r="F443" s="276" t="s">
        <v>556</v>
      </c>
      <c r="G443" s="274"/>
      <c r="H443" s="277">
        <v>819.4309999999999</v>
      </c>
      <c r="I443" s="278"/>
      <c r="J443" s="274"/>
      <c r="K443" s="274"/>
      <c r="L443" s="279"/>
      <c r="M443" s="280"/>
      <c r="N443" s="281"/>
      <c r="O443" s="281"/>
      <c r="P443" s="281"/>
      <c r="Q443" s="281"/>
      <c r="R443" s="281"/>
      <c r="S443" s="281"/>
      <c r="T443" s="282"/>
      <c r="AT443" s="283" t="s">
        <v>142</v>
      </c>
      <c r="AU443" s="283" t="s">
        <v>79</v>
      </c>
      <c r="AV443" s="15" t="s">
        <v>150</v>
      </c>
      <c r="AW443" s="15" t="s">
        <v>32</v>
      </c>
      <c r="AX443" s="15" t="s">
        <v>70</v>
      </c>
      <c r="AY443" s="283" t="s">
        <v>131</v>
      </c>
    </row>
    <row r="444" spans="2:51" s="14" customFormat="1" ht="12">
      <c r="B444" s="262"/>
      <c r="C444" s="263"/>
      <c r="D444" s="228" t="s">
        <v>142</v>
      </c>
      <c r="E444" s="264" t="s">
        <v>1</v>
      </c>
      <c r="F444" s="265" t="s">
        <v>213</v>
      </c>
      <c r="G444" s="263"/>
      <c r="H444" s="266">
        <v>1036.5120000000002</v>
      </c>
      <c r="I444" s="267"/>
      <c r="J444" s="263"/>
      <c r="K444" s="263"/>
      <c r="L444" s="268"/>
      <c r="M444" s="269"/>
      <c r="N444" s="270"/>
      <c r="O444" s="270"/>
      <c r="P444" s="270"/>
      <c r="Q444" s="270"/>
      <c r="R444" s="270"/>
      <c r="S444" s="270"/>
      <c r="T444" s="271"/>
      <c r="AT444" s="272" t="s">
        <v>142</v>
      </c>
      <c r="AU444" s="272" t="s">
        <v>79</v>
      </c>
      <c r="AV444" s="14" t="s">
        <v>138</v>
      </c>
      <c r="AW444" s="14" t="s">
        <v>32</v>
      </c>
      <c r="AX444" s="14" t="s">
        <v>77</v>
      </c>
      <c r="AY444" s="272" t="s">
        <v>131</v>
      </c>
    </row>
    <row r="445" spans="2:65" s="1" customFormat="1" ht="33.75" customHeight="1">
      <c r="B445" s="38"/>
      <c r="C445" s="252" t="s">
        <v>570</v>
      </c>
      <c r="D445" s="252" t="s">
        <v>173</v>
      </c>
      <c r="E445" s="253" t="s">
        <v>571</v>
      </c>
      <c r="F445" s="254" t="s">
        <v>572</v>
      </c>
      <c r="G445" s="255" t="s">
        <v>158</v>
      </c>
      <c r="H445" s="256">
        <v>221.423</v>
      </c>
      <c r="I445" s="257"/>
      <c r="J445" s="258">
        <f>ROUND(I445*H445,2)</f>
        <v>0</v>
      </c>
      <c r="K445" s="254" t="s">
        <v>137</v>
      </c>
      <c r="L445" s="259"/>
      <c r="M445" s="260" t="s">
        <v>1</v>
      </c>
      <c r="N445" s="261" t="s">
        <v>41</v>
      </c>
      <c r="O445" s="79"/>
      <c r="P445" s="225">
        <f>O445*H445</f>
        <v>0</v>
      </c>
      <c r="Q445" s="225">
        <v>0.0104</v>
      </c>
      <c r="R445" s="225">
        <f>Q445*H445</f>
        <v>2.3027992</v>
      </c>
      <c r="S445" s="225">
        <v>0</v>
      </c>
      <c r="T445" s="226">
        <f>S445*H445</f>
        <v>0</v>
      </c>
      <c r="AR445" s="17" t="s">
        <v>300</v>
      </c>
      <c r="AT445" s="17" t="s">
        <v>173</v>
      </c>
      <c r="AU445" s="17" t="s">
        <v>79</v>
      </c>
      <c r="AY445" s="17" t="s">
        <v>131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7" t="s">
        <v>77</v>
      </c>
      <c r="BK445" s="227">
        <f>ROUND(I445*H445,2)</f>
        <v>0</v>
      </c>
      <c r="BL445" s="17" t="s">
        <v>239</v>
      </c>
      <c r="BM445" s="17" t="s">
        <v>573</v>
      </c>
    </row>
    <row r="446" spans="2:47" s="1" customFormat="1" ht="12">
      <c r="B446" s="38"/>
      <c r="C446" s="39"/>
      <c r="D446" s="228" t="s">
        <v>140</v>
      </c>
      <c r="E446" s="39"/>
      <c r="F446" s="229" t="s">
        <v>574</v>
      </c>
      <c r="G446" s="39"/>
      <c r="H446" s="39"/>
      <c r="I446" s="143"/>
      <c r="J446" s="39"/>
      <c r="K446" s="39"/>
      <c r="L446" s="43"/>
      <c r="M446" s="230"/>
      <c r="N446" s="79"/>
      <c r="O446" s="79"/>
      <c r="P446" s="79"/>
      <c r="Q446" s="79"/>
      <c r="R446" s="79"/>
      <c r="S446" s="79"/>
      <c r="T446" s="80"/>
      <c r="AT446" s="17" t="s">
        <v>140</v>
      </c>
      <c r="AU446" s="17" t="s">
        <v>79</v>
      </c>
    </row>
    <row r="447" spans="2:51" s="12" customFormat="1" ht="12">
      <c r="B447" s="231"/>
      <c r="C447" s="232"/>
      <c r="D447" s="228" t="s">
        <v>142</v>
      </c>
      <c r="E447" s="233" t="s">
        <v>1</v>
      </c>
      <c r="F447" s="234" t="s">
        <v>546</v>
      </c>
      <c r="G447" s="232"/>
      <c r="H447" s="233" t="s">
        <v>1</v>
      </c>
      <c r="I447" s="235"/>
      <c r="J447" s="232"/>
      <c r="K447" s="232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142</v>
      </c>
      <c r="AU447" s="240" t="s">
        <v>79</v>
      </c>
      <c r="AV447" s="12" t="s">
        <v>77</v>
      </c>
      <c r="AW447" s="12" t="s">
        <v>32</v>
      </c>
      <c r="AX447" s="12" t="s">
        <v>70</v>
      </c>
      <c r="AY447" s="240" t="s">
        <v>131</v>
      </c>
    </row>
    <row r="448" spans="2:51" s="12" customFormat="1" ht="12">
      <c r="B448" s="231"/>
      <c r="C448" s="232"/>
      <c r="D448" s="228" t="s">
        <v>142</v>
      </c>
      <c r="E448" s="233" t="s">
        <v>1</v>
      </c>
      <c r="F448" s="234" t="s">
        <v>185</v>
      </c>
      <c r="G448" s="232"/>
      <c r="H448" s="233" t="s">
        <v>1</v>
      </c>
      <c r="I448" s="235"/>
      <c r="J448" s="232"/>
      <c r="K448" s="232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142</v>
      </c>
      <c r="AU448" s="240" t="s">
        <v>79</v>
      </c>
      <c r="AV448" s="12" t="s">
        <v>77</v>
      </c>
      <c r="AW448" s="12" t="s">
        <v>32</v>
      </c>
      <c r="AX448" s="12" t="s">
        <v>70</v>
      </c>
      <c r="AY448" s="240" t="s">
        <v>131</v>
      </c>
    </row>
    <row r="449" spans="2:51" s="12" customFormat="1" ht="12">
      <c r="B449" s="231"/>
      <c r="C449" s="232"/>
      <c r="D449" s="228" t="s">
        <v>142</v>
      </c>
      <c r="E449" s="233" t="s">
        <v>1</v>
      </c>
      <c r="F449" s="234" t="s">
        <v>547</v>
      </c>
      <c r="G449" s="232"/>
      <c r="H449" s="233" t="s">
        <v>1</v>
      </c>
      <c r="I449" s="235"/>
      <c r="J449" s="232"/>
      <c r="K449" s="232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142</v>
      </c>
      <c r="AU449" s="240" t="s">
        <v>79</v>
      </c>
      <c r="AV449" s="12" t="s">
        <v>77</v>
      </c>
      <c r="AW449" s="12" t="s">
        <v>32</v>
      </c>
      <c r="AX449" s="12" t="s">
        <v>70</v>
      </c>
      <c r="AY449" s="240" t="s">
        <v>131</v>
      </c>
    </row>
    <row r="450" spans="2:51" s="12" customFormat="1" ht="12">
      <c r="B450" s="231"/>
      <c r="C450" s="232"/>
      <c r="D450" s="228" t="s">
        <v>142</v>
      </c>
      <c r="E450" s="233" t="s">
        <v>1</v>
      </c>
      <c r="F450" s="234" t="s">
        <v>548</v>
      </c>
      <c r="G450" s="232"/>
      <c r="H450" s="233" t="s">
        <v>1</v>
      </c>
      <c r="I450" s="235"/>
      <c r="J450" s="232"/>
      <c r="K450" s="232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142</v>
      </c>
      <c r="AU450" s="240" t="s">
        <v>79</v>
      </c>
      <c r="AV450" s="12" t="s">
        <v>77</v>
      </c>
      <c r="AW450" s="12" t="s">
        <v>32</v>
      </c>
      <c r="AX450" s="12" t="s">
        <v>70</v>
      </c>
      <c r="AY450" s="240" t="s">
        <v>131</v>
      </c>
    </row>
    <row r="451" spans="2:51" s="13" customFormat="1" ht="12">
      <c r="B451" s="241"/>
      <c r="C451" s="242"/>
      <c r="D451" s="228" t="s">
        <v>142</v>
      </c>
      <c r="E451" s="243" t="s">
        <v>1</v>
      </c>
      <c r="F451" s="244" t="s">
        <v>549</v>
      </c>
      <c r="G451" s="242"/>
      <c r="H451" s="245">
        <v>568.23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AT451" s="251" t="s">
        <v>142</v>
      </c>
      <c r="AU451" s="251" t="s">
        <v>79</v>
      </c>
      <c r="AV451" s="13" t="s">
        <v>79</v>
      </c>
      <c r="AW451" s="13" t="s">
        <v>32</v>
      </c>
      <c r="AX451" s="13" t="s">
        <v>70</v>
      </c>
      <c r="AY451" s="251" t="s">
        <v>131</v>
      </c>
    </row>
    <row r="452" spans="2:51" s="12" customFormat="1" ht="12">
      <c r="B452" s="231"/>
      <c r="C452" s="232"/>
      <c r="D452" s="228" t="s">
        <v>142</v>
      </c>
      <c r="E452" s="233" t="s">
        <v>1</v>
      </c>
      <c r="F452" s="234" t="s">
        <v>550</v>
      </c>
      <c r="G452" s="232"/>
      <c r="H452" s="233" t="s">
        <v>1</v>
      </c>
      <c r="I452" s="235"/>
      <c r="J452" s="232"/>
      <c r="K452" s="232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142</v>
      </c>
      <c r="AU452" s="240" t="s">
        <v>79</v>
      </c>
      <c r="AV452" s="12" t="s">
        <v>77</v>
      </c>
      <c r="AW452" s="12" t="s">
        <v>32</v>
      </c>
      <c r="AX452" s="12" t="s">
        <v>70</v>
      </c>
      <c r="AY452" s="240" t="s">
        <v>131</v>
      </c>
    </row>
    <row r="453" spans="2:51" s="13" customFormat="1" ht="12">
      <c r="B453" s="241"/>
      <c r="C453" s="242"/>
      <c r="D453" s="228" t="s">
        <v>142</v>
      </c>
      <c r="E453" s="243" t="s">
        <v>1</v>
      </c>
      <c r="F453" s="244" t="s">
        <v>551</v>
      </c>
      <c r="G453" s="242"/>
      <c r="H453" s="245">
        <v>-148.779</v>
      </c>
      <c r="I453" s="246"/>
      <c r="J453" s="242"/>
      <c r="K453" s="242"/>
      <c r="L453" s="247"/>
      <c r="M453" s="248"/>
      <c r="N453" s="249"/>
      <c r="O453" s="249"/>
      <c r="P453" s="249"/>
      <c r="Q453" s="249"/>
      <c r="R453" s="249"/>
      <c r="S453" s="249"/>
      <c r="T453" s="250"/>
      <c r="AT453" s="251" t="s">
        <v>142</v>
      </c>
      <c r="AU453" s="251" t="s">
        <v>79</v>
      </c>
      <c r="AV453" s="13" t="s">
        <v>79</v>
      </c>
      <c r="AW453" s="13" t="s">
        <v>32</v>
      </c>
      <c r="AX453" s="13" t="s">
        <v>70</v>
      </c>
      <c r="AY453" s="251" t="s">
        <v>131</v>
      </c>
    </row>
    <row r="454" spans="2:51" s="13" customFormat="1" ht="12">
      <c r="B454" s="241"/>
      <c r="C454" s="242"/>
      <c r="D454" s="228" t="s">
        <v>142</v>
      </c>
      <c r="E454" s="243" t="s">
        <v>1</v>
      </c>
      <c r="F454" s="244" t="s">
        <v>552</v>
      </c>
      <c r="G454" s="242"/>
      <c r="H454" s="245">
        <v>-158.12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AT454" s="251" t="s">
        <v>142</v>
      </c>
      <c r="AU454" s="251" t="s">
        <v>79</v>
      </c>
      <c r="AV454" s="13" t="s">
        <v>79</v>
      </c>
      <c r="AW454" s="13" t="s">
        <v>32</v>
      </c>
      <c r="AX454" s="13" t="s">
        <v>70</v>
      </c>
      <c r="AY454" s="251" t="s">
        <v>131</v>
      </c>
    </row>
    <row r="455" spans="2:51" s="13" customFormat="1" ht="12">
      <c r="B455" s="241"/>
      <c r="C455" s="242"/>
      <c r="D455" s="228" t="s">
        <v>142</v>
      </c>
      <c r="E455" s="243" t="s">
        <v>1</v>
      </c>
      <c r="F455" s="244" t="s">
        <v>553</v>
      </c>
      <c r="G455" s="242"/>
      <c r="H455" s="245">
        <v>-147.015</v>
      </c>
      <c r="I455" s="246"/>
      <c r="J455" s="242"/>
      <c r="K455" s="242"/>
      <c r="L455" s="247"/>
      <c r="M455" s="248"/>
      <c r="N455" s="249"/>
      <c r="O455" s="249"/>
      <c r="P455" s="249"/>
      <c r="Q455" s="249"/>
      <c r="R455" s="249"/>
      <c r="S455" s="249"/>
      <c r="T455" s="250"/>
      <c r="AT455" s="251" t="s">
        <v>142</v>
      </c>
      <c r="AU455" s="251" t="s">
        <v>79</v>
      </c>
      <c r="AV455" s="13" t="s">
        <v>79</v>
      </c>
      <c r="AW455" s="13" t="s">
        <v>32</v>
      </c>
      <c r="AX455" s="13" t="s">
        <v>70</v>
      </c>
      <c r="AY455" s="251" t="s">
        <v>131</v>
      </c>
    </row>
    <row r="456" spans="2:51" s="12" customFormat="1" ht="12">
      <c r="B456" s="231"/>
      <c r="C456" s="232"/>
      <c r="D456" s="228" t="s">
        <v>142</v>
      </c>
      <c r="E456" s="233" t="s">
        <v>1</v>
      </c>
      <c r="F456" s="234" t="s">
        <v>554</v>
      </c>
      <c r="G456" s="232"/>
      <c r="H456" s="233" t="s">
        <v>1</v>
      </c>
      <c r="I456" s="235"/>
      <c r="J456" s="232"/>
      <c r="K456" s="232"/>
      <c r="L456" s="236"/>
      <c r="M456" s="237"/>
      <c r="N456" s="238"/>
      <c r="O456" s="238"/>
      <c r="P456" s="238"/>
      <c r="Q456" s="238"/>
      <c r="R456" s="238"/>
      <c r="S456" s="238"/>
      <c r="T456" s="239"/>
      <c r="AT456" s="240" t="s">
        <v>142</v>
      </c>
      <c r="AU456" s="240" t="s">
        <v>79</v>
      </c>
      <c r="AV456" s="12" t="s">
        <v>77</v>
      </c>
      <c r="AW456" s="12" t="s">
        <v>32</v>
      </c>
      <c r="AX456" s="12" t="s">
        <v>70</v>
      </c>
      <c r="AY456" s="240" t="s">
        <v>131</v>
      </c>
    </row>
    <row r="457" spans="2:51" s="13" customFormat="1" ht="12">
      <c r="B457" s="241"/>
      <c r="C457" s="242"/>
      <c r="D457" s="228" t="s">
        <v>142</v>
      </c>
      <c r="E457" s="243" t="s">
        <v>1</v>
      </c>
      <c r="F457" s="244" t="s">
        <v>555</v>
      </c>
      <c r="G457" s="242"/>
      <c r="H457" s="245">
        <v>102.765</v>
      </c>
      <c r="I457" s="246"/>
      <c r="J457" s="242"/>
      <c r="K457" s="242"/>
      <c r="L457" s="247"/>
      <c r="M457" s="248"/>
      <c r="N457" s="249"/>
      <c r="O457" s="249"/>
      <c r="P457" s="249"/>
      <c r="Q457" s="249"/>
      <c r="R457" s="249"/>
      <c r="S457" s="249"/>
      <c r="T457" s="250"/>
      <c r="AT457" s="251" t="s">
        <v>142</v>
      </c>
      <c r="AU457" s="251" t="s">
        <v>79</v>
      </c>
      <c r="AV457" s="13" t="s">
        <v>79</v>
      </c>
      <c r="AW457" s="13" t="s">
        <v>32</v>
      </c>
      <c r="AX457" s="13" t="s">
        <v>70</v>
      </c>
      <c r="AY457" s="251" t="s">
        <v>131</v>
      </c>
    </row>
    <row r="458" spans="2:51" s="14" customFormat="1" ht="12">
      <c r="B458" s="262"/>
      <c r="C458" s="263"/>
      <c r="D458" s="228" t="s">
        <v>142</v>
      </c>
      <c r="E458" s="264" t="s">
        <v>1</v>
      </c>
      <c r="F458" s="265" t="s">
        <v>213</v>
      </c>
      <c r="G458" s="263"/>
      <c r="H458" s="266">
        <v>217.08100000000002</v>
      </c>
      <c r="I458" s="267"/>
      <c r="J458" s="263"/>
      <c r="K458" s="263"/>
      <c r="L458" s="268"/>
      <c r="M458" s="269"/>
      <c r="N458" s="270"/>
      <c r="O458" s="270"/>
      <c r="P458" s="270"/>
      <c r="Q458" s="270"/>
      <c r="R458" s="270"/>
      <c r="S458" s="270"/>
      <c r="T458" s="271"/>
      <c r="AT458" s="272" t="s">
        <v>142</v>
      </c>
      <c r="AU458" s="272" t="s">
        <v>79</v>
      </c>
      <c r="AV458" s="14" t="s">
        <v>138</v>
      </c>
      <c r="AW458" s="14" t="s">
        <v>32</v>
      </c>
      <c r="AX458" s="14" t="s">
        <v>77</v>
      </c>
      <c r="AY458" s="272" t="s">
        <v>131</v>
      </c>
    </row>
    <row r="459" spans="2:51" s="13" customFormat="1" ht="12">
      <c r="B459" s="241"/>
      <c r="C459" s="242"/>
      <c r="D459" s="228" t="s">
        <v>142</v>
      </c>
      <c r="E459" s="242"/>
      <c r="F459" s="244" t="s">
        <v>575</v>
      </c>
      <c r="G459" s="242"/>
      <c r="H459" s="245">
        <v>221.423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AT459" s="251" t="s">
        <v>142</v>
      </c>
      <c r="AU459" s="251" t="s">
        <v>79</v>
      </c>
      <c r="AV459" s="13" t="s">
        <v>79</v>
      </c>
      <c r="AW459" s="13" t="s">
        <v>4</v>
      </c>
      <c r="AX459" s="13" t="s">
        <v>77</v>
      </c>
      <c r="AY459" s="251" t="s">
        <v>131</v>
      </c>
    </row>
    <row r="460" spans="2:65" s="1" customFormat="1" ht="22.5" customHeight="1">
      <c r="B460" s="38"/>
      <c r="C460" s="252" t="s">
        <v>576</v>
      </c>
      <c r="D460" s="252" t="s">
        <v>173</v>
      </c>
      <c r="E460" s="253" t="s">
        <v>577</v>
      </c>
      <c r="F460" s="254" t="s">
        <v>578</v>
      </c>
      <c r="G460" s="255" t="s">
        <v>158</v>
      </c>
      <c r="H460" s="256">
        <v>835.82</v>
      </c>
      <c r="I460" s="257"/>
      <c r="J460" s="258">
        <f>ROUND(I460*H460,2)</f>
        <v>0</v>
      </c>
      <c r="K460" s="254" t="s">
        <v>1</v>
      </c>
      <c r="L460" s="259"/>
      <c r="M460" s="260" t="s">
        <v>1</v>
      </c>
      <c r="N460" s="261" t="s">
        <v>41</v>
      </c>
      <c r="O460" s="79"/>
      <c r="P460" s="225">
        <f>O460*H460</f>
        <v>0</v>
      </c>
      <c r="Q460" s="225">
        <v>0.0152</v>
      </c>
      <c r="R460" s="225">
        <f>Q460*H460</f>
        <v>12.704464000000002</v>
      </c>
      <c r="S460" s="225">
        <v>0</v>
      </c>
      <c r="T460" s="226">
        <f>S460*H460</f>
        <v>0</v>
      </c>
      <c r="AR460" s="17" t="s">
        <v>300</v>
      </c>
      <c r="AT460" s="17" t="s">
        <v>173</v>
      </c>
      <c r="AU460" s="17" t="s">
        <v>79</v>
      </c>
      <c r="AY460" s="17" t="s">
        <v>131</v>
      </c>
      <c r="BE460" s="227">
        <f>IF(N460="základní",J460,0)</f>
        <v>0</v>
      </c>
      <c r="BF460" s="227">
        <f>IF(N460="snížená",J460,0)</f>
        <v>0</v>
      </c>
      <c r="BG460" s="227">
        <f>IF(N460="zákl. přenesená",J460,0)</f>
        <v>0</v>
      </c>
      <c r="BH460" s="227">
        <f>IF(N460="sníž. přenesená",J460,0)</f>
        <v>0</v>
      </c>
      <c r="BI460" s="227">
        <f>IF(N460="nulová",J460,0)</f>
        <v>0</v>
      </c>
      <c r="BJ460" s="17" t="s">
        <v>77</v>
      </c>
      <c r="BK460" s="227">
        <f>ROUND(I460*H460,2)</f>
        <v>0</v>
      </c>
      <c r="BL460" s="17" t="s">
        <v>239</v>
      </c>
      <c r="BM460" s="17" t="s">
        <v>579</v>
      </c>
    </row>
    <row r="461" spans="2:47" s="1" customFormat="1" ht="12">
      <c r="B461" s="38"/>
      <c r="C461" s="39"/>
      <c r="D461" s="228" t="s">
        <v>140</v>
      </c>
      <c r="E461" s="39"/>
      <c r="F461" s="229" t="s">
        <v>580</v>
      </c>
      <c r="G461" s="39"/>
      <c r="H461" s="39"/>
      <c r="I461" s="143"/>
      <c r="J461" s="39"/>
      <c r="K461" s="39"/>
      <c r="L461" s="43"/>
      <c r="M461" s="230"/>
      <c r="N461" s="79"/>
      <c r="O461" s="79"/>
      <c r="P461" s="79"/>
      <c r="Q461" s="79"/>
      <c r="R461" s="79"/>
      <c r="S461" s="79"/>
      <c r="T461" s="80"/>
      <c r="AT461" s="17" t="s">
        <v>140</v>
      </c>
      <c r="AU461" s="17" t="s">
        <v>79</v>
      </c>
    </row>
    <row r="462" spans="2:51" s="12" customFormat="1" ht="12">
      <c r="B462" s="231"/>
      <c r="C462" s="232"/>
      <c r="D462" s="228" t="s">
        <v>142</v>
      </c>
      <c r="E462" s="233" t="s">
        <v>1</v>
      </c>
      <c r="F462" s="234" t="s">
        <v>546</v>
      </c>
      <c r="G462" s="232"/>
      <c r="H462" s="233" t="s">
        <v>1</v>
      </c>
      <c r="I462" s="235"/>
      <c r="J462" s="232"/>
      <c r="K462" s="232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142</v>
      </c>
      <c r="AU462" s="240" t="s">
        <v>79</v>
      </c>
      <c r="AV462" s="12" t="s">
        <v>77</v>
      </c>
      <c r="AW462" s="12" t="s">
        <v>32</v>
      </c>
      <c r="AX462" s="12" t="s">
        <v>70</v>
      </c>
      <c r="AY462" s="240" t="s">
        <v>131</v>
      </c>
    </row>
    <row r="463" spans="2:51" s="12" customFormat="1" ht="12">
      <c r="B463" s="231"/>
      <c r="C463" s="232"/>
      <c r="D463" s="228" t="s">
        <v>142</v>
      </c>
      <c r="E463" s="233" t="s">
        <v>1</v>
      </c>
      <c r="F463" s="234" t="s">
        <v>170</v>
      </c>
      <c r="G463" s="232"/>
      <c r="H463" s="233" t="s">
        <v>1</v>
      </c>
      <c r="I463" s="235"/>
      <c r="J463" s="232"/>
      <c r="K463" s="232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142</v>
      </c>
      <c r="AU463" s="240" t="s">
        <v>79</v>
      </c>
      <c r="AV463" s="12" t="s">
        <v>77</v>
      </c>
      <c r="AW463" s="12" t="s">
        <v>32</v>
      </c>
      <c r="AX463" s="12" t="s">
        <v>70</v>
      </c>
      <c r="AY463" s="240" t="s">
        <v>131</v>
      </c>
    </row>
    <row r="464" spans="2:51" s="12" customFormat="1" ht="12">
      <c r="B464" s="231"/>
      <c r="C464" s="232"/>
      <c r="D464" s="228" t="s">
        <v>142</v>
      </c>
      <c r="E464" s="233" t="s">
        <v>1</v>
      </c>
      <c r="F464" s="234" t="s">
        <v>547</v>
      </c>
      <c r="G464" s="232"/>
      <c r="H464" s="233" t="s">
        <v>1</v>
      </c>
      <c r="I464" s="235"/>
      <c r="J464" s="232"/>
      <c r="K464" s="232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142</v>
      </c>
      <c r="AU464" s="240" t="s">
        <v>79</v>
      </c>
      <c r="AV464" s="12" t="s">
        <v>77</v>
      </c>
      <c r="AW464" s="12" t="s">
        <v>32</v>
      </c>
      <c r="AX464" s="12" t="s">
        <v>70</v>
      </c>
      <c r="AY464" s="240" t="s">
        <v>131</v>
      </c>
    </row>
    <row r="465" spans="2:51" s="12" customFormat="1" ht="12">
      <c r="B465" s="231"/>
      <c r="C465" s="232"/>
      <c r="D465" s="228" t="s">
        <v>142</v>
      </c>
      <c r="E465" s="233" t="s">
        <v>1</v>
      </c>
      <c r="F465" s="234" t="s">
        <v>557</v>
      </c>
      <c r="G465" s="232"/>
      <c r="H465" s="233" t="s">
        <v>1</v>
      </c>
      <c r="I465" s="235"/>
      <c r="J465" s="232"/>
      <c r="K465" s="232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142</v>
      </c>
      <c r="AU465" s="240" t="s">
        <v>79</v>
      </c>
      <c r="AV465" s="12" t="s">
        <v>77</v>
      </c>
      <c r="AW465" s="12" t="s">
        <v>32</v>
      </c>
      <c r="AX465" s="12" t="s">
        <v>70</v>
      </c>
      <c r="AY465" s="240" t="s">
        <v>131</v>
      </c>
    </row>
    <row r="466" spans="2:51" s="13" customFormat="1" ht="12">
      <c r="B466" s="241"/>
      <c r="C466" s="242"/>
      <c r="D466" s="228" t="s">
        <v>142</v>
      </c>
      <c r="E466" s="243" t="s">
        <v>1</v>
      </c>
      <c r="F466" s="244" t="s">
        <v>558</v>
      </c>
      <c r="G466" s="242"/>
      <c r="H466" s="245">
        <v>375.15</v>
      </c>
      <c r="I466" s="246"/>
      <c r="J466" s="242"/>
      <c r="K466" s="242"/>
      <c r="L466" s="247"/>
      <c r="M466" s="248"/>
      <c r="N466" s="249"/>
      <c r="O466" s="249"/>
      <c r="P466" s="249"/>
      <c r="Q466" s="249"/>
      <c r="R466" s="249"/>
      <c r="S466" s="249"/>
      <c r="T466" s="250"/>
      <c r="AT466" s="251" t="s">
        <v>142</v>
      </c>
      <c r="AU466" s="251" t="s">
        <v>79</v>
      </c>
      <c r="AV466" s="13" t="s">
        <v>79</v>
      </c>
      <c r="AW466" s="13" t="s">
        <v>32</v>
      </c>
      <c r="AX466" s="13" t="s">
        <v>70</v>
      </c>
      <c r="AY466" s="251" t="s">
        <v>131</v>
      </c>
    </row>
    <row r="467" spans="2:51" s="12" customFormat="1" ht="12">
      <c r="B467" s="231"/>
      <c r="C467" s="232"/>
      <c r="D467" s="228" t="s">
        <v>142</v>
      </c>
      <c r="E467" s="233" t="s">
        <v>1</v>
      </c>
      <c r="F467" s="234" t="s">
        <v>559</v>
      </c>
      <c r="G467" s="232"/>
      <c r="H467" s="233" t="s">
        <v>1</v>
      </c>
      <c r="I467" s="235"/>
      <c r="J467" s="232"/>
      <c r="K467" s="232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142</v>
      </c>
      <c r="AU467" s="240" t="s">
        <v>79</v>
      </c>
      <c r="AV467" s="12" t="s">
        <v>77</v>
      </c>
      <c r="AW467" s="12" t="s">
        <v>32</v>
      </c>
      <c r="AX467" s="12" t="s">
        <v>70</v>
      </c>
      <c r="AY467" s="240" t="s">
        <v>131</v>
      </c>
    </row>
    <row r="468" spans="2:51" s="13" customFormat="1" ht="12">
      <c r="B468" s="241"/>
      <c r="C468" s="242"/>
      <c r="D468" s="228" t="s">
        <v>142</v>
      </c>
      <c r="E468" s="243" t="s">
        <v>1</v>
      </c>
      <c r="F468" s="244" t="s">
        <v>560</v>
      </c>
      <c r="G468" s="242"/>
      <c r="H468" s="245">
        <v>-64.98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AT468" s="251" t="s">
        <v>142</v>
      </c>
      <c r="AU468" s="251" t="s">
        <v>79</v>
      </c>
      <c r="AV468" s="13" t="s">
        <v>79</v>
      </c>
      <c r="AW468" s="13" t="s">
        <v>32</v>
      </c>
      <c r="AX468" s="13" t="s">
        <v>70</v>
      </c>
      <c r="AY468" s="251" t="s">
        <v>131</v>
      </c>
    </row>
    <row r="469" spans="2:51" s="12" customFormat="1" ht="12">
      <c r="B469" s="231"/>
      <c r="C469" s="232"/>
      <c r="D469" s="228" t="s">
        <v>142</v>
      </c>
      <c r="E469" s="233" t="s">
        <v>1</v>
      </c>
      <c r="F469" s="234" t="s">
        <v>561</v>
      </c>
      <c r="G469" s="232"/>
      <c r="H469" s="233" t="s">
        <v>1</v>
      </c>
      <c r="I469" s="235"/>
      <c r="J469" s="232"/>
      <c r="K469" s="232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142</v>
      </c>
      <c r="AU469" s="240" t="s">
        <v>79</v>
      </c>
      <c r="AV469" s="12" t="s">
        <v>77</v>
      </c>
      <c r="AW469" s="12" t="s">
        <v>32</v>
      </c>
      <c r="AX469" s="12" t="s">
        <v>70</v>
      </c>
      <c r="AY469" s="240" t="s">
        <v>131</v>
      </c>
    </row>
    <row r="470" spans="2:51" s="12" customFormat="1" ht="12">
      <c r="B470" s="231"/>
      <c r="C470" s="232"/>
      <c r="D470" s="228" t="s">
        <v>142</v>
      </c>
      <c r="E470" s="233" t="s">
        <v>1</v>
      </c>
      <c r="F470" s="234" t="s">
        <v>391</v>
      </c>
      <c r="G470" s="232"/>
      <c r="H470" s="233" t="s">
        <v>1</v>
      </c>
      <c r="I470" s="235"/>
      <c r="J470" s="232"/>
      <c r="K470" s="232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142</v>
      </c>
      <c r="AU470" s="240" t="s">
        <v>79</v>
      </c>
      <c r="AV470" s="12" t="s">
        <v>77</v>
      </c>
      <c r="AW470" s="12" t="s">
        <v>32</v>
      </c>
      <c r="AX470" s="12" t="s">
        <v>70</v>
      </c>
      <c r="AY470" s="240" t="s">
        <v>131</v>
      </c>
    </row>
    <row r="471" spans="2:51" s="13" customFormat="1" ht="12">
      <c r="B471" s="241"/>
      <c r="C471" s="242"/>
      <c r="D471" s="228" t="s">
        <v>142</v>
      </c>
      <c r="E471" s="243" t="s">
        <v>1</v>
      </c>
      <c r="F471" s="244" t="s">
        <v>562</v>
      </c>
      <c r="G471" s="242"/>
      <c r="H471" s="245">
        <v>327.805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AT471" s="251" t="s">
        <v>142</v>
      </c>
      <c r="AU471" s="251" t="s">
        <v>79</v>
      </c>
      <c r="AV471" s="13" t="s">
        <v>79</v>
      </c>
      <c r="AW471" s="13" t="s">
        <v>32</v>
      </c>
      <c r="AX471" s="13" t="s">
        <v>70</v>
      </c>
      <c r="AY471" s="251" t="s">
        <v>131</v>
      </c>
    </row>
    <row r="472" spans="2:51" s="13" customFormat="1" ht="12">
      <c r="B472" s="241"/>
      <c r="C472" s="242"/>
      <c r="D472" s="228" t="s">
        <v>142</v>
      </c>
      <c r="E472" s="243" t="s">
        <v>1</v>
      </c>
      <c r="F472" s="244" t="s">
        <v>563</v>
      </c>
      <c r="G472" s="242"/>
      <c r="H472" s="245">
        <v>21.594</v>
      </c>
      <c r="I472" s="246"/>
      <c r="J472" s="242"/>
      <c r="K472" s="242"/>
      <c r="L472" s="247"/>
      <c r="M472" s="248"/>
      <c r="N472" s="249"/>
      <c r="O472" s="249"/>
      <c r="P472" s="249"/>
      <c r="Q472" s="249"/>
      <c r="R472" s="249"/>
      <c r="S472" s="249"/>
      <c r="T472" s="250"/>
      <c r="AT472" s="251" t="s">
        <v>142</v>
      </c>
      <c r="AU472" s="251" t="s">
        <v>79</v>
      </c>
      <c r="AV472" s="13" t="s">
        <v>79</v>
      </c>
      <c r="AW472" s="13" t="s">
        <v>32</v>
      </c>
      <c r="AX472" s="13" t="s">
        <v>70</v>
      </c>
      <c r="AY472" s="251" t="s">
        <v>131</v>
      </c>
    </row>
    <row r="473" spans="2:51" s="12" customFormat="1" ht="12">
      <c r="B473" s="231"/>
      <c r="C473" s="232"/>
      <c r="D473" s="228" t="s">
        <v>142</v>
      </c>
      <c r="E473" s="233" t="s">
        <v>1</v>
      </c>
      <c r="F473" s="234" t="s">
        <v>471</v>
      </c>
      <c r="G473" s="232"/>
      <c r="H473" s="233" t="s">
        <v>1</v>
      </c>
      <c r="I473" s="235"/>
      <c r="J473" s="232"/>
      <c r="K473" s="232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142</v>
      </c>
      <c r="AU473" s="240" t="s">
        <v>79</v>
      </c>
      <c r="AV473" s="12" t="s">
        <v>77</v>
      </c>
      <c r="AW473" s="12" t="s">
        <v>32</v>
      </c>
      <c r="AX473" s="12" t="s">
        <v>70</v>
      </c>
      <c r="AY473" s="240" t="s">
        <v>131</v>
      </c>
    </row>
    <row r="474" spans="2:51" s="13" customFormat="1" ht="12">
      <c r="B474" s="241"/>
      <c r="C474" s="242"/>
      <c r="D474" s="228" t="s">
        <v>142</v>
      </c>
      <c r="E474" s="243" t="s">
        <v>1</v>
      </c>
      <c r="F474" s="244" t="s">
        <v>564</v>
      </c>
      <c r="G474" s="242"/>
      <c r="H474" s="245">
        <v>125.08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AT474" s="251" t="s">
        <v>142</v>
      </c>
      <c r="AU474" s="251" t="s">
        <v>79</v>
      </c>
      <c r="AV474" s="13" t="s">
        <v>79</v>
      </c>
      <c r="AW474" s="13" t="s">
        <v>32</v>
      </c>
      <c r="AX474" s="13" t="s">
        <v>70</v>
      </c>
      <c r="AY474" s="251" t="s">
        <v>131</v>
      </c>
    </row>
    <row r="475" spans="2:51" s="13" customFormat="1" ht="12">
      <c r="B475" s="241"/>
      <c r="C475" s="242"/>
      <c r="D475" s="228" t="s">
        <v>142</v>
      </c>
      <c r="E475" s="243" t="s">
        <v>1</v>
      </c>
      <c r="F475" s="244" t="s">
        <v>565</v>
      </c>
      <c r="G475" s="242"/>
      <c r="H475" s="245">
        <v>27.848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AT475" s="251" t="s">
        <v>142</v>
      </c>
      <c r="AU475" s="251" t="s">
        <v>79</v>
      </c>
      <c r="AV475" s="13" t="s">
        <v>79</v>
      </c>
      <c r="AW475" s="13" t="s">
        <v>32</v>
      </c>
      <c r="AX475" s="13" t="s">
        <v>70</v>
      </c>
      <c r="AY475" s="251" t="s">
        <v>131</v>
      </c>
    </row>
    <row r="476" spans="2:51" s="12" customFormat="1" ht="12">
      <c r="B476" s="231"/>
      <c r="C476" s="232"/>
      <c r="D476" s="228" t="s">
        <v>142</v>
      </c>
      <c r="E476" s="233" t="s">
        <v>1</v>
      </c>
      <c r="F476" s="234" t="s">
        <v>566</v>
      </c>
      <c r="G476" s="232"/>
      <c r="H476" s="233" t="s">
        <v>1</v>
      </c>
      <c r="I476" s="235"/>
      <c r="J476" s="232"/>
      <c r="K476" s="232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142</v>
      </c>
      <c r="AU476" s="240" t="s">
        <v>79</v>
      </c>
      <c r="AV476" s="12" t="s">
        <v>77</v>
      </c>
      <c r="AW476" s="12" t="s">
        <v>32</v>
      </c>
      <c r="AX476" s="12" t="s">
        <v>70</v>
      </c>
      <c r="AY476" s="240" t="s">
        <v>131</v>
      </c>
    </row>
    <row r="477" spans="2:51" s="13" customFormat="1" ht="12">
      <c r="B477" s="241"/>
      <c r="C477" s="242"/>
      <c r="D477" s="228" t="s">
        <v>142</v>
      </c>
      <c r="E477" s="243" t="s">
        <v>1</v>
      </c>
      <c r="F477" s="244" t="s">
        <v>567</v>
      </c>
      <c r="G477" s="242"/>
      <c r="H477" s="245">
        <v>80.18</v>
      </c>
      <c r="I477" s="246"/>
      <c r="J477" s="242"/>
      <c r="K477" s="242"/>
      <c r="L477" s="247"/>
      <c r="M477" s="248"/>
      <c r="N477" s="249"/>
      <c r="O477" s="249"/>
      <c r="P477" s="249"/>
      <c r="Q477" s="249"/>
      <c r="R477" s="249"/>
      <c r="S477" s="249"/>
      <c r="T477" s="250"/>
      <c r="AT477" s="251" t="s">
        <v>142</v>
      </c>
      <c r="AU477" s="251" t="s">
        <v>79</v>
      </c>
      <c r="AV477" s="13" t="s">
        <v>79</v>
      </c>
      <c r="AW477" s="13" t="s">
        <v>32</v>
      </c>
      <c r="AX477" s="13" t="s">
        <v>70</v>
      </c>
      <c r="AY477" s="251" t="s">
        <v>131</v>
      </c>
    </row>
    <row r="478" spans="2:51" s="12" customFormat="1" ht="12">
      <c r="B478" s="231"/>
      <c r="C478" s="232"/>
      <c r="D478" s="228" t="s">
        <v>142</v>
      </c>
      <c r="E478" s="233" t="s">
        <v>1</v>
      </c>
      <c r="F478" s="234" t="s">
        <v>568</v>
      </c>
      <c r="G478" s="232"/>
      <c r="H478" s="233" t="s">
        <v>1</v>
      </c>
      <c r="I478" s="235"/>
      <c r="J478" s="232"/>
      <c r="K478" s="232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142</v>
      </c>
      <c r="AU478" s="240" t="s">
        <v>79</v>
      </c>
      <c r="AV478" s="12" t="s">
        <v>77</v>
      </c>
      <c r="AW478" s="12" t="s">
        <v>32</v>
      </c>
      <c r="AX478" s="12" t="s">
        <v>70</v>
      </c>
      <c r="AY478" s="240" t="s">
        <v>131</v>
      </c>
    </row>
    <row r="479" spans="2:51" s="13" customFormat="1" ht="12">
      <c r="B479" s="241"/>
      <c r="C479" s="242"/>
      <c r="D479" s="228" t="s">
        <v>142</v>
      </c>
      <c r="E479" s="243" t="s">
        <v>1</v>
      </c>
      <c r="F479" s="244" t="s">
        <v>569</v>
      </c>
      <c r="G479" s="242"/>
      <c r="H479" s="245">
        <v>-73.246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AT479" s="251" t="s">
        <v>142</v>
      </c>
      <c r="AU479" s="251" t="s">
        <v>79</v>
      </c>
      <c r="AV479" s="13" t="s">
        <v>79</v>
      </c>
      <c r="AW479" s="13" t="s">
        <v>32</v>
      </c>
      <c r="AX479" s="13" t="s">
        <v>70</v>
      </c>
      <c r="AY479" s="251" t="s">
        <v>131</v>
      </c>
    </row>
    <row r="480" spans="2:51" s="14" customFormat="1" ht="12">
      <c r="B480" s="262"/>
      <c r="C480" s="263"/>
      <c r="D480" s="228" t="s">
        <v>142</v>
      </c>
      <c r="E480" s="264" t="s">
        <v>1</v>
      </c>
      <c r="F480" s="265" t="s">
        <v>213</v>
      </c>
      <c r="G480" s="263"/>
      <c r="H480" s="266">
        <v>819.4309999999999</v>
      </c>
      <c r="I480" s="267"/>
      <c r="J480" s="263"/>
      <c r="K480" s="263"/>
      <c r="L480" s="268"/>
      <c r="M480" s="269"/>
      <c r="N480" s="270"/>
      <c r="O480" s="270"/>
      <c r="P480" s="270"/>
      <c r="Q480" s="270"/>
      <c r="R480" s="270"/>
      <c r="S480" s="270"/>
      <c r="T480" s="271"/>
      <c r="AT480" s="272" t="s">
        <v>142</v>
      </c>
      <c r="AU480" s="272" t="s">
        <v>79</v>
      </c>
      <c r="AV480" s="14" t="s">
        <v>138</v>
      </c>
      <c r="AW480" s="14" t="s">
        <v>32</v>
      </c>
      <c r="AX480" s="14" t="s">
        <v>77</v>
      </c>
      <c r="AY480" s="272" t="s">
        <v>131</v>
      </c>
    </row>
    <row r="481" spans="2:51" s="13" customFormat="1" ht="12">
      <c r="B481" s="241"/>
      <c r="C481" s="242"/>
      <c r="D481" s="228" t="s">
        <v>142</v>
      </c>
      <c r="E481" s="242"/>
      <c r="F481" s="244" t="s">
        <v>581</v>
      </c>
      <c r="G481" s="242"/>
      <c r="H481" s="245">
        <v>835.82</v>
      </c>
      <c r="I481" s="246"/>
      <c r="J481" s="242"/>
      <c r="K481" s="242"/>
      <c r="L481" s="247"/>
      <c r="M481" s="248"/>
      <c r="N481" s="249"/>
      <c r="O481" s="249"/>
      <c r="P481" s="249"/>
      <c r="Q481" s="249"/>
      <c r="R481" s="249"/>
      <c r="S481" s="249"/>
      <c r="T481" s="250"/>
      <c r="AT481" s="251" t="s">
        <v>142</v>
      </c>
      <c r="AU481" s="251" t="s">
        <v>79</v>
      </c>
      <c r="AV481" s="13" t="s">
        <v>79</v>
      </c>
      <c r="AW481" s="13" t="s">
        <v>4</v>
      </c>
      <c r="AX481" s="13" t="s">
        <v>77</v>
      </c>
      <c r="AY481" s="251" t="s">
        <v>131</v>
      </c>
    </row>
    <row r="482" spans="2:65" s="1" customFormat="1" ht="16.5" customHeight="1">
      <c r="B482" s="38"/>
      <c r="C482" s="216" t="s">
        <v>582</v>
      </c>
      <c r="D482" s="216" t="s">
        <v>133</v>
      </c>
      <c r="E482" s="217" t="s">
        <v>583</v>
      </c>
      <c r="F482" s="218" t="s">
        <v>584</v>
      </c>
      <c r="G482" s="219" t="s">
        <v>395</v>
      </c>
      <c r="H482" s="220">
        <v>3</v>
      </c>
      <c r="I482" s="221"/>
      <c r="J482" s="222">
        <f>ROUND(I482*H482,2)</f>
        <v>0</v>
      </c>
      <c r="K482" s="218" t="s">
        <v>137</v>
      </c>
      <c r="L482" s="43"/>
      <c r="M482" s="223" t="s">
        <v>1</v>
      </c>
      <c r="N482" s="224" t="s">
        <v>41</v>
      </c>
      <c r="O482" s="79"/>
      <c r="P482" s="225">
        <f>O482*H482</f>
        <v>0</v>
      </c>
      <c r="Q482" s="225">
        <v>0</v>
      </c>
      <c r="R482" s="225">
        <f>Q482*H482</f>
        <v>0</v>
      </c>
      <c r="S482" s="225">
        <v>0</v>
      </c>
      <c r="T482" s="226">
        <f>S482*H482</f>
        <v>0</v>
      </c>
      <c r="AR482" s="17" t="s">
        <v>239</v>
      </c>
      <c r="AT482" s="17" t="s">
        <v>133</v>
      </c>
      <c r="AU482" s="17" t="s">
        <v>79</v>
      </c>
      <c r="AY482" s="17" t="s">
        <v>131</v>
      </c>
      <c r="BE482" s="227">
        <f>IF(N482="základní",J482,0)</f>
        <v>0</v>
      </c>
      <c r="BF482" s="227">
        <f>IF(N482="snížená",J482,0)</f>
        <v>0</v>
      </c>
      <c r="BG482" s="227">
        <f>IF(N482="zákl. přenesená",J482,0)</f>
        <v>0</v>
      </c>
      <c r="BH482" s="227">
        <f>IF(N482="sníž. přenesená",J482,0)</f>
        <v>0</v>
      </c>
      <c r="BI482" s="227">
        <f>IF(N482="nulová",J482,0)</f>
        <v>0</v>
      </c>
      <c r="BJ482" s="17" t="s">
        <v>77</v>
      </c>
      <c r="BK482" s="227">
        <f>ROUND(I482*H482,2)</f>
        <v>0</v>
      </c>
      <c r="BL482" s="17" t="s">
        <v>239</v>
      </c>
      <c r="BM482" s="17" t="s">
        <v>585</v>
      </c>
    </row>
    <row r="483" spans="2:47" s="1" customFormat="1" ht="12">
      <c r="B483" s="38"/>
      <c r="C483" s="39"/>
      <c r="D483" s="228" t="s">
        <v>140</v>
      </c>
      <c r="E483" s="39"/>
      <c r="F483" s="229" t="s">
        <v>586</v>
      </c>
      <c r="G483" s="39"/>
      <c r="H483" s="39"/>
      <c r="I483" s="143"/>
      <c r="J483" s="39"/>
      <c r="K483" s="39"/>
      <c r="L483" s="43"/>
      <c r="M483" s="230"/>
      <c r="N483" s="79"/>
      <c r="O483" s="79"/>
      <c r="P483" s="79"/>
      <c r="Q483" s="79"/>
      <c r="R483" s="79"/>
      <c r="S483" s="79"/>
      <c r="T483" s="80"/>
      <c r="AT483" s="17" t="s">
        <v>140</v>
      </c>
      <c r="AU483" s="17" t="s">
        <v>79</v>
      </c>
    </row>
    <row r="484" spans="2:51" s="12" customFormat="1" ht="12">
      <c r="B484" s="231"/>
      <c r="C484" s="232"/>
      <c r="D484" s="228" t="s">
        <v>142</v>
      </c>
      <c r="E484" s="233" t="s">
        <v>1</v>
      </c>
      <c r="F484" s="234" t="s">
        <v>587</v>
      </c>
      <c r="G484" s="232"/>
      <c r="H484" s="233" t="s">
        <v>1</v>
      </c>
      <c r="I484" s="235"/>
      <c r="J484" s="232"/>
      <c r="K484" s="232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142</v>
      </c>
      <c r="AU484" s="240" t="s">
        <v>79</v>
      </c>
      <c r="AV484" s="12" t="s">
        <v>77</v>
      </c>
      <c r="AW484" s="12" t="s">
        <v>32</v>
      </c>
      <c r="AX484" s="12" t="s">
        <v>70</v>
      </c>
      <c r="AY484" s="240" t="s">
        <v>131</v>
      </c>
    </row>
    <row r="485" spans="2:51" s="12" customFormat="1" ht="12">
      <c r="B485" s="231"/>
      <c r="C485" s="232"/>
      <c r="D485" s="228" t="s">
        <v>142</v>
      </c>
      <c r="E485" s="233" t="s">
        <v>1</v>
      </c>
      <c r="F485" s="234" t="s">
        <v>588</v>
      </c>
      <c r="G485" s="232"/>
      <c r="H485" s="233" t="s">
        <v>1</v>
      </c>
      <c r="I485" s="235"/>
      <c r="J485" s="232"/>
      <c r="K485" s="232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142</v>
      </c>
      <c r="AU485" s="240" t="s">
        <v>79</v>
      </c>
      <c r="AV485" s="12" t="s">
        <v>77</v>
      </c>
      <c r="AW485" s="12" t="s">
        <v>32</v>
      </c>
      <c r="AX485" s="12" t="s">
        <v>70</v>
      </c>
      <c r="AY485" s="240" t="s">
        <v>131</v>
      </c>
    </row>
    <row r="486" spans="2:51" s="12" customFormat="1" ht="12">
      <c r="B486" s="231"/>
      <c r="C486" s="232"/>
      <c r="D486" s="228" t="s">
        <v>142</v>
      </c>
      <c r="E486" s="233" t="s">
        <v>1</v>
      </c>
      <c r="F486" s="234" t="s">
        <v>589</v>
      </c>
      <c r="G486" s="232"/>
      <c r="H486" s="233" t="s">
        <v>1</v>
      </c>
      <c r="I486" s="235"/>
      <c r="J486" s="232"/>
      <c r="K486" s="232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142</v>
      </c>
      <c r="AU486" s="240" t="s">
        <v>79</v>
      </c>
      <c r="AV486" s="12" t="s">
        <v>77</v>
      </c>
      <c r="AW486" s="12" t="s">
        <v>32</v>
      </c>
      <c r="AX486" s="12" t="s">
        <v>70</v>
      </c>
      <c r="AY486" s="240" t="s">
        <v>131</v>
      </c>
    </row>
    <row r="487" spans="2:51" s="13" customFormat="1" ht="12">
      <c r="B487" s="241"/>
      <c r="C487" s="242"/>
      <c r="D487" s="228" t="s">
        <v>142</v>
      </c>
      <c r="E487" s="243" t="s">
        <v>1</v>
      </c>
      <c r="F487" s="244" t="s">
        <v>590</v>
      </c>
      <c r="G487" s="242"/>
      <c r="H487" s="245">
        <v>3</v>
      </c>
      <c r="I487" s="246"/>
      <c r="J487" s="242"/>
      <c r="K487" s="242"/>
      <c r="L487" s="247"/>
      <c r="M487" s="248"/>
      <c r="N487" s="249"/>
      <c r="O487" s="249"/>
      <c r="P487" s="249"/>
      <c r="Q487" s="249"/>
      <c r="R487" s="249"/>
      <c r="S487" s="249"/>
      <c r="T487" s="250"/>
      <c r="AT487" s="251" t="s">
        <v>142</v>
      </c>
      <c r="AU487" s="251" t="s">
        <v>79</v>
      </c>
      <c r="AV487" s="13" t="s">
        <v>79</v>
      </c>
      <c r="AW487" s="13" t="s">
        <v>32</v>
      </c>
      <c r="AX487" s="13" t="s">
        <v>77</v>
      </c>
      <c r="AY487" s="251" t="s">
        <v>131</v>
      </c>
    </row>
    <row r="488" spans="2:65" s="1" customFormat="1" ht="16.5" customHeight="1">
      <c r="B488" s="38"/>
      <c r="C488" s="252" t="s">
        <v>591</v>
      </c>
      <c r="D488" s="252" t="s">
        <v>173</v>
      </c>
      <c r="E488" s="253" t="s">
        <v>592</v>
      </c>
      <c r="F488" s="254" t="s">
        <v>593</v>
      </c>
      <c r="G488" s="255" t="s">
        <v>395</v>
      </c>
      <c r="H488" s="256">
        <v>3</v>
      </c>
      <c r="I488" s="257"/>
      <c r="J488" s="258">
        <f>ROUND(I488*H488,2)</f>
        <v>0</v>
      </c>
      <c r="K488" s="254" t="s">
        <v>1</v>
      </c>
      <c r="L488" s="259"/>
      <c r="M488" s="260" t="s">
        <v>1</v>
      </c>
      <c r="N488" s="261" t="s">
        <v>41</v>
      </c>
      <c r="O488" s="79"/>
      <c r="P488" s="225">
        <f>O488*H488</f>
        <v>0</v>
      </c>
      <c r="Q488" s="225">
        <v>0.314</v>
      </c>
      <c r="R488" s="225">
        <f>Q488*H488</f>
        <v>0.942</v>
      </c>
      <c r="S488" s="225">
        <v>0</v>
      </c>
      <c r="T488" s="226">
        <f>S488*H488</f>
        <v>0</v>
      </c>
      <c r="AR488" s="17" t="s">
        <v>300</v>
      </c>
      <c r="AT488" s="17" t="s">
        <v>173</v>
      </c>
      <c r="AU488" s="17" t="s">
        <v>79</v>
      </c>
      <c r="AY488" s="17" t="s">
        <v>131</v>
      </c>
      <c r="BE488" s="227">
        <f>IF(N488="základní",J488,0)</f>
        <v>0</v>
      </c>
      <c r="BF488" s="227">
        <f>IF(N488="snížená",J488,0)</f>
        <v>0</v>
      </c>
      <c r="BG488" s="227">
        <f>IF(N488="zákl. přenesená",J488,0)</f>
        <v>0</v>
      </c>
      <c r="BH488" s="227">
        <f>IF(N488="sníž. přenesená",J488,0)</f>
        <v>0</v>
      </c>
      <c r="BI488" s="227">
        <f>IF(N488="nulová",J488,0)</f>
        <v>0</v>
      </c>
      <c r="BJ488" s="17" t="s">
        <v>77</v>
      </c>
      <c r="BK488" s="227">
        <f>ROUND(I488*H488,2)</f>
        <v>0</v>
      </c>
      <c r="BL488" s="17" t="s">
        <v>239</v>
      </c>
      <c r="BM488" s="17" t="s">
        <v>594</v>
      </c>
    </row>
    <row r="489" spans="2:47" s="1" customFormat="1" ht="12">
      <c r="B489" s="38"/>
      <c r="C489" s="39"/>
      <c r="D489" s="228" t="s">
        <v>140</v>
      </c>
      <c r="E489" s="39"/>
      <c r="F489" s="229" t="s">
        <v>593</v>
      </c>
      <c r="G489" s="39"/>
      <c r="H489" s="39"/>
      <c r="I489" s="143"/>
      <c r="J489" s="39"/>
      <c r="K489" s="39"/>
      <c r="L489" s="43"/>
      <c r="M489" s="230"/>
      <c r="N489" s="79"/>
      <c r="O489" s="79"/>
      <c r="P489" s="79"/>
      <c r="Q489" s="79"/>
      <c r="R489" s="79"/>
      <c r="S489" s="79"/>
      <c r="T489" s="80"/>
      <c r="AT489" s="17" t="s">
        <v>140</v>
      </c>
      <c r="AU489" s="17" t="s">
        <v>79</v>
      </c>
    </row>
    <row r="490" spans="2:51" s="12" customFormat="1" ht="12">
      <c r="B490" s="231"/>
      <c r="C490" s="232"/>
      <c r="D490" s="228" t="s">
        <v>142</v>
      </c>
      <c r="E490" s="233" t="s">
        <v>1</v>
      </c>
      <c r="F490" s="234" t="s">
        <v>587</v>
      </c>
      <c r="G490" s="232"/>
      <c r="H490" s="233" t="s">
        <v>1</v>
      </c>
      <c r="I490" s="235"/>
      <c r="J490" s="232"/>
      <c r="K490" s="232"/>
      <c r="L490" s="236"/>
      <c r="M490" s="237"/>
      <c r="N490" s="238"/>
      <c r="O490" s="238"/>
      <c r="P490" s="238"/>
      <c r="Q490" s="238"/>
      <c r="R490" s="238"/>
      <c r="S490" s="238"/>
      <c r="T490" s="239"/>
      <c r="AT490" s="240" t="s">
        <v>142</v>
      </c>
      <c r="AU490" s="240" t="s">
        <v>79</v>
      </c>
      <c r="AV490" s="12" t="s">
        <v>77</v>
      </c>
      <c r="AW490" s="12" t="s">
        <v>32</v>
      </c>
      <c r="AX490" s="12" t="s">
        <v>70</v>
      </c>
      <c r="AY490" s="240" t="s">
        <v>131</v>
      </c>
    </row>
    <row r="491" spans="2:51" s="12" customFormat="1" ht="12">
      <c r="B491" s="231"/>
      <c r="C491" s="232"/>
      <c r="D491" s="228" t="s">
        <v>142</v>
      </c>
      <c r="E491" s="233" t="s">
        <v>1</v>
      </c>
      <c r="F491" s="234" t="s">
        <v>588</v>
      </c>
      <c r="G491" s="232"/>
      <c r="H491" s="233" t="s">
        <v>1</v>
      </c>
      <c r="I491" s="235"/>
      <c r="J491" s="232"/>
      <c r="K491" s="232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142</v>
      </c>
      <c r="AU491" s="240" t="s">
        <v>79</v>
      </c>
      <c r="AV491" s="12" t="s">
        <v>77</v>
      </c>
      <c r="AW491" s="12" t="s">
        <v>32</v>
      </c>
      <c r="AX491" s="12" t="s">
        <v>70</v>
      </c>
      <c r="AY491" s="240" t="s">
        <v>131</v>
      </c>
    </row>
    <row r="492" spans="2:51" s="12" customFormat="1" ht="12">
      <c r="B492" s="231"/>
      <c r="C492" s="232"/>
      <c r="D492" s="228" t="s">
        <v>142</v>
      </c>
      <c r="E492" s="233" t="s">
        <v>1</v>
      </c>
      <c r="F492" s="234" t="s">
        <v>589</v>
      </c>
      <c r="G492" s="232"/>
      <c r="H492" s="233" t="s">
        <v>1</v>
      </c>
      <c r="I492" s="235"/>
      <c r="J492" s="232"/>
      <c r="K492" s="232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142</v>
      </c>
      <c r="AU492" s="240" t="s">
        <v>79</v>
      </c>
      <c r="AV492" s="12" t="s">
        <v>77</v>
      </c>
      <c r="AW492" s="12" t="s">
        <v>32</v>
      </c>
      <c r="AX492" s="12" t="s">
        <v>70</v>
      </c>
      <c r="AY492" s="240" t="s">
        <v>131</v>
      </c>
    </row>
    <row r="493" spans="2:51" s="13" customFormat="1" ht="12">
      <c r="B493" s="241"/>
      <c r="C493" s="242"/>
      <c r="D493" s="228" t="s">
        <v>142</v>
      </c>
      <c r="E493" s="243" t="s">
        <v>1</v>
      </c>
      <c r="F493" s="244" t="s">
        <v>590</v>
      </c>
      <c r="G493" s="242"/>
      <c r="H493" s="245">
        <v>3</v>
      </c>
      <c r="I493" s="246"/>
      <c r="J493" s="242"/>
      <c r="K493" s="242"/>
      <c r="L493" s="247"/>
      <c r="M493" s="248"/>
      <c r="N493" s="249"/>
      <c r="O493" s="249"/>
      <c r="P493" s="249"/>
      <c r="Q493" s="249"/>
      <c r="R493" s="249"/>
      <c r="S493" s="249"/>
      <c r="T493" s="250"/>
      <c r="AT493" s="251" t="s">
        <v>142</v>
      </c>
      <c r="AU493" s="251" t="s">
        <v>79</v>
      </c>
      <c r="AV493" s="13" t="s">
        <v>79</v>
      </c>
      <c r="AW493" s="13" t="s">
        <v>32</v>
      </c>
      <c r="AX493" s="13" t="s">
        <v>77</v>
      </c>
      <c r="AY493" s="251" t="s">
        <v>131</v>
      </c>
    </row>
    <row r="494" spans="2:65" s="1" customFormat="1" ht="16.5" customHeight="1">
      <c r="B494" s="38"/>
      <c r="C494" s="216" t="s">
        <v>595</v>
      </c>
      <c r="D494" s="216" t="s">
        <v>133</v>
      </c>
      <c r="E494" s="217" t="s">
        <v>596</v>
      </c>
      <c r="F494" s="218" t="s">
        <v>597</v>
      </c>
      <c r="G494" s="219" t="s">
        <v>282</v>
      </c>
      <c r="H494" s="220">
        <v>60.877</v>
      </c>
      <c r="I494" s="221"/>
      <c r="J494" s="222">
        <f>ROUND(I494*H494,2)</f>
        <v>0</v>
      </c>
      <c r="K494" s="218" t="s">
        <v>137</v>
      </c>
      <c r="L494" s="43"/>
      <c r="M494" s="223" t="s">
        <v>1</v>
      </c>
      <c r="N494" s="224" t="s">
        <v>41</v>
      </c>
      <c r="O494" s="79"/>
      <c r="P494" s="225">
        <f>O494*H494</f>
        <v>0</v>
      </c>
      <c r="Q494" s="225">
        <v>0</v>
      </c>
      <c r="R494" s="225">
        <f>Q494*H494</f>
        <v>0</v>
      </c>
      <c r="S494" s="225">
        <v>0</v>
      </c>
      <c r="T494" s="226">
        <f>S494*H494</f>
        <v>0</v>
      </c>
      <c r="AR494" s="17" t="s">
        <v>239</v>
      </c>
      <c r="AT494" s="17" t="s">
        <v>133</v>
      </c>
      <c r="AU494" s="17" t="s">
        <v>79</v>
      </c>
      <c r="AY494" s="17" t="s">
        <v>131</v>
      </c>
      <c r="BE494" s="227">
        <f>IF(N494="základní",J494,0)</f>
        <v>0</v>
      </c>
      <c r="BF494" s="227">
        <f>IF(N494="snížená",J494,0)</f>
        <v>0</v>
      </c>
      <c r="BG494" s="227">
        <f>IF(N494="zákl. přenesená",J494,0)</f>
        <v>0</v>
      </c>
      <c r="BH494" s="227">
        <f>IF(N494="sníž. přenesená",J494,0)</f>
        <v>0</v>
      </c>
      <c r="BI494" s="227">
        <f>IF(N494="nulová",J494,0)</f>
        <v>0</v>
      </c>
      <c r="BJ494" s="17" t="s">
        <v>77</v>
      </c>
      <c r="BK494" s="227">
        <f>ROUND(I494*H494,2)</f>
        <v>0</v>
      </c>
      <c r="BL494" s="17" t="s">
        <v>239</v>
      </c>
      <c r="BM494" s="17" t="s">
        <v>598</v>
      </c>
    </row>
    <row r="495" spans="2:47" s="1" customFormat="1" ht="12">
      <c r="B495" s="38"/>
      <c r="C495" s="39"/>
      <c r="D495" s="228" t="s">
        <v>140</v>
      </c>
      <c r="E495" s="39"/>
      <c r="F495" s="229" t="s">
        <v>599</v>
      </c>
      <c r="G495" s="39"/>
      <c r="H495" s="39"/>
      <c r="I495" s="143"/>
      <c r="J495" s="39"/>
      <c r="K495" s="39"/>
      <c r="L495" s="43"/>
      <c r="M495" s="230"/>
      <c r="N495" s="79"/>
      <c r="O495" s="79"/>
      <c r="P495" s="79"/>
      <c r="Q495" s="79"/>
      <c r="R495" s="79"/>
      <c r="S495" s="79"/>
      <c r="T495" s="80"/>
      <c r="AT495" s="17" t="s">
        <v>140</v>
      </c>
      <c r="AU495" s="17" t="s">
        <v>79</v>
      </c>
    </row>
    <row r="496" spans="2:63" s="11" customFormat="1" ht="25.9" customHeight="1">
      <c r="B496" s="200"/>
      <c r="C496" s="201"/>
      <c r="D496" s="202" t="s">
        <v>69</v>
      </c>
      <c r="E496" s="203" t="s">
        <v>173</v>
      </c>
      <c r="F496" s="203" t="s">
        <v>600</v>
      </c>
      <c r="G496" s="201"/>
      <c r="H496" s="201"/>
      <c r="I496" s="204"/>
      <c r="J496" s="205">
        <f>BK496</f>
        <v>0</v>
      </c>
      <c r="K496" s="201"/>
      <c r="L496" s="206"/>
      <c r="M496" s="207"/>
      <c r="N496" s="208"/>
      <c r="O496" s="208"/>
      <c r="P496" s="209">
        <f>P497+P572+P581</f>
        <v>0</v>
      </c>
      <c r="Q496" s="208"/>
      <c r="R496" s="209">
        <f>R497+R572+R581</f>
        <v>1.4956300000000002</v>
      </c>
      <c r="S496" s="208"/>
      <c r="T496" s="210">
        <f>T497+T572+T581</f>
        <v>0</v>
      </c>
      <c r="AR496" s="211" t="s">
        <v>150</v>
      </c>
      <c r="AT496" s="212" t="s">
        <v>69</v>
      </c>
      <c r="AU496" s="212" t="s">
        <v>70</v>
      </c>
      <c r="AY496" s="211" t="s">
        <v>131</v>
      </c>
      <c r="BK496" s="213">
        <f>BK497+BK572+BK581</f>
        <v>0</v>
      </c>
    </row>
    <row r="497" spans="2:63" s="11" customFormat="1" ht="22.8" customHeight="1">
      <c r="B497" s="200"/>
      <c r="C497" s="201"/>
      <c r="D497" s="202" t="s">
        <v>69</v>
      </c>
      <c r="E497" s="214" t="s">
        <v>601</v>
      </c>
      <c r="F497" s="214" t="s">
        <v>602</v>
      </c>
      <c r="G497" s="201"/>
      <c r="H497" s="201"/>
      <c r="I497" s="204"/>
      <c r="J497" s="215">
        <f>BK497</f>
        <v>0</v>
      </c>
      <c r="K497" s="201"/>
      <c r="L497" s="206"/>
      <c r="M497" s="207"/>
      <c r="N497" s="208"/>
      <c r="O497" s="208"/>
      <c r="P497" s="209">
        <f>SUM(P498:P571)</f>
        <v>0</v>
      </c>
      <c r="Q497" s="208"/>
      <c r="R497" s="209">
        <f>SUM(R498:R571)</f>
        <v>1.4956300000000002</v>
      </c>
      <c r="S497" s="208"/>
      <c r="T497" s="210">
        <f>SUM(T498:T571)</f>
        <v>0</v>
      </c>
      <c r="AR497" s="211" t="s">
        <v>150</v>
      </c>
      <c r="AT497" s="212" t="s">
        <v>69</v>
      </c>
      <c r="AU497" s="212" t="s">
        <v>77</v>
      </c>
      <c r="AY497" s="211" t="s">
        <v>131</v>
      </c>
      <c r="BK497" s="213">
        <f>SUM(BK498:BK571)</f>
        <v>0</v>
      </c>
    </row>
    <row r="498" spans="2:65" s="1" customFormat="1" ht="16.5" customHeight="1">
      <c r="B498" s="38"/>
      <c r="C498" s="216" t="s">
        <v>603</v>
      </c>
      <c r="D498" s="216" t="s">
        <v>133</v>
      </c>
      <c r="E498" s="217" t="s">
        <v>604</v>
      </c>
      <c r="F498" s="218" t="s">
        <v>605</v>
      </c>
      <c r="G498" s="219" t="s">
        <v>182</v>
      </c>
      <c r="H498" s="220">
        <v>230</v>
      </c>
      <c r="I498" s="221"/>
      <c r="J498" s="222">
        <f>ROUND(I498*H498,2)</f>
        <v>0</v>
      </c>
      <c r="K498" s="218" t="s">
        <v>137</v>
      </c>
      <c r="L498" s="43"/>
      <c r="M498" s="223" t="s">
        <v>1</v>
      </c>
      <c r="N498" s="224" t="s">
        <v>41</v>
      </c>
      <c r="O498" s="79"/>
      <c r="P498" s="225">
        <f>O498*H498</f>
        <v>0</v>
      </c>
      <c r="Q498" s="225">
        <v>0</v>
      </c>
      <c r="R498" s="225">
        <f>Q498*H498</f>
        <v>0</v>
      </c>
      <c r="S498" s="225">
        <v>0</v>
      </c>
      <c r="T498" s="226">
        <f>S498*H498</f>
        <v>0</v>
      </c>
      <c r="AR498" s="17" t="s">
        <v>570</v>
      </c>
      <c r="AT498" s="17" t="s">
        <v>133</v>
      </c>
      <c r="AU498" s="17" t="s">
        <v>79</v>
      </c>
      <c r="AY498" s="17" t="s">
        <v>131</v>
      </c>
      <c r="BE498" s="227">
        <f>IF(N498="základní",J498,0)</f>
        <v>0</v>
      </c>
      <c r="BF498" s="227">
        <f>IF(N498="snížená",J498,0)</f>
        <v>0</v>
      </c>
      <c r="BG498" s="227">
        <f>IF(N498="zákl. přenesená",J498,0)</f>
        <v>0</v>
      </c>
      <c r="BH498" s="227">
        <f>IF(N498="sníž. přenesená",J498,0)</f>
        <v>0</v>
      </c>
      <c r="BI498" s="227">
        <f>IF(N498="nulová",J498,0)</f>
        <v>0</v>
      </c>
      <c r="BJ498" s="17" t="s">
        <v>77</v>
      </c>
      <c r="BK498" s="227">
        <f>ROUND(I498*H498,2)</f>
        <v>0</v>
      </c>
      <c r="BL498" s="17" t="s">
        <v>570</v>
      </c>
      <c r="BM498" s="17" t="s">
        <v>606</v>
      </c>
    </row>
    <row r="499" spans="2:47" s="1" customFormat="1" ht="12">
      <c r="B499" s="38"/>
      <c r="C499" s="39"/>
      <c r="D499" s="228" t="s">
        <v>140</v>
      </c>
      <c r="E499" s="39"/>
      <c r="F499" s="229" t="s">
        <v>607</v>
      </c>
      <c r="G499" s="39"/>
      <c r="H499" s="39"/>
      <c r="I499" s="143"/>
      <c r="J499" s="39"/>
      <c r="K499" s="39"/>
      <c r="L499" s="43"/>
      <c r="M499" s="230"/>
      <c r="N499" s="79"/>
      <c r="O499" s="79"/>
      <c r="P499" s="79"/>
      <c r="Q499" s="79"/>
      <c r="R499" s="79"/>
      <c r="S499" s="79"/>
      <c r="T499" s="80"/>
      <c r="AT499" s="17" t="s">
        <v>140</v>
      </c>
      <c r="AU499" s="17" t="s">
        <v>79</v>
      </c>
    </row>
    <row r="500" spans="2:65" s="1" customFormat="1" ht="16.5" customHeight="1">
      <c r="B500" s="38"/>
      <c r="C500" s="216" t="s">
        <v>608</v>
      </c>
      <c r="D500" s="216" t="s">
        <v>133</v>
      </c>
      <c r="E500" s="217" t="s">
        <v>609</v>
      </c>
      <c r="F500" s="218" t="s">
        <v>610</v>
      </c>
      <c r="G500" s="219" t="s">
        <v>182</v>
      </c>
      <c r="H500" s="220">
        <v>50</v>
      </c>
      <c r="I500" s="221"/>
      <c r="J500" s="222">
        <f>ROUND(I500*H500,2)</f>
        <v>0</v>
      </c>
      <c r="K500" s="218" t="s">
        <v>137</v>
      </c>
      <c r="L500" s="43"/>
      <c r="M500" s="223" t="s">
        <v>1</v>
      </c>
      <c r="N500" s="224" t="s">
        <v>41</v>
      </c>
      <c r="O500" s="79"/>
      <c r="P500" s="225">
        <f>O500*H500</f>
        <v>0</v>
      </c>
      <c r="Q500" s="225">
        <v>0</v>
      </c>
      <c r="R500" s="225">
        <f>Q500*H500</f>
        <v>0</v>
      </c>
      <c r="S500" s="225">
        <v>0</v>
      </c>
      <c r="T500" s="226">
        <f>S500*H500</f>
        <v>0</v>
      </c>
      <c r="AR500" s="17" t="s">
        <v>570</v>
      </c>
      <c r="AT500" s="17" t="s">
        <v>133</v>
      </c>
      <c r="AU500" s="17" t="s">
        <v>79</v>
      </c>
      <c r="AY500" s="17" t="s">
        <v>131</v>
      </c>
      <c r="BE500" s="227">
        <f>IF(N500="základní",J500,0)</f>
        <v>0</v>
      </c>
      <c r="BF500" s="227">
        <f>IF(N500="snížená",J500,0)</f>
        <v>0</v>
      </c>
      <c r="BG500" s="227">
        <f>IF(N500="zákl. přenesená",J500,0)</f>
        <v>0</v>
      </c>
      <c r="BH500" s="227">
        <f>IF(N500="sníž. přenesená",J500,0)</f>
        <v>0</v>
      </c>
      <c r="BI500" s="227">
        <f>IF(N500="nulová",J500,0)</f>
        <v>0</v>
      </c>
      <c r="BJ500" s="17" t="s">
        <v>77</v>
      </c>
      <c r="BK500" s="227">
        <f>ROUND(I500*H500,2)</f>
        <v>0</v>
      </c>
      <c r="BL500" s="17" t="s">
        <v>570</v>
      </c>
      <c r="BM500" s="17" t="s">
        <v>611</v>
      </c>
    </row>
    <row r="501" spans="2:47" s="1" customFormat="1" ht="12">
      <c r="B501" s="38"/>
      <c r="C501" s="39"/>
      <c r="D501" s="228" t="s">
        <v>140</v>
      </c>
      <c r="E501" s="39"/>
      <c r="F501" s="229" t="s">
        <v>612</v>
      </c>
      <c r="G501" s="39"/>
      <c r="H501" s="39"/>
      <c r="I501" s="143"/>
      <c r="J501" s="39"/>
      <c r="K501" s="39"/>
      <c r="L501" s="43"/>
      <c r="M501" s="230"/>
      <c r="N501" s="79"/>
      <c r="O501" s="79"/>
      <c r="P501" s="79"/>
      <c r="Q501" s="79"/>
      <c r="R501" s="79"/>
      <c r="S501" s="79"/>
      <c r="T501" s="80"/>
      <c r="AT501" s="17" t="s">
        <v>140</v>
      </c>
      <c r="AU501" s="17" t="s">
        <v>79</v>
      </c>
    </row>
    <row r="502" spans="2:65" s="1" customFormat="1" ht="16.5" customHeight="1">
      <c r="B502" s="38"/>
      <c r="C502" s="216" t="s">
        <v>613</v>
      </c>
      <c r="D502" s="216" t="s">
        <v>133</v>
      </c>
      <c r="E502" s="217" t="s">
        <v>614</v>
      </c>
      <c r="F502" s="218" t="s">
        <v>615</v>
      </c>
      <c r="G502" s="219" t="s">
        <v>182</v>
      </c>
      <c r="H502" s="220">
        <v>1000</v>
      </c>
      <c r="I502" s="221"/>
      <c r="J502" s="222">
        <f>ROUND(I502*H502,2)</f>
        <v>0</v>
      </c>
      <c r="K502" s="218" t="s">
        <v>137</v>
      </c>
      <c r="L502" s="43"/>
      <c r="M502" s="223" t="s">
        <v>1</v>
      </c>
      <c r="N502" s="224" t="s">
        <v>41</v>
      </c>
      <c r="O502" s="79"/>
      <c r="P502" s="225">
        <f>O502*H502</f>
        <v>0</v>
      </c>
      <c r="Q502" s="225">
        <v>0</v>
      </c>
      <c r="R502" s="225">
        <f>Q502*H502</f>
        <v>0</v>
      </c>
      <c r="S502" s="225">
        <v>0</v>
      </c>
      <c r="T502" s="226">
        <f>S502*H502</f>
        <v>0</v>
      </c>
      <c r="AR502" s="17" t="s">
        <v>570</v>
      </c>
      <c r="AT502" s="17" t="s">
        <v>133</v>
      </c>
      <c r="AU502" s="17" t="s">
        <v>79</v>
      </c>
      <c r="AY502" s="17" t="s">
        <v>131</v>
      </c>
      <c r="BE502" s="227">
        <f>IF(N502="základní",J502,0)</f>
        <v>0</v>
      </c>
      <c r="BF502" s="227">
        <f>IF(N502="snížená",J502,0)</f>
        <v>0</v>
      </c>
      <c r="BG502" s="227">
        <f>IF(N502="zákl. přenesená",J502,0)</f>
        <v>0</v>
      </c>
      <c r="BH502" s="227">
        <f>IF(N502="sníž. přenesená",J502,0)</f>
        <v>0</v>
      </c>
      <c r="BI502" s="227">
        <f>IF(N502="nulová",J502,0)</f>
        <v>0</v>
      </c>
      <c r="BJ502" s="17" t="s">
        <v>77</v>
      </c>
      <c r="BK502" s="227">
        <f>ROUND(I502*H502,2)</f>
        <v>0</v>
      </c>
      <c r="BL502" s="17" t="s">
        <v>570</v>
      </c>
      <c r="BM502" s="17" t="s">
        <v>616</v>
      </c>
    </row>
    <row r="503" spans="2:47" s="1" customFormat="1" ht="12">
      <c r="B503" s="38"/>
      <c r="C503" s="39"/>
      <c r="D503" s="228" t="s">
        <v>140</v>
      </c>
      <c r="E503" s="39"/>
      <c r="F503" s="229" t="s">
        <v>617</v>
      </c>
      <c r="G503" s="39"/>
      <c r="H503" s="39"/>
      <c r="I503" s="143"/>
      <c r="J503" s="39"/>
      <c r="K503" s="39"/>
      <c r="L503" s="43"/>
      <c r="M503" s="230"/>
      <c r="N503" s="79"/>
      <c r="O503" s="79"/>
      <c r="P503" s="79"/>
      <c r="Q503" s="79"/>
      <c r="R503" s="79"/>
      <c r="S503" s="79"/>
      <c r="T503" s="80"/>
      <c r="AT503" s="17" t="s">
        <v>140</v>
      </c>
      <c r="AU503" s="17" t="s">
        <v>79</v>
      </c>
    </row>
    <row r="504" spans="2:65" s="1" customFormat="1" ht="16.5" customHeight="1">
      <c r="B504" s="38"/>
      <c r="C504" s="252" t="s">
        <v>618</v>
      </c>
      <c r="D504" s="252" t="s">
        <v>173</v>
      </c>
      <c r="E504" s="253" t="s">
        <v>619</v>
      </c>
      <c r="F504" s="254" t="s">
        <v>620</v>
      </c>
      <c r="G504" s="255" t="s">
        <v>395</v>
      </c>
      <c r="H504" s="256">
        <v>160</v>
      </c>
      <c r="I504" s="257"/>
      <c r="J504" s="258">
        <f>ROUND(I504*H504,2)</f>
        <v>0</v>
      </c>
      <c r="K504" s="254" t="s">
        <v>1</v>
      </c>
      <c r="L504" s="259"/>
      <c r="M504" s="260" t="s">
        <v>1</v>
      </c>
      <c r="N504" s="261" t="s">
        <v>41</v>
      </c>
      <c r="O504" s="79"/>
      <c r="P504" s="225">
        <f>O504*H504</f>
        <v>0</v>
      </c>
      <c r="Q504" s="225">
        <v>0</v>
      </c>
      <c r="R504" s="225">
        <f>Q504*H504</f>
        <v>0</v>
      </c>
      <c r="S504" s="225">
        <v>0</v>
      </c>
      <c r="T504" s="226">
        <f>S504*H504</f>
        <v>0</v>
      </c>
      <c r="AR504" s="17" t="s">
        <v>621</v>
      </c>
      <c r="AT504" s="17" t="s">
        <v>173</v>
      </c>
      <c r="AU504" s="17" t="s">
        <v>79</v>
      </c>
      <c r="AY504" s="17" t="s">
        <v>131</v>
      </c>
      <c r="BE504" s="227">
        <f>IF(N504="základní",J504,0)</f>
        <v>0</v>
      </c>
      <c r="BF504" s="227">
        <f>IF(N504="snížená",J504,0)</f>
        <v>0</v>
      </c>
      <c r="BG504" s="227">
        <f>IF(N504="zákl. přenesená",J504,0)</f>
        <v>0</v>
      </c>
      <c r="BH504" s="227">
        <f>IF(N504="sníž. přenesená",J504,0)</f>
        <v>0</v>
      </c>
      <c r="BI504" s="227">
        <f>IF(N504="nulová",J504,0)</f>
        <v>0</v>
      </c>
      <c r="BJ504" s="17" t="s">
        <v>77</v>
      </c>
      <c r="BK504" s="227">
        <f>ROUND(I504*H504,2)</f>
        <v>0</v>
      </c>
      <c r="BL504" s="17" t="s">
        <v>570</v>
      </c>
      <c r="BM504" s="17" t="s">
        <v>622</v>
      </c>
    </row>
    <row r="505" spans="2:47" s="1" customFormat="1" ht="12">
      <c r="B505" s="38"/>
      <c r="C505" s="39"/>
      <c r="D505" s="228" t="s">
        <v>140</v>
      </c>
      <c r="E505" s="39"/>
      <c r="F505" s="229" t="s">
        <v>620</v>
      </c>
      <c r="G505" s="39"/>
      <c r="H505" s="39"/>
      <c r="I505" s="143"/>
      <c r="J505" s="39"/>
      <c r="K505" s="39"/>
      <c r="L505" s="43"/>
      <c r="M505" s="230"/>
      <c r="N505" s="79"/>
      <c r="O505" s="79"/>
      <c r="P505" s="79"/>
      <c r="Q505" s="79"/>
      <c r="R505" s="79"/>
      <c r="S505" s="79"/>
      <c r="T505" s="80"/>
      <c r="AT505" s="17" t="s">
        <v>140</v>
      </c>
      <c r="AU505" s="17" t="s">
        <v>79</v>
      </c>
    </row>
    <row r="506" spans="2:65" s="1" customFormat="1" ht="16.5" customHeight="1">
      <c r="B506" s="38"/>
      <c r="C506" s="252" t="s">
        <v>623</v>
      </c>
      <c r="D506" s="252" t="s">
        <v>173</v>
      </c>
      <c r="E506" s="253" t="s">
        <v>624</v>
      </c>
      <c r="F506" s="254" t="s">
        <v>625</v>
      </c>
      <c r="G506" s="255" t="s">
        <v>395</v>
      </c>
      <c r="H506" s="256">
        <v>230</v>
      </c>
      <c r="I506" s="257"/>
      <c r="J506" s="258">
        <f>ROUND(I506*H506,2)</f>
        <v>0</v>
      </c>
      <c r="K506" s="254" t="s">
        <v>1</v>
      </c>
      <c r="L506" s="259"/>
      <c r="M506" s="260" t="s">
        <v>1</v>
      </c>
      <c r="N506" s="261" t="s">
        <v>41</v>
      </c>
      <c r="O506" s="79"/>
      <c r="P506" s="225">
        <f>O506*H506</f>
        <v>0</v>
      </c>
      <c r="Q506" s="225">
        <v>0</v>
      </c>
      <c r="R506" s="225">
        <f>Q506*H506</f>
        <v>0</v>
      </c>
      <c r="S506" s="225">
        <v>0</v>
      </c>
      <c r="T506" s="226">
        <f>S506*H506</f>
        <v>0</v>
      </c>
      <c r="AR506" s="17" t="s">
        <v>621</v>
      </c>
      <c r="AT506" s="17" t="s">
        <v>173</v>
      </c>
      <c r="AU506" s="17" t="s">
        <v>79</v>
      </c>
      <c r="AY506" s="17" t="s">
        <v>131</v>
      </c>
      <c r="BE506" s="227">
        <f>IF(N506="základní",J506,0)</f>
        <v>0</v>
      </c>
      <c r="BF506" s="227">
        <f>IF(N506="snížená",J506,0)</f>
        <v>0</v>
      </c>
      <c r="BG506" s="227">
        <f>IF(N506="zákl. přenesená",J506,0)</f>
        <v>0</v>
      </c>
      <c r="BH506" s="227">
        <f>IF(N506="sníž. přenesená",J506,0)</f>
        <v>0</v>
      </c>
      <c r="BI506" s="227">
        <f>IF(N506="nulová",J506,0)</f>
        <v>0</v>
      </c>
      <c r="BJ506" s="17" t="s">
        <v>77</v>
      </c>
      <c r="BK506" s="227">
        <f>ROUND(I506*H506,2)</f>
        <v>0</v>
      </c>
      <c r="BL506" s="17" t="s">
        <v>570</v>
      </c>
      <c r="BM506" s="17" t="s">
        <v>626</v>
      </c>
    </row>
    <row r="507" spans="2:47" s="1" customFormat="1" ht="12">
      <c r="B507" s="38"/>
      <c r="C507" s="39"/>
      <c r="D507" s="228" t="s">
        <v>140</v>
      </c>
      <c r="E507" s="39"/>
      <c r="F507" s="229" t="s">
        <v>625</v>
      </c>
      <c r="G507" s="39"/>
      <c r="H507" s="39"/>
      <c r="I507" s="143"/>
      <c r="J507" s="39"/>
      <c r="K507" s="39"/>
      <c r="L507" s="43"/>
      <c r="M507" s="230"/>
      <c r="N507" s="79"/>
      <c r="O507" s="79"/>
      <c r="P507" s="79"/>
      <c r="Q507" s="79"/>
      <c r="R507" s="79"/>
      <c r="S507" s="79"/>
      <c r="T507" s="80"/>
      <c r="AT507" s="17" t="s">
        <v>140</v>
      </c>
      <c r="AU507" s="17" t="s">
        <v>79</v>
      </c>
    </row>
    <row r="508" spans="2:65" s="1" customFormat="1" ht="16.5" customHeight="1">
      <c r="B508" s="38"/>
      <c r="C508" s="252" t="s">
        <v>627</v>
      </c>
      <c r="D508" s="252" t="s">
        <v>173</v>
      </c>
      <c r="E508" s="253" t="s">
        <v>628</v>
      </c>
      <c r="F508" s="254" t="s">
        <v>629</v>
      </c>
      <c r="G508" s="255" t="s">
        <v>630</v>
      </c>
      <c r="H508" s="256">
        <v>37</v>
      </c>
      <c r="I508" s="257"/>
      <c r="J508" s="258">
        <f>ROUND(I508*H508,2)</f>
        <v>0</v>
      </c>
      <c r="K508" s="254" t="s">
        <v>1</v>
      </c>
      <c r="L508" s="259"/>
      <c r="M508" s="260" t="s">
        <v>1</v>
      </c>
      <c r="N508" s="261" t="s">
        <v>41</v>
      </c>
      <c r="O508" s="79"/>
      <c r="P508" s="225">
        <f>O508*H508</f>
        <v>0</v>
      </c>
      <c r="Q508" s="225">
        <v>0</v>
      </c>
      <c r="R508" s="225">
        <f>Q508*H508</f>
        <v>0</v>
      </c>
      <c r="S508" s="225">
        <v>0</v>
      </c>
      <c r="T508" s="226">
        <f>S508*H508</f>
        <v>0</v>
      </c>
      <c r="AR508" s="17" t="s">
        <v>621</v>
      </c>
      <c r="AT508" s="17" t="s">
        <v>173</v>
      </c>
      <c r="AU508" s="17" t="s">
        <v>79</v>
      </c>
      <c r="AY508" s="17" t="s">
        <v>131</v>
      </c>
      <c r="BE508" s="227">
        <f>IF(N508="základní",J508,0)</f>
        <v>0</v>
      </c>
      <c r="BF508" s="227">
        <f>IF(N508="snížená",J508,0)</f>
        <v>0</v>
      </c>
      <c r="BG508" s="227">
        <f>IF(N508="zákl. přenesená",J508,0)</f>
        <v>0</v>
      </c>
      <c r="BH508" s="227">
        <f>IF(N508="sníž. přenesená",J508,0)</f>
        <v>0</v>
      </c>
      <c r="BI508" s="227">
        <f>IF(N508="nulová",J508,0)</f>
        <v>0</v>
      </c>
      <c r="BJ508" s="17" t="s">
        <v>77</v>
      </c>
      <c r="BK508" s="227">
        <f>ROUND(I508*H508,2)</f>
        <v>0</v>
      </c>
      <c r="BL508" s="17" t="s">
        <v>570</v>
      </c>
      <c r="BM508" s="17" t="s">
        <v>631</v>
      </c>
    </row>
    <row r="509" spans="2:47" s="1" customFormat="1" ht="12">
      <c r="B509" s="38"/>
      <c r="C509" s="39"/>
      <c r="D509" s="228" t="s">
        <v>140</v>
      </c>
      <c r="E509" s="39"/>
      <c r="F509" s="229" t="s">
        <v>632</v>
      </c>
      <c r="G509" s="39"/>
      <c r="H509" s="39"/>
      <c r="I509" s="143"/>
      <c r="J509" s="39"/>
      <c r="K509" s="39"/>
      <c r="L509" s="43"/>
      <c r="M509" s="230"/>
      <c r="N509" s="79"/>
      <c r="O509" s="79"/>
      <c r="P509" s="79"/>
      <c r="Q509" s="79"/>
      <c r="R509" s="79"/>
      <c r="S509" s="79"/>
      <c r="T509" s="80"/>
      <c r="AT509" s="17" t="s">
        <v>140</v>
      </c>
      <c r="AU509" s="17" t="s">
        <v>79</v>
      </c>
    </row>
    <row r="510" spans="2:65" s="1" customFormat="1" ht="16.5" customHeight="1">
      <c r="B510" s="38"/>
      <c r="C510" s="252" t="s">
        <v>633</v>
      </c>
      <c r="D510" s="252" t="s">
        <v>173</v>
      </c>
      <c r="E510" s="253" t="s">
        <v>634</v>
      </c>
      <c r="F510" s="254" t="s">
        <v>635</v>
      </c>
      <c r="G510" s="255" t="s">
        <v>395</v>
      </c>
      <c r="H510" s="256">
        <v>785</v>
      </c>
      <c r="I510" s="257"/>
      <c r="J510" s="258">
        <f>ROUND(I510*H510,2)</f>
        <v>0</v>
      </c>
      <c r="K510" s="254" t="s">
        <v>1</v>
      </c>
      <c r="L510" s="259"/>
      <c r="M510" s="260" t="s">
        <v>1</v>
      </c>
      <c r="N510" s="261" t="s">
        <v>41</v>
      </c>
      <c r="O510" s="79"/>
      <c r="P510" s="225">
        <f>O510*H510</f>
        <v>0</v>
      </c>
      <c r="Q510" s="225">
        <v>0.001</v>
      </c>
      <c r="R510" s="225">
        <f>Q510*H510</f>
        <v>0.785</v>
      </c>
      <c r="S510" s="225">
        <v>0</v>
      </c>
      <c r="T510" s="226">
        <f>S510*H510</f>
        <v>0</v>
      </c>
      <c r="AR510" s="17" t="s">
        <v>621</v>
      </c>
      <c r="AT510" s="17" t="s">
        <v>173</v>
      </c>
      <c r="AU510" s="17" t="s">
        <v>79</v>
      </c>
      <c r="AY510" s="17" t="s">
        <v>131</v>
      </c>
      <c r="BE510" s="227">
        <f>IF(N510="základní",J510,0)</f>
        <v>0</v>
      </c>
      <c r="BF510" s="227">
        <f>IF(N510="snížená",J510,0)</f>
        <v>0</v>
      </c>
      <c r="BG510" s="227">
        <f>IF(N510="zákl. přenesená",J510,0)</f>
        <v>0</v>
      </c>
      <c r="BH510" s="227">
        <f>IF(N510="sníž. přenesená",J510,0)</f>
        <v>0</v>
      </c>
      <c r="BI510" s="227">
        <f>IF(N510="nulová",J510,0)</f>
        <v>0</v>
      </c>
      <c r="BJ510" s="17" t="s">
        <v>77</v>
      </c>
      <c r="BK510" s="227">
        <f>ROUND(I510*H510,2)</f>
        <v>0</v>
      </c>
      <c r="BL510" s="17" t="s">
        <v>570</v>
      </c>
      <c r="BM510" s="17" t="s">
        <v>636</v>
      </c>
    </row>
    <row r="511" spans="2:47" s="1" customFormat="1" ht="12">
      <c r="B511" s="38"/>
      <c r="C511" s="39"/>
      <c r="D511" s="228" t="s">
        <v>140</v>
      </c>
      <c r="E511" s="39"/>
      <c r="F511" s="229" t="s">
        <v>635</v>
      </c>
      <c r="G511" s="39"/>
      <c r="H511" s="39"/>
      <c r="I511" s="143"/>
      <c r="J511" s="39"/>
      <c r="K511" s="39"/>
      <c r="L511" s="43"/>
      <c r="M511" s="230"/>
      <c r="N511" s="79"/>
      <c r="O511" s="79"/>
      <c r="P511" s="79"/>
      <c r="Q511" s="79"/>
      <c r="R511" s="79"/>
      <c r="S511" s="79"/>
      <c r="T511" s="80"/>
      <c r="AT511" s="17" t="s">
        <v>140</v>
      </c>
      <c r="AU511" s="17" t="s">
        <v>79</v>
      </c>
    </row>
    <row r="512" spans="2:65" s="1" customFormat="1" ht="16.5" customHeight="1">
      <c r="B512" s="38"/>
      <c r="C512" s="252" t="s">
        <v>637</v>
      </c>
      <c r="D512" s="252" t="s">
        <v>173</v>
      </c>
      <c r="E512" s="253" t="s">
        <v>638</v>
      </c>
      <c r="F512" s="254" t="s">
        <v>639</v>
      </c>
      <c r="G512" s="255" t="s">
        <v>640</v>
      </c>
      <c r="H512" s="256">
        <v>147.4</v>
      </c>
      <c r="I512" s="257"/>
      <c r="J512" s="258">
        <f>ROUND(I512*H512,2)</f>
        <v>0</v>
      </c>
      <c r="K512" s="254" t="s">
        <v>1</v>
      </c>
      <c r="L512" s="259"/>
      <c r="M512" s="260" t="s">
        <v>1</v>
      </c>
      <c r="N512" s="261" t="s">
        <v>41</v>
      </c>
      <c r="O512" s="79"/>
      <c r="P512" s="225">
        <f>O512*H512</f>
        <v>0</v>
      </c>
      <c r="Q512" s="225">
        <v>0.001</v>
      </c>
      <c r="R512" s="225">
        <f>Q512*H512</f>
        <v>0.1474</v>
      </c>
      <c r="S512" s="225">
        <v>0</v>
      </c>
      <c r="T512" s="226">
        <f>S512*H512</f>
        <v>0</v>
      </c>
      <c r="AR512" s="17" t="s">
        <v>621</v>
      </c>
      <c r="AT512" s="17" t="s">
        <v>173</v>
      </c>
      <c r="AU512" s="17" t="s">
        <v>79</v>
      </c>
      <c r="AY512" s="17" t="s">
        <v>131</v>
      </c>
      <c r="BE512" s="227">
        <f>IF(N512="základní",J512,0)</f>
        <v>0</v>
      </c>
      <c r="BF512" s="227">
        <f>IF(N512="snížená",J512,0)</f>
        <v>0</v>
      </c>
      <c r="BG512" s="227">
        <f>IF(N512="zákl. přenesená",J512,0)</f>
        <v>0</v>
      </c>
      <c r="BH512" s="227">
        <f>IF(N512="sníž. přenesená",J512,0)</f>
        <v>0</v>
      </c>
      <c r="BI512" s="227">
        <f>IF(N512="nulová",J512,0)</f>
        <v>0</v>
      </c>
      <c r="BJ512" s="17" t="s">
        <v>77</v>
      </c>
      <c r="BK512" s="227">
        <f>ROUND(I512*H512,2)</f>
        <v>0</v>
      </c>
      <c r="BL512" s="17" t="s">
        <v>570</v>
      </c>
      <c r="BM512" s="17" t="s">
        <v>641</v>
      </c>
    </row>
    <row r="513" spans="2:47" s="1" customFormat="1" ht="12">
      <c r="B513" s="38"/>
      <c r="C513" s="39"/>
      <c r="D513" s="228" t="s">
        <v>140</v>
      </c>
      <c r="E513" s="39"/>
      <c r="F513" s="229" t="s">
        <v>639</v>
      </c>
      <c r="G513" s="39"/>
      <c r="H513" s="39"/>
      <c r="I513" s="143"/>
      <c r="J513" s="39"/>
      <c r="K513" s="39"/>
      <c r="L513" s="43"/>
      <c r="M513" s="230"/>
      <c r="N513" s="79"/>
      <c r="O513" s="79"/>
      <c r="P513" s="79"/>
      <c r="Q513" s="79"/>
      <c r="R513" s="79"/>
      <c r="S513" s="79"/>
      <c r="T513" s="80"/>
      <c r="AT513" s="17" t="s">
        <v>140</v>
      </c>
      <c r="AU513" s="17" t="s">
        <v>79</v>
      </c>
    </row>
    <row r="514" spans="2:51" s="12" customFormat="1" ht="12">
      <c r="B514" s="231"/>
      <c r="C514" s="232"/>
      <c r="D514" s="228" t="s">
        <v>142</v>
      </c>
      <c r="E514" s="233" t="s">
        <v>1</v>
      </c>
      <c r="F514" s="234" t="s">
        <v>642</v>
      </c>
      <c r="G514" s="232"/>
      <c r="H514" s="233" t="s">
        <v>1</v>
      </c>
      <c r="I514" s="235"/>
      <c r="J514" s="232"/>
      <c r="K514" s="232"/>
      <c r="L514" s="236"/>
      <c r="M514" s="237"/>
      <c r="N514" s="238"/>
      <c r="O514" s="238"/>
      <c r="P514" s="238"/>
      <c r="Q514" s="238"/>
      <c r="R514" s="238"/>
      <c r="S514" s="238"/>
      <c r="T514" s="239"/>
      <c r="AT514" s="240" t="s">
        <v>142</v>
      </c>
      <c r="AU514" s="240" t="s">
        <v>79</v>
      </c>
      <c r="AV514" s="12" t="s">
        <v>77</v>
      </c>
      <c r="AW514" s="12" t="s">
        <v>32</v>
      </c>
      <c r="AX514" s="12" t="s">
        <v>70</v>
      </c>
      <c r="AY514" s="240" t="s">
        <v>131</v>
      </c>
    </row>
    <row r="515" spans="2:51" s="12" customFormat="1" ht="12">
      <c r="B515" s="231"/>
      <c r="C515" s="232"/>
      <c r="D515" s="228" t="s">
        <v>142</v>
      </c>
      <c r="E515" s="233" t="s">
        <v>1</v>
      </c>
      <c r="F515" s="234" t="s">
        <v>643</v>
      </c>
      <c r="G515" s="232"/>
      <c r="H515" s="233" t="s">
        <v>1</v>
      </c>
      <c r="I515" s="235"/>
      <c r="J515" s="232"/>
      <c r="K515" s="232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142</v>
      </c>
      <c r="AU515" s="240" t="s">
        <v>79</v>
      </c>
      <c r="AV515" s="12" t="s">
        <v>77</v>
      </c>
      <c r="AW515" s="12" t="s">
        <v>32</v>
      </c>
      <c r="AX515" s="12" t="s">
        <v>70</v>
      </c>
      <c r="AY515" s="240" t="s">
        <v>131</v>
      </c>
    </row>
    <row r="516" spans="2:51" s="12" customFormat="1" ht="12">
      <c r="B516" s="231"/>
      <c r="C516" s="232"/>
      <c r="D516" s="228" t="s">
        <v>142</v>
      </c>
      <c r="E516" s="233" t="s">
        <v>1</v>
      </c>
      <c r="F516" s="234" t="s">
        <v>644</v>
      </c>
      <c r="G516" s="232"/>
      <c r="H516" s="233" t="s">
        <v>1</v>
      </c>
      <c r="I516" s="235"/>
      <c r="J516" s="232"/>
      <c r="K516" s="232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142</v>
      </c>
      <c r="AU516" s="240" t="s">
        <v>79</v>
      </c>
      <c r="AV516" s="12" t="s">
        <v>77</v>
      </c>
      <c r="AW516" s="12" t="s">
        <v>32</v>
      </c>
      <c r="AX516" s="12" t="s">
        <v>70</v>
      </c>
      <c r="AY516" s="240" t="s">
        <v>131</v>
      </c>
    </row>
    <row r="517" spans="2:51" s="13" customFormat="1" ht="12">
      <c r="B517" s="241"/>
      <c r="C517" s="242"/>
      <c r="D517" s="228" t="s">
        <v>142</v>
      </c>
      <c r="E517" s="243" t="s">
        <v>1</v>
      </c>
      <c r="F517" s="244" t="s">
        <v>645</v>
      </c>
      <c r="G517" s="242"/>
      <c r="H517" s="245">
        <v>134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AT517" s="251" t="s">
        <v>142</v>
      </c>
      <c r="AU517" s="251" t="s">
        <v>79</v>
      </c>
      <c r="AV517" s="13" t="s">
        <v>79</v>
      </c>
      <c r="AW517" s="13" t="s">
        <v>32</v>
      </c>
      <c r="AX517" s="13" t="s">
        <v>77</v>
      </c>
      <c r="AY517" s="251" t="s">
        <v>131</v>
      </c>
    </row>
    <row r="518" spans="2:51" s="13" customFormat="1" ht="12">
      <c r="B518" s="241"/>
      <c r="C518" s="242"/>
      <c r="D518" s="228" t="s">
        <v>142</v>
      </c>
      <c r="E518" s="242"/>
      <c r="F518" s="244" t="s">
        <v>646</v>
      </c>
      <c r="G518" s="242"/>
      <c r="H518" s="245">
        <v>147.4</v>
      </c>
      <c r="I518" s="246"/>
      <c r="J518" s="242"/>
      <c r="K518" s="242"/>
      <c r="L518" s="247"/>
      <c r="M518" s="248"/>
      <c r="N518" s="249"/>
      <c r="O518" s="249"/>
      <c r="P518" s="249"/>
      <c r="Q518" s="249"/>
      <c r="R518" s="249"/>
      <c r="S518" s="249"/>
      <c r="T518" s="250"/>
      <c r="AT518" s="251" t="s">
        <v>142</v>
      </c>
      <c r="AU518" s="251" t="s">
        <v>79</v>
      </c>
      <c r="AV518" s="13" t="s">
        <v>79</v>
      </c>
      <c r="AW518" s="13" t="s">
        <v>4</v>
      </c>
      <c r="AX518" s="13" t="s">
        <v>77</v>
      </c>
      <c r="AY518" s="251" t="s">
        <v>131</v>
      </c>
    </row>
    <row r="519" spans="2:65" s="1" customFormat="1" ht="16.5" customHeight="1">
      <c r="B519" s="38"/>
      <c r="C519" s="252" t="s">
        <v>647</v>
      </c>
      <c r="D519" s="252" t="s">
        <v>173</v>
      </c>
      <c r="E519" s="253" t="s">
        <v>648</v>
      </c>
      <c r="F519" s="254" t="s">
        <v>649</v>
      </c>
      <c r="G519" s="255" t="s">
        <v>650</v>
      </c>
      <c r="H519" s="256">
        <v>9.9</v>
      </c>
      <c r="I519" s="257"/>
      <c r="J519" s="258">
        <f>ROUND(I519*H519,2)</f>
        <v>0</v>
      </c>
      <c r="K519" s="254" t="s">
        <v>1</v>
      </c>
      <c r="L519" s="259"/>
      <c r="M519" s="260" t="s">
        <v>1</v>
      </c>
      <c r="N519" s="261" t="s">
        <v>41</v>
      </c>
      <c r="O519" s="79"/>
      <c r="P519" s="225">
        <f>O519*H519</f>
        <v>0</v>
      </c>
      <c r="Q519" s="225">
        <v>0.025</v>
      </c>
      <c r="R519" s="225">
        <f>Q519*H519</f>
        <v>0.24750000000000003</v>
      </c>
      <c r="S519" s="225">
        <v>0</v>
      </c>
      <c r="T519" s="226">
        <f>S519*H519</f>
        <v>0</v>
      </c>
      <c r="AR519" s="17" t="s">
        <v>621</v>
      </c>
      <c r="AT519" s="17" t="s">
        <v>173</v>
      </c>
      <c r="AU519" s="17" t="s">
        <v>79</v>
      </c>
      <c r="AY519" s="17" t="s">
        <v>131</v>
      </c>
      <c r="BE519" s="227">
        <f>IF(N519="základní",J519,0)</f>
        <v>0</v>
      </c>
      <c r="BF519" s="227">
        <f>IF(N519="snížená",J519,0)</f>
        <v>0</v>
      </c>
      <c r="BG519" s="227">
        <f>IF(N519="zákl. přenesená",J519,0)</f>
        <v>0</v>
      </c>
      <c r="BH519" s="227">
        <f>IF(N519="sníž. přenesená",J519,0)</f>
        <v>0</v>
      </c>
      <c r="BI519" s="227">
        <f>IF(N519="nulová",J519,0)</f>
        <v>0</v>
      </c>
      <c r="BJ519" s="17" t="s">
        <v>77</v>
      </c>
      <c r="BK519" s="227">
        <f>ROUND(I519*H519,2)</f>
        <v>0</v>
      </c>
      <c r="BL519" s="17" t="s">
        <v>570</v>
      </c>
      <c r="BM519" s="17" t="s">
        <v>651</v>
      </c>
    </row>
    <row r="520" spans="2:47" s="1" customFormat="1" ht="12">
      <c r="B520" s="38"/>
      <c r="C520" s="39"/>
      <c r="D520" s="228" t="s">
        <v>140</v>
      </c>
      <c r="E520" s="39"/>
      <c r="F520" s="229" t="s">
        <v>649</v>
      </c>
      <c r="G520" s="39"/>
      <c r="H520" s="39"/>
      <c r="I520" s="143"/>
      <c r="J520" s="39"/>
      <c r="K520" s="39"/>
      <c r="L520" s="43"/>
      <c r="M520" s="230"/>
      <c r="N520" s="79"/>
      <c r="O520" s="79"/>
      <c r="P520" s="79"/>
      <c r="Q520" s="79"/>
      <c r="R520" s="79"/>
      <c r="S520" s="79"/>
      <c r="T520" s="80"/>
      <c r="AT520" s="17" t="s">
        <v>140</v>
      </c>
      <c r="AU520" s="17" t="s">
        <v>79</v>
      </c>
    </row>
    <row r="521" spans="2:51" s="12" customFormat="1" ht="12">
      <c r="B521" s="231"/>
      <c r="C521" s="232"/>
      <c r="D521" s="228" t="s">
        <v>142</v>
      </c>
      <c r="E521" s="233" t="s">
        <v>1</v>
      </c>
      <c r="F521" s="234" t="s">
        <v>652</v>
      </c>
      <c r="G521" s="232"/>
      <c r="H521" s="233" t="s">
        <v>1</v>
      </c>
      <c r="I521" s="235"/>
      <c r="J521" s="232"/>
      <c r="K521" s="232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142</v>
      </c>
      <c r="AU521" s="240" t="s">
        <v>79</v>
      </c>
      <c r="AV521" s="12" t="s">
        <v>77</v>
      </c>
      <c r="AW521" s="12" t="s">
        <v>32</v>
      </c>
      <c r="AX521" s="12" t="s">
        <v>70</v>
      </c>
      <c r="AY521" s="240" t="s">
        <v>131</v>
      </c>
    </row>
    <row r="522" spans="2:51" s="13" customFormat="1" ht="12">
      <c r="B522" s="241"/>
      <c r="C522" s="242"/>
      <c r="D522" s="228" t="s">
        <v>142</v>
      </c>
      <c r="E522" s="243" t="s">
        <v>1</v>
      </c>
      <c r="F522" s="244" t="s">
        <v>653</v>
      </c>
      <c r="G522" s="242"/>
      <c r="H522" s="245">
        <v>8.74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AT522" s="251" t="s">
        <v>142</v>
      </c>
      <c r="AU522" s="251" t="s">
        <v>79</v>
      </c>
      <c r="AV522" s="13" t="s">
        <v>79</v>
      </c>
      <c r="AW522" s="13" t="s">
        <v>32</v>
      </c>
      <c r="AX522" s="13" t="s">
        <v>70</v>
      </c>
      <c r="AY522" s="251" t="s">
        <v>131</v>
      </c>
    </row>
    <row r="523" spans="2:51" s="12" customFormat="1" ht="12">
      <c r="B523" s="231"/>
      <c r="C523" s="232"/>
      <c r="D523" s="228" t="s">
        <v>142</v>
      </c>
      <c r="E523" s="233" t="s">
        <v>1</v>
      </c>
      <c r="F523" s="234" t="s">
        <v>654</v>
      </c>
      <c r="G523" s="232"/>
      <c r="H523" s="233" t="s">
        <v>1</v>
      </c>
      <c r="I523" s="235"/>
      <c r="J523" s="232"/>
      <c r="K523" s="232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142</v>
      </c>
      <c r="AU523" s="240" t="s">
        <v>79</v>
      </c>
      <c r="AV523" s="12" t="s">
        <v>77</v>
      </c>
      <c r="AW523" s="12" t="s">
        <v>32</v>
      </c>
      <c r="AX523" s="12" t="s">
        <v>70</v>
      </c>
      <c r="AY523" s="240" t="s">
        <v>131</v>
      </c>
    </row>
    <row r="524" spans="2:51" s="13" customFormat="1" ht="12">
      <c r="B524" s="241"/>
      <c r="C524" s="242"/>
      <c r="D524" s="228" t="s">
        <v>142</v>
      </c>
      <c r="E524" s="243" t="s">
        <v>1</v>
      </c>
      <c r="F524" s="244" t="s">
        <v>192</v>
      </c>
      <c r="G524" s="242"/>
      <c r="H524" s="245">
        <v>9</v>
      </c>
      <c r="I524" s="246"/>
      <c r="J524" s="242"/>
      <c r="K524" s="242"/>
      <c r="L524" s="247"/>
      <c r="M524" s="248"/>
      <c r="N524" s="249"/>
      <c r="O524" s="249"/>
      <c r="P524" s="249"/>
      <c r="Q524" s="249"/>
      <c r="R524" s="249"/>
      <c r="S524" s="249"/>
      <c r="T524" s="250"/>
      <c r="AT524" s="251" t="s">
        <v>142</v>
      </c>
      <c r="AU524" s="251" t="s">
        <v>79</v>
      </c>
      <c r="AV524" s="13" t="s">
        <v>79</v>
      </c>
      <c r="AW524" s="13" t="s">
        <v>32</v>
      </c>
      <c r="AX524" s="13" t="s">
        <v>77</v>
      </c>
      <c r="AY524" s="251" t="s">
        <v>131</v>
      </c>
    </row>
    <row r="525" spans="2:51" s="13" customFormat="1" ht="12">
      <c r="B525" s="241"/>
      <c r="C525" s="242"/>
      <c r="D525" s="228" t="s">
        <v>142</v>
      </c>
      <c r="E525" s="242"/>
      <c r="F525" s="244" t="s">
        <v>655</v>
      </c>
      <c r="G525" s="242"/>
      <c r="H525" s="245">
        <v>9.9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AT525" s="251" t="s">
        <v>142</v>
      </c>
      <c r="AU525" s="251" t="s">
        <v>79</v>
      </c>
      <c r="AV525" s="13" t="s">
        <v>79</v>
      </c>
      <c r="AW525" s="13" t="s">
        <v>4</v>
      </c>
      <c r="AX525" s="13" t="s">
        <v>77</v>
      </c>
      <c r="AY525" s="251" t="s">
        <v>131</v>
      </c>
    </row>
    <row r="526" spans="2:65" s="1" customFormat="1" ht="16.5" customHeight="1">
      <c r="B526" s="38"/>
      <c r="C526" s="252" t="s">
        <v>656</v>
      </c>
      <c r="D526" s="252" t="s">
        <v>173</v>
      </c>
      <c r="E526" s="253" t="s">
        <v>657</v>
      </c>
      <c r="F526" s="254" t="s">
        <v>658</v>
      </c>
      <c r="G526" s="255" t="s">
        <v>640</v>
      </c>
      <c r="H526" s="256">
        <v>44</v>
      </c>
      <c r="I526" s="257"/>
      <c r="J526" s="258">
        <f>ROUND(I526*H526,2)</f>
        <v>0</v>
      </c>
      <c r="K526" s="254" t="s">
        <v>1</v>
      </c>
      <c r="L526" s="259"/>
      <c r="M526" s="260" t="s">
        <v>1</v>
      </c>
      <c r="N526" s="261" t="s">
        <v>41</v>
      </c>
      <c r="O526" s="79"/>
      <c r="P526" s="225">
        <f>O526*H526</f>
        <v>0</v>
      </c>
      <c r="Q526" s="225">
        <v>0.001</v>
      </c>
      <c r="R526" s="225">
        <f>Q526*H526</f>
        <v>0.044</v>
      </c>
      <c r="S526" s="225">
        <v>0</v>
      </c>
      <c r="T526" s="226">
        <f>S526*H526</f>
        <v>0</v>
      </c>
      <c r="AR526" s="17" t="s">
        <v>621</v>
      </c>
      <c r="AT526" s="17" t="s">
        <v>173</v>
      </c>
      <c r="AU526" s="17" t="s">
        <v>79</v>
      </c>
      <c r="AY526" s="17" t="s">
        <v>131</v>
      </c>
      <c r="BE526" s="227">
        <f>IF(N526="základní",J526,0)</f>
        <v>0</v>
      </c>
      <c r="BF526" s="227">
        <f>IF(N526="snížená",J526,0)</f>
        <v>0</v>
      </c>
      <c r="BG526" s="227">
        <f>IF(N526="zákl. přenesená",J526,0)</f>
        <v>0</v>
      </c>
      <c r="BH526" s="227">
        <f>IF(N526="sníž. přenesená",J526,0)</f>
        <v>0</v>
      </c>
      <c r="BI526" s="227">
        <f>IF(N526="nulová",J526,0)</f>
        <v>0</v>
      </c>
      <c r="BJ526" s="17" t="s">
        <v>77</v>
      </c>
      <c r="BK526" s="227">
        <f>ROUND(I526*H526,2)</f>
        <v>0</v>
      </c>
      <c r="BL526" s="17" t="s">
        <v>570</v>
      </c>
      <c r="BM526" s="17" t="s">
        <v>659</v>
      </c>
    </row>
    <row r="527" spans="2:47" s="1" customFormat="1" ht="12">
      <c r="B527" s="38"/>
      <c r="C527" s="39"/>
      <c r="D527" s="228" t="s">
        <v>140</v>
      </c>
      <c r="E527" s="39"/>
      <c r="F527" s="229" t="s">
        <v>658</v>
      </c>
      <c r="G527" s="39"/>
      <c r="H527" s="39"/>
      <c r="I527" s="143"/>
      <c r="J527" s="39"/>
      <c r="K527" s="39"/>
      <c r="L527" s="43"/>
      <c r="M527" s="230"/>
      <c r="N527" s="79"/>
      <c r="O527" s="79"/>
      <c r="P527" s="79"/>
      <c r="Q527" s="79"/>
      <c r="R527" s="79"/>
      <c r="S527" s="79"/>
      <c r="T527" s="80"/>
      <c r="AT527" s="17" t="s">
        <v>140</v>
      </c>
      <c r="AU527" s="17" t="s">
        <v>79</v>
      </c>
    </row>
    <row r="528" spans="2:51" s="12" customFormat="1" ht="12">
      <c r="B528" s="231"/>
      <c r="C528" s="232"/>
      <c r="D528" s="228" t="s">
        <v>142</v>
      </c>
      <c r="E528" s="233" t="s">
        <v>1</v>
      </c>
      <c r="F528" s="234" t="s">
        <v>660</v>
      </c>
      <c r="G528" s="232"/>
      <c r="H528" s="233" t="s">
        <v>1</v>
      </c>
      <c r="I528" s="235"/>
      <c r="J528" s="232"/>
      <c r="K528" s="232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142</v>
      </c>
      <c r="AU528" s="240" t="s">
        <v>79</v>
      </c>
      <c r="AV528" s="12" t="s">
        <v>77</v>
      </c>
      <c r="AW528" s="12" t="s">
        <v>32</v>
      </c>
      <c r="AX528" s="12" t="s">
        <v>70</v>
      </c>
      <c r="AY528" s="240" t="s">
        <v>131</v>
      </c>
    </row>
    <row r="529" spans="2:51" s="12" customFormat="1" ht="12">
      <c r="B529" s="231"/>
      <c r="C529" s="232"/>
      <c r="D529" s="228" t="s">
        <v>142</v>
      </c>
      <c r="E529" s="233" t="s">
        <v>1</v>
      </c>
      <c r="F529" s="234" t="s">
        <v>661</v>
      </c>
      <c r="G529" s="232"/>
      <c r="H529" s="233" t="s">
        <v>1</v>
      </c>
      <c r="I529" s="235"/>
      <c r="J529" s="232"/>
      <c r="K529" s="232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142</v>
      </c>
      <c r="AU529" s="240" t="s">
        <v>79</v>
      </c>
      <c r="AV529" s="12" t="s">
        <v>77</v>
      </c>
      <c r="AW529" s="12" t="s">
        <v>32</v>
      </c>
      <c r="AX529" s="12" t="s">
        <v>70</v>
      </c>
      <c r="AY529" s="240" t="s">
        <v>131</v>
      </c>
    </row>
    <row r="530" spans="2:51" s="12" customFormat="1" ht="12">
      <c r="B530" s="231"/>
      <c r="C530" s="232"/>
      <c r="D530" s="228" t="s">
        <v>142</v>
      </c>
      <c r="E530" s="233" t="s">
        <v>1</v>
      </c>
      <c r="F530" s="234" t="s">
        <v>654</v>
      </c>
      <c r="G530" s="232"/>
      <c r="H530" s="233" t="s">
        <v>1</v>
      </c>
      <c r="I530" s="235"/>
      <c r="J530" s="232"/>
      <c r="K530" s="232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142</v>
      </c>
      <c r="AU530" s="240" t="s">
        <v>79</v>
      </c>
      <c r="AV530" s="12" t="s">
        <v>77</v>
      </c>
      <c r="AW530" s="12" t="s">
        <v>32</v>
      </c>
      <c r="AX530" s="12" t="s">
        <v>70</v>
      </c>
      <c r="AY530" s="240" t="s">
        <v>131</v>
      </c>
    </row>
    <row r="531" spans="2:51" s="13" customFormat="1" ht="12">
      <c r="B531" s="241"/>
      <c r="C531" s="242"/>
      <c r="D531" s="228" t="s">
        <v>142</v>
      </c>
      <c r="E531" s="243" t="s">
        <v>1</v>
      </c>
      <c r="F531" s="244" t="s">
        <v>662</v>
      </c>
      <c r="G531" s="242"/>
      <c r="H531" s="245">
        <v>40</v>
      </c>
      <c r="I531" s="246"/>
      <c r="J531" s="242"/>
      <c r="K531" s="242"/>
      <c r="L531" s="247"/>
      <c r="M531" s="248"/>
      <c r="N531" s="249"/>
      <c r="O531" s="249"/>
      <c r="P531" s="249"/>
      <c r="Q531" s="249"/>
      <c r="R531" s="249"/>
      <c r="S531" s="249"/>
      <c r="T531" s="250"/>
      <c r="AT531" s="251" t="s">
        <v>142</v>
      </c>
      <c r="AU531" s="251" t="s">
        <v>79</v>
      </c>
      <c r="AV531" s="13" t="s">
        <v>79</v>
      </c>
      <c r="AW531" s="13" t="s">
        <v>32</v>
      </c>
      <c r="AX531" s="13" t="s">
        <v>77</v>
      </c>
      <c r="AY531" s="251" t="s">
        <v>131</v>
      </c>
    </row>
    <row r="532" spans="2:51" s="13" customFormat="1" ht="12">
      <c r="B532" s="241"/>
      <c r="C532" s="242"/>
      <c r="D532" s="228" t="s">
        <v>142</v>
      </c>
      <c r="E532" s="242"/>
      <c r="F532" s="244" t="s">
        <v>663</v>
      </c>
      <c r="G532" s="242"/>
      <c r="H532" s="245">
        <v>44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AT532" s="251" t="s">
        <v>142</v>
      </c>
      <c r="AU532" s="251" t="s">
        <v>79</v>
      </c>
      <c r="AV532" s="13" t="s">
        <v>79</v>
      </c>
      <c r="AW532" s="13" t="s">
        <v>4</v>
      </c>
      <c r="AX532" s="13" t="s">
        <v>77</v>
      </c>
      <c r="AY532" s="251" t="s">
        <v>131</v>
      </c>
    </row>
    <row r="533" spans="2:65" s="1" customFormat="1" ht="16.5" customHeight="1">
      <c r="B533" s="38"/>
      <c r="C533" s="216" t="s">
        <v>664</v>
      </c>
      <c r="D533" s="216" t="s">
        <v>133</v>
      </c>
      <c r="E533" s="217" t="s">
        <v>665</v>
      </c>
      <c r="F533" s="218" t="s">
        <v>666</v>
      </c>
      <c r="G533" s="219" t="s">
        <v>395</v>
      </c>
      <c r="H533" s="220">
        <v>9</v>
      </c>
      <c r="I533" s="221"/>
      <c r="J533" s="222">
        <f>ROUND(I533*H533,2)</f>
        <v>0</v>
      </c>
      <c r="K533" s="218" t="s">
        <v>137</v>
      </c>
      <c r="L533" s="43"/>
      <c r="M533" s="223" t="s">
        <v>1</v>
      </c>
      <c r="N533" s="224" t="s">
        <v>41</v>
      </c>
      <c r="O533" s="79"/>
      <c r="P533" s="225">
        <f>O533*H533</f>
        <v>0</v>
      </c>
      <c r="Q533" s="225">
        <v>0</v>
      </c>
      <c r="R533" s="225">
        <f>Q533*H533</f>
        <v>0</v>
      </c>
      <c r="S533" s="225">
        <v>0</v>
      </c>
      <c r="T533" s="226">
        <f>S533*H533</f>
        <v>0</v>
      </c>
      <c r="AR533" s="17" t="s">
        <v>570</v>
      </c>
      <c r="AT533" s="17" t="s">
        <v>133</v>
      </c>
      <c r="AU533" s="17" t="s">
        <v>79</v>
      </c>
      <c r="AY533" s="17" t="s">
        <v>131</v>
      </c>
      <c r="BE533" s="227">
        <f>IF(N533="základní",J533,0)</f>
        <v>0</v>
      </c>
      <c r="BF533" s="227">
        <f>IF(N533="snížená",J533,0)</f>
        <v>0</v>
      </c>
      <c r="BG533" s="227">
        <f>IF(N533="zákl. přenesená",J533,0)</f>
        <v>0</v>
      </c>
      <c r="BH533" s="227">
        <f>IF(N533="sníž. přenesená",J533,0)</f>
        <v>0</v>
      </c>
      <c r="BI533" s="227">
        <f>IF(N533="nulová",J533,0)</f>
        <v>0</v>
      </c>
      <c r="BJ533" s="17" t="s">
        <v>77</v>
      </c>
      <c r="BK533" s="227">
        <f>ROUND(I533*H533,2)</f>
        <v>0</v>
      </c>
      <c r="BL533" s="17" t="s">
        <v>570</v>
      </c>
      <c r="BM533" s="17" t="s">
        <v>667</v>
      </c>
    </row>
    <row r="534" spans="2:47" s="1" customFormat="1" ht="12">
      <c r="B534" s="38"/>
      <c r="C534" s="39"/>
      <c r="D534" s="228" t="s">
        <v>140</v>
      </c>
      <c r="E534" s="39"/>
      <c r="F534" s="229" t="s">
        <v>668</v>
      </c>
      <c r="G534" s="39"/>
      <c r="H534" s="39"/>
      <c r="I534" s="143"/>
      <c r="J534" s="39"/>
      <c r="K534" s="39"/>
      <c r="L534" s="43"/>
      <c r="M534" s="230"/>
      <c r="N534" s="79"/>
      <c r="O534" s="79"/>
      <c r="P534" s="79"/>
      <c r="Q534" s="79"/>
      <c r="R534" s="79"/>
      <c r="S534" s="79"/>
      <c r="T534" s="80"/>
      <c r="AT534" s="17" t="s">
        <v>140</v>
      </c>
      <c r="AU534" s="17" t="s">
        <v>79</v>
      </c>
    </row>
    <row r="535" spans="2:65" s="1" customFormat="1" ht="16.5" customHeight="1">
      <c r="B535" s="38"/>
      <c r="C535" s="216" t="s">
        <v>669</v>
      </c>
      <c r="D535" s="216" t="s">
        <v>133</v>
      </c>
      <c r="E535" s="217" t="s">
        <v>670</v>
      </c>
      <c r="F535" s="218" t="s">
        <v>671</v>
      </c>
      <c r="G535" s="219" t="s">
        <v>395</v>
      </c>
      <c r="H535" s="220">
        <v>28</v>
      </c>
      <c r="I535" s="221"/>
      <c r="J535" s="222">
        <f>ROUND(I535*H535,2)</f>
        <v>0</v>
      </c>
      <c r="K535" s="218" t="s">
        <v>137</v>
      </c>
      <c r="L535" s="43"/>
      <c r="M535" s="223" t="s">
        <v>1</v>
      </c>
      <c r="N535" s="224" t="s">
        <v>41</v>
      </c>
      <c r="O535" s="79"/>
      <c r="P535" s="225">
        <f>O535*H535</f>
        <v>0</v>
      </c>
      <c r="Q535" s="225">
        <v>0</v>
      </c>
      <c r="R535" s="225">
        <f>Q535*H535</f>
        <v>0</v>
      </c>
      <c r="S535" s="225">
        <v>0</v>
      </c>
      <c r="T535" s="226">
        <f>S535*H535</f>
        <v>0</v>
      </c>
      <c r="AR535" s="17" t="s">
        <v>570</v>
      </c>
      <c r="AT535" s="17" t="s">
        <v>133</v>
      </c>
      <c r="AU535" s="17" t="s">
        <v>79</v>
      </c>
      <c r="AY535" s="17" t="s">
        <v>131</v>
      </c>
      <c r="BE535" s="227">
        <f>IF(N535="základní",J535,0)</f>
        <v>0</v>
      </c>
      <c r="BF535" s="227">
        <f>IF(N535="snížená",J535,0)</f>
        <v>0</v>
      </c>
      <c r="BG535" s="227">
        <f>IF(N535="zákl. přenesená",J535,0)</f>
        <v>0</v>
      </c>
      <c r="BH535" s="227">
        <f>IF(N535="sníž. přenesená",J535,0)</f>
        <v>0</v>
      </c>
      <c r="BI535" s="227">
        <f>IF(N535="nulová",J535,0)</f>
        <v>0</v>
      </c>
      <c r="BJ535" s="17" t="s">
        <v>77</v>
      </c>
      <c r="BK535" s="227">
        <f>ROUND(I535*H535,2)</f>
        <v>0</v>
      </c>
      <c r="BL535" s="17" t="s">
        <v>570</v>
      </c>
      <c r="BM535" s="17" t="s">
        <v>672</v>
      </c>
    </row>
    <row r="536" spans="2:47" s="1" customFormat="1" ht="12">
      <c r="B536" s="38"/>
      <c r="C536" s="39"/>
      <c r="D536" s="228" t="s">
        <v>140</v>
      </c>
      <c r="E536" s="39"/>
      <c r="F536" s="229" t="s">
        <v>673</v>
      </c>
      <c r="G536" s="39"/>
      <c r="H536" s="39"/>
      <c r="I536" s="143"/>
      <c r="J536" s="39"/>
      <c r="K536" s="39"/>
      <c r="L536" s="43"/>
      <c r="M536" s="230"/>
      <c r="N536" s="79"/>
      <c r="O536" s="79"/>
      <c r="P536" s="79"/>
      <c r="Q536" s="79"/>
      <c r="R536" s="79"/>
      <c r="S536" s="79"/>
      <c r="T536" s="80"/>
      <c r="AT536" s="17" t="s">
        <v>140</v>
      </c>
      <c r="AU536" s="17" t="s">
        <v>79</v>
      </c>
    </row>
    <row r="537" spans="2:65" s="1" customFormat="1" ht="16.5" customHeight="1">
      <c r="B537" s="38"/>
      <c r="C537" s="252" t="s">
        <v>674</v>
      </c>
      <c r="D537" s="252" t="s">
        <v>173</v>
      </c>
      <c r="E537" s="253" t="s">
        <v>675</v>
      </c>
      <c r="F537" s="254" t="s">
        <v>676</v>
      </c>
      <c r="G537" s="255" t="s">
        <v>395</v>
      </c>
      <c r="H537" s="256">
        <v>28</v>
      </c>
      <c r="I537" s="257"/>
      <c r="J537" s="258">
        <f>ROUND(I537*H537,2)</f>
        <v>0</v>
      </c>
      <c r="K537" s="254" t="s">
        <v>137</v>
      </c>
      <c r="L537" s="259"/>
      <c r="M537" s="260" t="s">
        <v>1</v>
      </c>
      <c r="N537" s="261" t="s">
        <v>41</v>
      </c>
      <c r="O537" s="79"/>
      <c r="P537" s="225">
        <f>O537*H537</f>
        <v>0</v>
      </c>
      <c r="Q537" s="225">
        <v>0.0021</v>
      </c>
      <c r="R537" s="225">
        <f>Q537*H537</f>
        <v>0.0588</v>
      </c>
      <c r="S537" s="225">
        <v>0</v>
      </c>
      <c r="T537" s="226">
        <f>S537*H537</f>
        <v>0</v>
      </c>
      <c r="AR537" s="17" t="s">
        <v>677</v>
      </c>
      <c r="AT537" s="17" t="s">
        <v>173</v>
      </c>
      <c r="AU537" s="17" t="s">
        <v>79</v>
      </c>
      <c r="AY537" s="17" t="s">
        <v>131</v>
      </c>
      <c r="BE537" s="227">
        <f>IF(N537="základní",J537,0)</f>
        <v>0</v>
      </c>
      <c r="BF537" s="227">
        <f>IF(N537="snížená",J537,0)</f>
        <v>0</v>
      </c>
      <c r="BG537" s="227">
        <f>IF(N537="zákl. přenesená",J537,0)</f>
        <v>0</v>
      </c>
      <c r="BH537" s="227">
        <f>IF(N537="sníž. přenesená",J537,0)</f>
        <v>0</v>
      </c>
      <c r="BI537" s="227">
        <f>IF(N537="nulová",J537,0)</f>
        <v>0</v>
      </c>
      <c r="BJ537" s="17" t="s">
        <v>77</v>
      </c>
      <c r="BK537" s="227">
        <f>ROUND(I537*H537,2)</f>
        <v>0</v>
      </c>
      <c r="BL537" s="17" t="s">
        <v>677</v>
      </c>
      <c r="BM537" s="17" t="s">
        <v>678</v>
      </c>
    </row>
    <row r="538" spans="2:47" s="1" customFormat="1" ht="12">
      <c r="B538" s="38"/>
      <c r="C538" s="39"/>
      <c r="D538" s="228" t="s">
        <v>140</v>
      </c>
      <c r="E538" s="39"/>
      <c r="F538" s="229" t="s">
        <v>676</v>
      </c>
      <c r="G538" s="39"/>
      <c r="H538" s="39"/>
      <c r="I538" s="143"/>
      <c r="J538" s="39"/>
      <c r="K538" s="39"/>
      <c r="L538" s="43"/>
      <c r="M538" s="230"/>
      <c r="N538" s="79"/>
      <c r="O538" s="79"/>
      <c r="P538" s="79"/>
      <c r="Q538" s="79"/>
      <c r="R538" s="79"/>
      <c r="S538" s="79"/>
      <c r="T538" s="80"/>
      <c r="AT538" s="17" t="s">
        <v>140</v>
      </c>
      <c r="AU538" s="17" t="s">
        <v>79</v>
      </c>
    </row>
    <row r="539" spans="2:65" s="1" customFormat="1" ht="16.5" customHeight="1">
      <c r="B539" s="38"/>
      <c r="C539" s="252" t="s">
        <v>679</v>
      </c>
      <c r="D539" s="252" t="s">
        <v>173</v>
      </c>
      <c r="E539" s="253" t="s">
        <v>680</v>
      </c>
      <c r="F539" s="254" t="s">
        <v>681</v>
      </c>
      <c r="G539" s="255" t="s">
        <v>395</v>
      </c>
      <c r="H539" s="256">
        <v>9</v>
      </c>
      <c r="I539" s="257"/>
      <c r="J539" s="258">
        <f>ROUND(I539*H539,2)</f>
        <v>0</v>
      </c>
      <c r="K539" s="254" t="s">
        <v>137</v>
      </c>
      <c r="L539" s="259"/>
      <c r="M539" s="260" t="s">
        <v>1</v>
      </c>
      <c r="N539" s="261" t="s">
        <v>41</v>
      </c>
      <c r="O539" s="79"/>
      <c r="P539" s="225">
        <f>O539*H539</f>
        <v>0</v>
      </c>
      <c r="Q539" s="225">
        <v>0.0031</v>
      </c>
      <c r="R539" s="225">
        <f>Q539*H539</f>
        <v>0.027899999999999998</v>
      </c>
      <c r="S539" s="225">
        <v>0</v>
      </c>
      <c r="T539" s="226">
        <f>S539*H539</f>
        <v>0</v>
      </c>
      <c r="AR539" s="17" t="s">
        <v>677</v>
      </c>
      <c r="AT539" s="17" t="s">
        <v>173</v>
      </c>
      <c r="AU539" s="17" t="s">
        <v>79</v>
      </c>
      <c r="AY539" s="17" t="s">
        <v>131</v>
      </c>
      <c r="BE539" s="227">
        <f>IF(N539="základní",J539,0)</f>
        <v>0</v>
      </c>
      <c r="BF539" s="227">
        <f>IF(N539="snížená",J539,0)</f>
        <v>0</v>
      </c>
      <c r="BG539" s="227">
        <f>IF(N539="zákl. přenesená",J539,0)</f>
        <v>0</v>
      </c>
      <c r="BH539" s="227">
        <f>IF(N539="sníž. přenesená",J539,0)</f>
        <v>0</v>
      </c>
      <c r="BI539" s="227">
        <f>IF(N539="nulová",J539,0)</f>
        <v>0</v>
      </c>
      <c r="BJ539" s="17" t="s">
        <v>77</v>
      </c>
      <c r="BK539" s="227">
        <f>ROUND(I539*H539,2)</f>
        <v>0</v>
      </c>
      <c r="BL539" s="17" t="s">
        <v>677</v>
      </c>
      <c r="BM539" s="17" t="s">
        <v>682</v>
      </c>
    </row>
    <row r="540" spans="2:47" s="1" customFormat="1" ht="12">
      <c r="B540" s="38"/>
      <c r="C540" s="39"/>
      <c r="D540" s="228" t="s">
        <v>140</v>
      </c>
      <c r="E540" s="39"/>
      <c r="F540" s="229" t="s">
        <v>681</v>
      </c>
      <c r="G540" s="39"/>
      <c r="H540" s="39"/>
      <c r="I540" s="143"/>
      <c r="J540" s="39"/>
      <c r="K540" s="39"/>
      <c r="L540" s="43"/>
      <c r="M540" s="230"/>
      <c r="N540" s="79"/>
      <c r="O540" s="79"/>
      <c r="P540" s="79"/>
      <c r="Q540" s="79"/>
      <c r="R540" s="79"/>
      <c r="S540" s="79"/>
      <c r="T540" s="80"/>
      <c r="AT540" s="17" t="s">
        <v>140</v>
      </c>
      <c r="AU540" s="17" t="s">
        <v>79</v>
      </c>
    </row>
    <row r="541" spans="2:65" s="1" customFormat="1" ht="16.5" customHeight="1">
      <c r="B541" s="38"/>
      <c r="C541" s="216" t="s">
        <v>683</v>
      </c>
      <c r="D541" s="216" t="s">
        <v>133</v>
      </c>
      <c r="E541" s="217" t="s">
        <v>684</v>
      </c>
      <c r="F541" s="218" t="s">
        <v>685</v>
      </c>
      <c r="G541" s="219" t="s">
        <v>395</v>
      </c>
      <c r="H541" s="220">
        <v>66</v>
      </c>
      <c r="I541" s="221"/>
      <c r="J541" s="222">
        <f>ROUND(I541*H541,2)</f>
        <v>0</v>
      </c>
      <c r="K541" s="218" t="s">
        <v>137</v>
      </c>
      <c r="L541" s="43"/>
      <c r="M541" s="223" t="s">
        <v>1</v>
      </c>
      <c r="N541" s="224" t="s">
        <v>41</v>
      </c>
      <c r="O541" s="79"/>
      <c r="P541" s="225">
        <f>O541*H541</f>
        <v>0</v>
      </c>
      <c r="Q541" s="225">
        <v>0</v>
      </c>
      <c r="R541" s="225">
        <f>Q541*H541</f>
        <v>0</v>
      </c>
      <c r="S541" s="225">
        <v>0</v>
      </c>
      <c r="T541" s="226">
        <f>S541*H541</f>
        <v>0</v>
      </c>
      <c r="AR541" s="17" t="s">
        <v>570</v>
      </c>
      <c r="AT541" s="17" t="s">
        <v>133</v>
      </c>
      <c r="AU541" s="17" t="s">
        <v>79</v>
      </c>
      <c r="AY541" s="17" t="s">
        <v>131</v>
      </c>
      <c r="BE541" s="227">
        <f>IF(N541="základní",J541,0)</f>
        <v>0</v>
      </c>
      <c r="BF541" s="227">
        <f>IF(N541="snížená",J541,0)</f>
        <v>0</v>
      </c>
      <c r="BG541" s="227">
        <f>IF(N541="zákl. přenesená",J541,0)</f>
        <v>0</v>
      </c>
      <c r="BH541" s="227">
        <f>IF(N541="sníž. přenesená",J541,0)</f>
        <v>0</v>
      </c>
      <c r="BI541" s="227">
        <f>IF(N541="nulová",J541,0)</f>
        <v>0</v>
      </c>
      <c r="BJ541" s="17" t="s">
        <v>77</v>
      </c>
      <c r="BK541" s="227">
        <f>ROUND(I541*H541,2)</f>
        <v>0</v>
      </c>
      <c r="BL541" s="17" t="s">
        <v>570</v>
      </c>
      <c r="BM541" s="17" t="s">
        <v>686</v>
      </c>
    </row>
    <row r="542" spans="2:47" s="1" customFormat="1" ht="12">
      <c r="B542" s="38"/>
      <c r="C542" s="39"/>
      <c r="D542" s="228" t="s">
        <v>140</v>
      </c>
      <c r="E542" s="39"/>
      <c r="F542" s="229" t="s">
        <v>687</v>
      </c>
      <c r="G542" s="39"/>
      <c r="H542" s="39"/>
      <c r="I542" s="143"/>
      <c r="J542" s="39"/>
      <c r="K542" s="39"/>
      <c r="L542" s="43"/>
      <c r="M542" s="230"/>
      <c r="N542" s="79"/>
      <c r="O542" s="79"/>
      <c r="P542" s="79"/>
      <c r="Q542" s="79"/>
      <c r="R542" s="79"/>
      <c r="S542" s="79"/>
      <c r="T542" s="80"/>
      <c r="AT542" s="17" t="s">
        <v>140</v>
      </c>
      <c r="AU542" s="17" t="s">
        <v>79</v>
      </c>
    </row>
    <row r="543" spans="2:65" s="1" customFormat="1" ht="16.5" customHeight="1">
      <c r="B543" s="38"/>
      <c r="C543" s="252" t="s">
        <v>688</v>
      </c>
      <c r="D543" s="252" t="s">
        <v>173</v>
      </c>
      <c r="E543" s="253" t="s">
        <v>689</v>
      </c>
      <c r="F543" s="254" t="s">
        <v>690</v>
      </c>
      <c r="G543" s="255" t="s">
        <v>395</v>
      </c>
      <c r="H543" s="256">
        <v>66</v>
      </c>
      <c r="I543" s="257"/>
      <c r="J543" s="258">
        <f>ROUND(I543*H543,2)</f>
        <v>0</v>
      </c>
      <c r="K543" s="254" t="s">
        <v>137</v>
      </c>
      <c r="L543" s="259"/>
      <c r="M543" s="260" t="s">
        <v>1</v>
      </c>
      <c r="N543" s="261" t="s">
        <v>41</v>
      </c>
      <c r="O543" s="79"/>
      <c r="P543" s="225">
        <f>O543*H543</f>
        <v>0</v>
      </c>
      <c r="Q543" s="225">
        <v>0.0007</v>
      </c>
      <c r="R543" s="225">
        <f>Q543*H543</f>
        <v>0.0462</v>
      </c>
      <c r="S543" s="225">
        <v>0</v>
      </c>
      <c r="T543" s="226">
        <f>S543*H543</f>
        <v>0</v>
      </c>
      <c r="AR543" s="17" t="s">
        <v>677</v>
      </c>
      <c r="AT543" s="17" t="s">
        <v>173</v>
      </c>
      <c r="AU543" s="17" t="s">
        <v>79</v>
      </c>
      <c r="AY543" s="17" t="s">
        <v>131</v>
      </c>
      <c r="BE543" s="227">
        <f>IF(N543="základní",J543,0)</f>
        <v>0</v>
      </c>
      <c r="BF543" s="227">
        <f>IF(N543="snížená",J543,0)</f>
        <v>0</v>
      </c>
      <c r="BG543" s="227">
        <f>IF(N543="zákl. přenesená",J543,0)</f>
        <v>0</v>
      </c>
      <c r="BH543" s="227">
        <f>IF(N543="sníž. přenesená",J543,0)</f>
        <v>0</v>
      </c>
      <c r="BI543" s="227">
        <f>IF(N543="nulová",J543,0)</f>
        <v>0</v>
      </c>
      <c r="BJ543" s="17" t="s">
        <v>77</v>
      </c>
      <c r="BK543" s="227">
        <f>ROUND(I543*H543,2)</f>
        <v>0</v>
      </c>
      <c r="BL543" s="17" t="s">
        <v>677</v>
      </c>
      <c r="BM543" s="17" t="s">
        <v>691</v>
      </c>
    </row>
    <row r="544" spans="2:47" s="1" customFormat="1" ht="12">
      <c r="B544" s="38"/>
      <c r="C544" s="39"/>
      <c r="D544" s="228" t="s">
        <v>140</v>
      </c>
      <c r="E544" s="39"/>
      <c r="F544" s="229" t="s">
        <v>690</v>
      </c>
      <c r="G544" s="39"/>
      <c r="H544" s="39"/>
      <c r="I544" s="143"/>
      <c r="J544" s="39"/>
      <c r="K544" s="39"/>
      <c r="L544" s="43"/>
      <c r="M544" s="230"/>
      <c r="N544" s="79"/>
      <c r="O544" s="79"/>
      <c r="P544" s="79"/>
      <c r="Q544" s="79"/>
      <c r="R544" s="79"/>
      <c r="S544" s="79"/>
      <c r="T544" s="80"/>
      <c r="AT544" s="17" t="s">
        <v>140</v>
      </c>
      <c r="AU544" s="17" t="s">
        <v>79</v>
      </c>
    </row>
    <row r="545" spans="2:65" s="1" customFormat="1" ht="16.5" customHeight="1">
      <c r="B545" s="38"/>
      <c r="C545" s="216" t="s">
        <v>692</v>
      </c>
      <c r="D545" s="216" t="s">
        <v>133</v>
      </c>
      <c r="E545" s="217" t="s">
        <v>693</v>
      </c>
      <c r="F545" s="218" t="s">
        <v>694</v>
      </c>
      <c r="G545" s="219" t="s">
        <v>395</v>
      </c>
      <c r="H545" s="220">
        <v>116</v>
      </c>
      <c r="I545" s="221"/>
      <c r="J545" s="222">
        <f>ROUND(I545*H545,2)</f>
        <v>0</v>
      </c>
      <c r="K545" s="218" t="s">
        <v>137</v>
      </c>
      <c r="L545" s="43"/>
      <c r="M545" s="223" t="s">
        <v>1</v>
      </c>
      <c r="N545" s="224" t="s">
        <v>41</v>
      </c>
      <c r="O545" s="79"/>
      <c r="P545" s="225">
        <f>O545*H545</f>
        <v>0</v>
      </c>
      <c r="Q545" s="225">
        <v>0</v>
      </c>
      <c r="R545" s="225">
        <f>Q545*H545</f>
        <v>0</v>
      </c>
      <c r="S545" s="225">
        <v>0</v>
      </c>
      <c r="T545" s="226">
        <f>S545*H545</f>
        <v>0</v>
      </c>
      <c r="AR545" s="17" t="s">
        <v>570</v>
      </c>
      <c r="AT545" s="17" t="s">
        <v>133</v>
      </c>
      <c r="AU545" s="17" t="s">
        <v>79</v>
      </c>
      <c r="AY545" s="17" t="s">
        <v>131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17" t="s">
        <v>77</v>
      </c>
      <c r="BK545" s="227">
        <f>ROUND(I545*H545,2)</f>
        <v>0</v>
      </c>
      <c r="BL545" s="17" t="s">
        <v>570</v>
      </c>
      <c r="BM545" s="17" t="s">
        <v>695</v>
      </c>
    </row>
    <row r="546" spans="2:47" s="1" customFormat="1" ht="12">
      <c r="B546" s="38"/>
      <c r="C546" s="39"/>
      <c r="D546" s="228" t="s">
        <v>140</v>
      </c>
      <c r="E546" s="39"/>
      <c r="F546" s="229" t="s">
        <v>696</v>
      </c>
      <c r="G546" s="39"/>
      <c r="H546" s="39"/>
      <c r="I546" s="143"/>
      <c r="J546" s="39"/>
      <c r="K546" s="39"/>
      <c r="L546" s="43"/>
      <c r="M546" s="230"/>
      <c r="N546" s="79"/>
      <c r="O546" s="79"/>
      <c r="P546" s="79"/>
      <c r="Q546" s="79"/>
      <c r="R546" s="79"/>
      <c r="S546" s="79"/>
      <c r="T546" s="80"/>
      <c r="AT546" s="17" t="s">
        <v>140</v>
      </c>
      <c r="AU546" s="17" t="s">
        <v>79</v>
      </c>
    </row>
    <row r="547" spans="2:51" s="13" customFormat="1" ht="12">
      <c r="B547" s="241"/>
      <c r="C547" s="242"/>
      <c r="D547" s="228" t="s">
        <v>142</v>
      </c>
      <c r="E547" s="243" t="s">
        <v>1</v>
      </c>
      <c r="F547" s="244" t="s">
        <v>697</v>
      </c>
      <c r="G547" s="242"/>
      <c r="H547" s="245">
        <v>116</v>
      </c>
      <c r="I547" s="246"/>
      <c r="J547" s="242"/>
      <c r="K547" s="242"/>
      <c r="L547" s="247"/>
      <c r="M547" s="248"/>
      <c r="N547" s="249"/>
      <c r="O547" s="249"/>
      <c r="P547" s="249"/>
      <c r="Q547" s="249"/>
      <c r="R547" s="249"/>
      <c r="S547" s="249"/>
      <c r="T547" s="250"/>
      <c r="AT547" s="251" t="s">
        <v>142</v>
      </c>
      <c r="AU547" s="251" t="s">
        <v>79</v>
      </c>
      <c r="AV547" s="13" t="s">
        <v>79</v>
      </c>
      <c r="AW547" s="13" t="s">
        <v>32</v>
      </c>
      <c r="AX547" s="13" t="s">
        <v>77</v>
      </c>
      <c r="AY547" s="251" t="s">
        <v>131</v>
      </c>
    </row>
    <row r="548" spans="2:65" s="1" customFormat="1" ht="16.5" customHeight="1">
      <c r="B548" s="38"/>
      <c r="C548" s="252" t="s">
        <v>698</v>
      </c>
      <c r="D548" s="252" t="s">
        <v>173</v>
      </c>
      <c r="E548" s="253" t="s">
        <v>699</v>
      </c>
      <c r="F548" s="254" t="s">
        <v>700</v>
      </c>
      <c r="G548" s="255" t="s">
        <v>395</v>
      </c>
      <c r="H548" s="256">
        <v>37</v>
      </c>
      <c r="I548" s="257"/>
      <c r="J548" s="258">
        <f>ROUND(I548*H548,2)</f>
        <v>0</v>
      </c>
      <c r="K548" s="254" t="s">
        <v>137</v>
      </c>
      <c r="L548" s="259"/>
      <c r="M548" s="260" t="s">
        <v>1</v>
      </c>
      <c r="N548" s="261" t="s">
        <v>41</v>
      </c>
      <c r="O548" s="79"/>
      <c r="P548" s="225">
        <f>O548*H548</f>
        <v>0</v>
      </c>
      <c r="Q548" s="225">
        <v>0.00043</v>
      </c>
      <c r="R548" s="225">
        <f>Q548*H548</f>
        <v>0.01591</v>
      </c>
      <c r="S548" s="225">
        <v>0</v>
      </c>
      <c r="T548" s="226">
        <f>S548*H548</f>
        <v>0</v>
      </c>
      <c r="AR548" s="17" t="s">
        <v>677</v>
      </c>
      <c r="AT548" s="17" t="s">
        <v>173</v>
      </c>
      <c r="AU548" s="17" t="s">
        <v>79</v>
      </c>
      <c r="AY548" s="17" t="s">
        <v>131</v>
      </c>
      <c r="BE548" s="227">
        <f>IF(N548="základní",J548,0)</f>
        <v>0</v>
      </c>
      <c r="BF548" s="227">
        <f>IF(N548="snížená",J548,0)</f>
        <v>0</v>
      </c>
      <c r="BG548" s="227">
        <f>IF(N548="zákl. přenesená",J548,0)</f>
        <v>0</v>
      </c>
      <c r="BH548" s="227">
        <f>IF(N548="sníž. přenesená",J548,0)</f>
        <v>0</v>
      </c>
      <c r="BI548" s="227">
        <f>IF(N548="nulová",J548,0)</f>
        <v>0</v>
      </c>
      <c r="BJ548" s="17" t="s">
        <v>77</v>
      </c>
      <c r="BK548" s="227">
        <f>ROUND(I548*H548,2)</f>
        <v>0</v>
      </c>
      <c r="BL548" s="17" t="s">
        <v>677</v>
      </c>
      <c r="BM548" s="17" t="s">
        <v>701</v>
      </c>
    </row>
    <row r="549" spans="2:47" s="1" customFormat="1" ht="12">
      <c r="B549" s="38"/>
      <c r="C549" s="39"/>
      <c r="D549" s="228" t="s">
        <v>140</v>
      </c>
      <c r="E549" s="39"/>
      <c r="F549" s="229" t="s">
        <v>700</v>
      </c>
      <c r="G549" s="39"/>
      <c r="H549" s="39"/>
      <c r="I549" s="143"/>
      <c r="J549" s="39"/>
      <c r="K549" s="39"/>
      <c r="L549" s="43"/>
      <c r="M549" s="230"/>
      <c r="N549" s="79"/>
      <c r="O549" s="79"/>
      <c r="P549" s="79"/>
      <c r="Q549" s="79"/>
      <c r="R549" s="79"/>
      <c r="S549" s="79"/>
      <c r="T549" s="80"/>
      <c r="AT549" s="17" t="s">
        <v>140</v>
      </c>
      <c r="AU549" s="17" t="s">
        <v>79</v>
      </c>
    </row>
    <row r="550" spans="2:65" s="1" customFormat="1" ht="16.5" customHeight="1">
      <c r="B550" s="38"/>
      <c r="C550" s="252" t="s">
        <v>702</v>
      </c>
      <c r="D550" s="252" t="s">
        <v>173</v>
      </c>
      <c r="E550" s="253" t="s">
        <v>703</v>
      </c>
      <c r="F550" s="254" t="s">
        <v>704</v>
      </c>
      <c r="G550" s="255" t="s">
        <v>395</v>
      </c>
      <c r="H550" s="256">
        <v>41</v>
      </c>
      <c r="I550" s="257"/>
      <c r="J550" s="258">
        <f>ROUND(I550*H550,2)</f>
        <v>0</v>
      </c>
      <c r="K550" s="254" t="s">
        <v>137</v>
      </c>
      <c r="L550" s="259"/>
      <c r="M550" s="260" t="s">
        <v>1</v>
      </c>
      <c r="N550" s="261" t="s">
        <v>41</v>
      </c>
      <c r="O550" s="79"/>
      <c r="P550" s="225">
        <f>O550*H550</f>
        <v>0</v>
      </c>
      <c r="Q550" s="225">
        <v>0.00016</v>
      </c>
      <c r="R550" s="225">
        <f>Q550*H550</f>
        <v>0.006560000000000001</v>
      </c>
      <c r="S550" s="225">
        <v>0</v>
      </c>
      <c r="T550" s="226">
        <f>S550*H550</f>
        <v>0</v>
      </c>
      <c r="AR550" s="17" t="s">
        <v>677</v>
      </c>
      <c r="AT550" s="17" t="s">
        <v>173</v>
      </c>
      <c r="AU550" s="17" t="s">
        <v>79</v>
      </c>
      <c r="AY550" s="17" t="s">
        <v>131</v>
      </c>
      <c r="BE550" s="227">
        <f>IF(N550="základní",J550,0)</f>
        <v>0</v>
      </c>
      <c r="BF550" s="227">
        <f>IF(N550="snížená",J550,0)</f>
        <v>0</v>
      </c>
      <c r="BG550" s="227">
        <f>IF(N550="zákl. přenesená",J550,0)</f>
        <v>0</v>
      </c>
      <c r="BH550" s="227">
        <f>IF(N550="sníž. přenesená",J550,0)</f>
        <v>0</v>
      </c>
      <c r="BI550" s="227">
        <f>IF(N550="nulová",J550,0)</f>
        <v>0</v>
      </c>
      <c r="BJ550" s="17" t="s">
        <v>77</v>
      </c>
      <c r="BK550" s="227">
        <f>ROUND(I550*H550,2)</f>
        <v>0</v>
      </c>
      <c r="BL550" s="17" t="s">
        <v>677</v>
      </c>
      <c r="BM550" s="17" t="s">
        <v>705</v>
      </c>
    </row>
    <row r="551" spans="2:47" s="1" customFormat="1" ht="12">
      <c r="B551" s="38"/>
      <c r="C551" s="39"/>
      <c r="D551" s="228" t="s">
        <v>140</v>
      </c>
      <c r="E551" s="39"/>
      <c r="F551" s="229" t="s">
        <v>704</v>
      </c>
      <c r="G551" s="39"/>
      <c r="H551" s="39"/>
      <c r="I551" s="143"/>
      <c r="J551" s="39"/>
      <c r="K551" s="39"/>
      <c r="L551" s="43"/>
      <c r="M551" s="230"/>
      <c r="N551" s="79"/>
      <c r="O551" s="79"/>
      <c r="P551" s="79"/>
      <c r="Q551" s="79"/>
      <c r="R551" s="79"/>
      <c r="S551" s="79"/>
      <c r="T551" s="80"/>
      <c r="AT551" s="17" t="s">
        <v>140</v>
      </c>
      <c r="AU551" s="17" t="s">
        <v>79</v>
      </c>
    </row>
    <row r="552" spans="2:65" s="1" customFormat="1" ht="16.5" customHeight="1">
      <c r="B552" s="38"/>
      <c r="C552" s="252" t="s">
        <v>706</v>
      </c>
      <c r="D552" s="252" t="s">
        <v>173</v>
      </c>
      <c r="E552" s="253" t="s">
        <v>707</v>
      </c>
      <c r="F552" s="254" t="s">
        <v>708</v>
      </c>
      <c r="G552" s="255" t="s">
        <v>395</v>
      </c>
      <c r="H552" s="256">
        <v>18</v>
      </c>
      <c r="I552" s="257"/>
      <c r="J552" s="258">
        <f>ROUND(I552*H552,2)</f>
        <v>0</v>
      </c>
      <c r="K552" s="254" t="s">
        <v>137</v>
      </c>
      <c r="L552" s="259"/>
      <c r="M552" s="260" t="s">
        <v>1</v>
      </c>
      <c r="N552" s="261" t="s">
        <v>41</v>
      </c>
      <c r="O552" s="79"/>
      <c r="P552" s="225">
        <f>O552*H552</f>
        <v>0</v>
      </c>
      <c r="Q552" s="225">
        <v>0.0002</v>
      </c>
      <c r="R552" s="225">
        <f>Q552*H552</f>
        <v>0.0036000000000000003</v>
      </c>
      <c r="S552" s="225">
        <v>0</v>
      </c>
      <c r="T552" s="226">
        <f>S552*H552</f>
        <v>0</v>
      </c>
      <c r="AR552" s="17" t="s">
        <v>677</v>
      </c>
      <c r="AT552" s="17" t="s">
        <v>173</v>
      </c>
      <c r="AU552" s="17" t="s">
        <v>79</v>
      </c>
      <c r="AY552" s="17" t="s">
        <v>131</v>
      </c>
      <c r="BE552" s="227">
        <f>IF(N552="základní",J552,0)</f>
        <v>0</v>
      </c>
      <c r="BF552" s="227">
        <f>IF(N552="snížená",J552,0)</f>
        <v>0</v>
      </c>
      <c r="BG552" s="227">
        <f>IF(N552="zákl. přenesená",J552,0)</f>
        <v>0</v>
      </c>
      <c r="BH552" s="227">
        <f>IF(N552="sníž. přenesená",J552,0)</f>
        <v>0</v>
      </c>
      <c r="BI552" s="227">
        <f>IF(N552="nulová",J552,0)</f>
        <v>0</v>
      </c>
      <c r="BJ552" s="17" t="s">
        <v>77</v>
      </c>
      <c r="BK552" s="227">
        <f>ROUND(I552*H552,2)</f>
        <v>0</v>
      </c>
      <c r="BL552" s="17" t="s">
        <v>677</v>
      </c>
      <c r="BM552" s="17" t="s">
        <v>709</v>
      </c>
    </row>
    <row r="553" spans="2:47" s="1" customFormat="1" ht="12">
      <c r="B553" s="38"/>
      <c r="C553" s="39"/>
      <c r="D553" s="228" t="s">
        <v>140</v>
      </c>
      <c r="E553" s="39"/>
      <c r="F553" s="229" t="s">
        <v>708</v>
      </c>
      <c r="G553" s="39"/>
      <c r="H553" s="39"/>
      <c r="I553" s="143"/>
      <c r="J553" s="39"/>
      <c r="K553" s="39"/>
      <c r="L553" s="43"/>
      <c r="M553" s="230"/>
      <c r="N553" s="79"/>
      <c r="O553" s="79"/>
      <c r="P553" s="79"/>
      <c r="Q553" s="79"/>
      <c r="R553" s="79"/>
      <c r="S553" s="79"/>
      <c r="T553" s="80"/>
      <c r="AT553" s="17" t="s">
        <v>140</v>
      </c>
      <c r="AU553" s="17" t="s">
        <v>79</v>
      </c>
    </row>
    <row r="554" spans="2:65" s="1" customFormat="1" ht="16.5" customHeight="1">
      <c r="B554" s="38"/>
      <c r="C554" s="252" t="s">
        <v>710</v>
      </c>
      <c r="D554" s="252" t="s">
        <v>173</v>
      </c>
      <c r="E554" s="253" t="s">
        <v>711</v>
      </c>
      <c r="F554" s="254" t="s">
        <v>712</v>
      </c>
      <c r="G554" s="255" t="s">
        <v>395</v>
      </c>
      <c r="H554" s="256">
        <v>20</v>
      </c>
      <c r="I554" s="257"/>
      <c r="J554" s="258">
        <f>ROUND(I554*H554,2)</f>
        <v>0</v>
      </c>
      <c r="K554" s="254" t="s">
        <v>137</v>
      </c>
      <c r="L554" s="259"/>
      <c r="M554" s="260" t="s">
        <v>1</v>
      </c>
      <c r="N554" s="261" t="s">
        <v>41</v>
      </c>
      <c r="O554" s="79"/>
      <c r="P554" s="225">
        <f>O554*H554</f>
        <v>0</v>
      </c>
      <c r="Q554" s="225">
        <v>0.00016</v>
      </c>
      <c r="R554" s="225">
        <f>Q554*H554</f>
        <v>0.0032</v>
      </c>
      <c r="S554" s="225">
        <v>0</v>
      </c>
      <c r="T554" s="226">
        <f>S554*H554</f>
        <v>0</v>
      </c>
      <c r="AR554" s="17" t="s">
        <v>677</v>
      </c>
      <c r="AT554" s="17" t="s">
        <v>173</v>
      </c>
      <c r="AU554" s="17" t="s">
        <v>79</v>
      </c>
      <c r="AY554" s="17" t="s">
        <v>131</v>
      </c>
      <c r="BE554" s="227">
        <f>IF(N554="základní",J554,0)</f>
        <v>0</v>
      </c>
      <c r="BF554" s="227">
        <f>IF(N554="snížená",J554,0)</f>
        <v>0</v>
      </c>
      <c r="BG554" s="227">
        <f>IF(N554="zákl. přenesená",J554,0)</f>
        <v>0</v>
      </c>
      <c r="BH554" s="227">
        <f>IF(N554="sníž. přenesená",J554,0)</f>
        <v>0</v>
      </c>
      <c r="BI554" s="227">
        <f>IF(N554="nulová",J554,0)</f>
        <v>0</v>
      </c>
      <c r="BJ554" s="17" t="s">
        <v>77</v>
      </c>
      <c r="BK554" s="227">
        <f>ROUND(I554*H554,2)</f>
        <v>0</v>
      </c>
      <c r="BL554" s="17" t="s">
        <v>677</v>
      </c>
      <c r="BM554" s="17" t="s">
        <v>713</v>
      </c>
    </row>
    <row r="555" spans="2:47" s="1" customFormat="1" ht="12">
      <c r="B555" s="38"/>
      <c r="C555" s="39"/>
      <c r="D555" s="228" t="s">
        <v>140</v>
      </c>
      <c r="E555" s="39"/>
      <c r="F555" s="229" t="s">
        <v>712</v>
      </c>
      <c r="G555" s="39"/>
      <c r="H555" s="39"/>
      <c r="I555" s="143"/>
      <c r="J555" s="39"/>
      <c r="K555" s="39"/>
      <c r="L555" s="43"/>
      <c r="M555" s="230"/>
      <c r="N555" s="79"/>
      <c r="O555" s="79"/>
      <c r="P555" s="79"/>
      <c r="Q555" s="79"/>
      <c r="R555" s="79"/>
      <c r="S555" s="79"/>
      <c r="T555" s="80"/>
      <c r="AT555" s="17" t="s">
        <v>140</v>
      </c>
      <c r="AU555" s="17" t="s">
        <v>79</v>
      </c>
    </row>
    <row r="556" spans="2:65" s="1" customFormat="1" ht="16.5" customHeight="1">
      <c r="B556" s="38"/>
      <c r="C556" s="216" t="s">
        <v>714</v>
      </c>
      <c r="D556" s="216" t="s">
        <v>133</v>
      </c>
      <c r="E556" s="217" t="s">
        <v>715</v>
      </c>
      <c r="F556" s="218" t="s">
        <v>716</v>
      </c>
      <c r="G556" s="219" t="s">
        <v>395</v>
      </c>
      <c r="H556" s="220">
        <v>6</v>
      </c>
      <c r="I556" s="221"/>
      <c r="J556" s="222">
        <f>ROUND(I556*H556,2)</f>
        <v>0</v>
      </c>
      <c r="K556" s="218" t="s">
        <v>137</v>
      </c>
      <c r="L556" s="43"/>
      <c r="M556" s="223" t="s">
        <v>1</v>
      </c>
      <c r="N556" s="224" t="s">
        <v>41</v>
      </c>
      <c r="O556" s="79"/>
      <c r="P556" s="225">
        <f>O556*H556</f>
        <v>0</v>
      </c>
      <c r="Q556" s="225">
        <v>0</v>
      </c>
      <c r="R556" s="225">
        <f>Q556*H556</f>
        <v>0</v>
      </c>
      <c r="S556" s="225">
        <v>0</v>
      </c>
      <c r="T556" s="226">
        <f>S556*H556</f>
        <v>0</v>
      </c>
      <c r="AR556" s="17" t="s">
        <v>570</v>
      </c>
      <c r="AT556" s="17" t="s">
        <v>133</v>
      </c>
      <c r="AU556" s="17" t="s">
        <v>79</v>
      </c>
      <c r="AY556" s="17" t="s">
        <v>131</v>
      </c>
      <c r="BE556" s="227">
        <f>IF(N556="základní",J556,0)</f>
        <v>0</v>
      </c>
      <c r="BF556" s="227">
        <f>IF(N556="snížená",J556,0)</f>
        <v>0</v>
      </c>
      <c r="BG556" s="227">
        <f>IF(N556="zákl. přenesená",J556,0)</f>
        <v>0</v>
      </c>
      <c r="BH556" s="227">
        <f>IF(N556="sníž. přenesená",J556,0)</f>
        <v>0</v>
      </c>
      <c r="BI556" s="227">
        <f>IF(N556="nulová",J556,0)</f>
        <v>0</v>
      </c>
      <c r="BJ556" s="17" t="s">
        <v>77</v>
      </c>
      <c r="BK556" s="227">
        <f>ROUND(I556*H556,2)</f>
        <v>0</v>
      </c>
      <c r="BL556" s="17" t="s">
        <v>570</v>
      </c>
      <c r="BM556" s="17" t="s">
        <v>717</v>
      </c>
    </row>
    <row r="557" spans="2:47" s="1" customFormat="1" ht="12">
      <c r="B557" s="38"/>
      <c r="C557" s="39"/>
      <c r="D557" s="228" t="s">
        <v>140</v>
      </c>
      <c r="E557" s="39"/>
      <c r="F557" s="229" t="s">
        <v>718</v>
      </c>
      <c r="G557" s="39"/>
      <c r="H557" s="39"/>
      <c r="I557" s="143"/>
      <c r="J557" s="39"/>
      <c r="K557" s="39"/>
      <c r="L557" s="43"/>
      <c r="M557" s="230"/>
      <c r="N557" s="79"/>
      <c r="O557" s="79"/>
      <c r="P557" s="79"/>
      <c r="Q557" s="79"/>
      <c r="R557" s="79"/>
      <c r="S557" s="79"/>
      <c r="T557" s="80"/>
      <c r="AT557" s="17" t="s">
        <v>140</v>
      </c>
      <c r="AU557" s="17" t="s">
        <v>79</v>
      </c>
    </row>
    <row r="558" spans="2:65" s="1" customFormat="1" ht="16.5" customHeight="1">
      <c r="B558" s="38"/>
      <c r="C558" s="252" t="s">
        <v>719</v>
      </c>
      <c r="D558" s="252" t="s">
        <v>173</v>
      </c>
      <c r="E558" s="253" t="s">
        <v>720</v>
      </c>
      <c r="F558" s="254" t="s">
        <v>721</v>
      </c>
      <c r="G558" s="255" t="s">
        <v>395</v>
      </c>
      <c r="H558" s="256">
        <v>6</v>
      </c>
      <c r="I558" s="257"/>
      <c r="J558" s="258">
        <f>ROUND(I558*H558,2)</f>
        <v>0</v>
      </c>
      <c r="K558" s="254" t="s">
        <v>137</v>
      </c>
      <c r="L558" s="259"/>
      <c r="M558" s="260" t="s">
        <v>1</v>
      </c>
      <c r="N558" s="261" t="s">
        <v>41</v>
      </c>
      <c r="O558" s="79"/>
      <c r="P558" s="225">
        <f>O558*H558</f>
        <v>0</v>
      </c>
      <c r="Q558" s="225">
        <v>0.0041</v>
      </c>
      <c r="R558" s="225">
        <f>Q558*H558</f>
        <v>0.024600000000000004</v>
      </c>
      <c r="S558" s="225">
        <v>0</v>
      </c>
      <c r="T558" s="226">
        <f>S558*H558</f>
        <v>0</v>
      </c>
      <c r="AR558" s="17" t="s">
        <v>677</v>
      </c>
      <c r="AT558" s="17" t="s">
        <v>173</v>
      </c>
      <c r="AU558" s="17" t="s">
        <v>79</v>
      </c>
      <c r="AY558" s="17" t="s">
        <v>131</v>
      </c>
      <c r="BE558" s="227">
        <f>IF(N558="základní",J558,0)</f>
        <v>0</v>
      </c>
      <c r="BF558" s="227">
        <f>IF(N558="snížená",J558,0)</f>
        <v>0</v>
      </c>
      <c r="BG558" s="227">
        <f>IF(N558="zákl. přenesená",J558,0)</f>
        <v>0</v>
      </c>
      <c r="BH558" s="227">
        <f>IF(N558="sníž. přenesená",J558,0)</f>
        <v>0</v>
      </c>
      <c r="BI558" s="227">
        <f>IF(N558="nulová",J558,0)</f>
        <v>0</v>
      </c>
      <c r="BJ558" s="17" t="s">
        <v>77</v>
      </c>
      <c r="BK558" s="227">
        <f>ROUND(I558*H558,2)</f>
        <v>0</v>
      </c>
      <c r="BL558" s="17" t="s">
        <v>677</v>
      </c>
      <c r="BM558" s="17" t="s">
        <v>722</v>
      </c>
    </row>
    <row r="559" spans="2:47" s="1" customFormat="1" ht="12">
      <c r="B559" s="38"/>
      <c r="C559" s="39"/>
      <c r="D559" s="228" t="s">
        <v>140</v>
      </c>
      <c r="E559" s="39"/>
      <c r="F559" s="229" t="s">
        <v>721</v>
      </c>
      <c r="G559" s="39"/>
      <c r="H559" s="39"/>
      <c r="I559" s="143"/>
      <c r="J559" s="39"/>
      <c r="K559" s="39"/>
      <c r="L559" s="43"/>
      <c r="M559" s="230"/>
      <c r="N559" s="79"/>
      <c r="O559" s="79"/>
      <c r="P559" s="79"/>
      <c r="Q559" s="79"/>
      <c r="R559" s="79"/>
      <c r="S559" s="79"/>
      <c r="T559" s="80"/>
      <c r="AT559" s="17" t="s">
        <v>140</v>
      </c>
      <c r="AU559" s="17" t="s">
        <v>79</v>
      </c>
    </row>
    <row r="560" spans="2:65" s="1" customFormat="1" ht="16.5" customHeight="1">
      <c r="B560" s="38"/>
      <c r="C560" s="216" t="s">
        <v>723</v>
      </c>
      <c r="D560" s="216" t="s">
        <v>133</v>
      </c>
      <c r="E560" s="217" t="s">
        <v>724</v>
      </c>
      <c r="F560" s="218" t="s">
        <v>725</v>
      </c>
      <c r="G560" s="219" t="s">
        <v>395</v>
      </c>
      <c r="H560" s="220">
        <v>18</v>
      </c>
      <c r="I560" s="221"/>
      <c r="J560" s="222">
        <f>ROUND(I560*H560,2)</f>
        <v>0</v>
      </c>
      <c r="K560" s="218" t="s">
        <v>137</v>
      </c>
      <c r="L560" s="43"/>
      <c r="M560" s="223" t="s">
        <v>1</v>
      </c>
      <c r="N560" s="224" t="s">
        <v>41</v>
      </c>
      <c r="O560" s="79"/>
      <c r="P560" s="225">
        <f>O560*H560</f>
        <v>0</v>
      </c>
      <c r="Q560" s="225">
        <v>0</v>
      </c>
      <c r="R560" s="225">
        <f>Q560*H560</f>
        <v>0</v>
      </c>
      <c r="S560" s="225">
        <v>0</v>
      </c>
      <c r="T560" s="226">
        <f>S560*H560</f>
        <v>0</v>
      </c>
      <c r="AR560" s="17" t="s">
        <v>570</v>
      </c>
      <c r="AT560" s="17" t="s">
        <v>133</v>
      </c>
      <c r="AU560" s="17" t="s">
        <v>79</v>
      </c>
      <c r="AY560" s="17" t="s">
        <v>131</v>
      </c>
      <c r="BE560" s="227">
        <f>IF(N560="základní",J560,0)</f>
        <v>0</v>
      </c>
      <c r="BF560" s="227">
        <f>IF(N560="snížená",J560,0)</f>
        <v>0</v>
      </c>
      <c r="BG560" s="227">
        <f>IF(N560="zákl. přenesená",J560,0)</f>
        <v>0</v>
      </c>
      <c r="BH560" s="227">
        <f>IF(N560="sníž. přenesená",J560,0)</f>
        <v>0</v>
      </c>
      <c r="BI560" s="227">
        <f>IF(N560="nulová",J560,0)</f>
        <v>0</v>
      </c>
      <c r="BJ560" s="17" t="s">
        <v>77</v>
      </c>
      <c r="BK560" s="227">
        <f>ROUND(I560*H560,2)</f>
        <v>0</v>
      </c>
      <c r="BL560" s="17" t="s">
        <v>570</v>
      </c>
      <c r="BM560" s="17" t="s">
        <v>726</v>
      </c>
    </row>
    <row r="561" spans="2:47" s="1" customFormat="1" ht="12">
      <c r="B561" s="38"/>
      <c r="C561" s="39"/>
      <c r="D561" s="228" t="s">
        <v>140</v>
      </c>
      <c r="E561" s="39"/>
      <c r="F561" s="229" t="s">
        <v>727</v>
      </c>
      <c r="G561" s="39"/>
      <c r="H561" s="39"/>
      <c r="I561" s="143"/>
      <c r="J561" s="39"/>
      <c r="K561" s="39"/>
      <c r="L561" s="43"/>
      <c r="M561" s="230"/>
      <c r="N561" s="79"/>
      <c r="O561" s="79"/>
      <c r="P561" s="79"/>
      <c r="Q561" s="79"/>
      <c r="R561" s="79"/>
      <c r="S561" s="79"/>
      <c r="T561" s="80"/>
      <c r="AT561" s="17" t="s">
        <v>140</v>
      </c>
      <c r="AU561" s="17" t="s">
        <v>79</v>
      </c>
    </row>
    <row r="562" spans="2:65" s="1" customFormat="1" ht="16.5" customHeight="1">
      <c r="B562" s="38"/>
      <c r="C562" s="252" t="s">
        <v>728</v>
      </c>
      <c r="D562" s="252" t="s">
        <v>173</v>
      </c>
      <c r="E562" s="253" t="s">
        <v>729</v>
      </c>
      <c r="F562" s="254" t="s">
        <v>730</v>
      </c>
      <c r="G562" s="255" t="s">
        <v>395</v>
      </c>
      <c r="H562" s="256">
        <v>18</v>
      </c>
      <c r="I562" s="257"/>
      <c r="J562" s="258">
        <f>ROUND(I562*H562,2)</f>
        <v>0</v>
      </c>
      <c r="K562" s="254" t="s">
        <v>137</v>
      </c>
      <c r="L562" s="259"/>
      <c r="M562" s="260" t="s">
        <v>1</v>
      </c>
      <c r="N562" s="261" t="s">
        <v>41</v>
      </c>
      <c r="O562" s="79"/>
      <c r="P562" s="225">
        <f>O562*H562</f>
        <v>0</v>
      </c>
      <c r="Q562" s="225">
        <v>0.0042</v>
      </c>
      <c r="R562" s="225">
        <f>Q562*H562</f>
        <v>0.0756</v>
      </c>
      <c r="S562" s="225">
        <v>0</v>
      </c>
      <c r="T562" s="226">
        <f>S562*H562</f>
        <v>0</v>
      </c>
      <c r="AR562" s="17" t="s">
        <v>677</v>
      </c>
      <c r="AT562" s="17" t="s">
        <v>173</v>
      </c>
      <c r="AU562" s="17" t="s">
        <v>79</v>
      </c>
      <c r="AY562" s="17" t="s">
        <v>131</v>
      </c>
      <c r="BE562" s="227">
        <f>IF(N562="základní",J562,0)</f>
        <v>0</v>
      </c>
      <c r="BF562" s="227">
        <f>IF(N562="snížená",J562,0)</f>
        <v>0</v>
      </c>
      <c r="BG562" s="227">
        <f>IF(N562="zákl. přenesená",J562,0)</f>
        <v>0</v>
      </c>
      <c r="BH562" s="227">
        <f>IF(N562="sníž. přenesená",J562,0)</f>
        <v>0</v>
      </c>
      <c r="BI562" s="227">
        <f>IF(N562="nulová",J562,0)</f>
        <v>0</v>
      </c>
      <c r="BJ562" s="17" t="s">
        <v>77</v>
      </c>
      <c r="BK562" s="227">
        <f>ROUND(I562*H562,2)</f>
        <v>0</v>
      </c>
      <c r="BL562" s="17" t="s">
        <v>677</v>
      </c>
      <c r="BM562" s="17" t="s">
        <v>731</v>
      </c>
    </row>
    <row r="563" spans="2:47" s="1" customFormat="1" ht="12">
      <c r="B563" s="38"/>
      <c r="C563" s="39"/>
      <c r="D563" s="228" t="s">
        <v>140</v>
      </c>
      <c r="E563" s="39"/>
      <c r="F563" s="229" t="s">
        <v>730</v>
      </c>
      <c r="G563" s="39"/>
      <c r="H563" s="39"/>
      <c r="I563" s="143"/>
      <c r="J563" s="39"/>
      <c r="K563" s="39"/>
      <c r="L563" s="43"/>
      <c r="M563" s="230"/>
      <c r="N563" s="79"/>
      <c r="O563" s="79"/>
      <c r="P563" s="79"/>
      <c r="Q563" s="79"/>
      <c r="R563" s="79"/>
      <c r="S563" s="79"/>
      <c r="T563" s="80"/>
      <c r="AT563" s="17" t="s">
        <v>140</v>
      </c>
      <c r="AU563" s="17" t="s">
        <v>79</v>
      </c>
    </row>
    <row r="564" spans="2:65" s="1" customFormat="1" ht="16.5" customHeight="1">
      <c r="B564" s="38"/>
      <c r="C564" s="252" t="s">
        <v>732</v>
      </c>
      <c r="D564" s="252" t="s">
        <v>173</v>
      </c>
      <c r="E564" s="253" t="s">
        <v>733</v>
      </c>
      <c r="F564" s="254" t="s">
        <v>734</v>
      </c>
      <c r="G564" s="255" t="s">
        <v>395</v>
      </c>
      <c r="H564" s="256">
        <v>36</v>
      </c>
      <c r="I564" s="257"/>
      <c r="J564" s="258">
        <f>ROUND(I564*H564,2)</f>
        <v>0</v>
      </c>
      <c r="K564" s="254" t="s">
        <v>137</v>
      </c>
      <c r="L564" s="259"/>
      <c r="M564" s="260" t="s">
        <v>1</v>
      </c>
      <c r="N564" s="261" t="s">
        <v>41</v>
      </c>
      <c r="O564" s="79"/>
      <c r="P564" s="225">
        <f>O564*H564</f>
        <v>0</v>
      </c>
      <c r="Q564" s="225">
        <v>0.00026</v>
      </c>
      <c r="R564" s="225">
        <f>Q564*H564</f>
        <v>0.009359999999999999</v>
      </c>
      <c r="S564" s="225">
        <v>0</v>
      </c>
      <c r="T564" s="226">
        <f>S564*H564</f>
        <v>0</v>
      </c>
      <c r="AR564" s="17" t="s">
        <v>677</v>
      </c>
      <c r="AT564" s="17" t="s">
        <v>173</v>
      </c>
      <c r="AU564" s="17" t="s">
        <v>79</v>
      </c>
      <c r="AY564" s="17" t="s">
        <v>131</v>
      </c>
      <c r="BE564" s="227">
        <f>IF(N564="základní",J564,0)</f>
        <v>0</v>
      </c>
      <c r="BF564" s="227">
        <f>IF(N564="snížená",J564,0)</f>
        <v>0</v>
      </c>
      <c r="BG564" s="227">
        <f>IF(N564="zákl. přenesená",J564,0)</f>
        <v>0</v>
      </c>
      <c r="BH564" s="227">
        <f>IF(N564="sníž. přenesená",J564,0)</f>
        <v>0</v>
      </c>
      <c r="BI564" s="227">
        <f>IF(N564="nulová",J564,0)</f>
        <v>0</v>
      </c>
      <c r="BJ564" s="17" t="s">
        <v>77</v>
      </c>
      <c r="BK564" s="227">
        <f>ROUND(I564*H564,2)</f>
        <v>0</v>
      </c>
      <c r="BL564" s="17" t="s">
        <v>677</v>
      </c>
      <c r="BM564" s="17" t="s">
        <v>735</v>
      </c>
    </row>
    <row r="565" spans="2:47" s="1" customFormat="1" ht="12">
      <c r="B565" s="38"/>
      <c r="C565" s="39"/>
      <c r="D565" s="228" t="s">
        <v>140</v>
      </c>
      <c r="E565" s="39"/>
      <c r="F565" s="229" t="s">
        <v>734</v>
      </c>
      <c r="G565" s="39"/>
      <c r="H565" s="39"/>
      <c r="I565" s="143"/>
      <c r="J565" s="39"/>
      <c r="K565" s="39"/>
      <c r="L565" s="43"/>
      <c r="M565" s="230"/>
      <c r="N565" s="79"/>
      <c r="O565" s="79"/>
      <c r="P565" s="79"/>
      <c r="Q565" s="79"/>
      <c r="R565" s="79"/>
      <c r="S565" s="79"/>
      <c r="T565" s="80"/>
      <c r="AT565" s="17" t="s">
        <v>140</v>
      </c>
      <c r="AU565" s="17" t="s">
        <v>79</v>
      </c>
    </row>
    <row r="566" spans="2:65" s="1" customFormat="1" ht="16.5" customHeight="1">
      <c r="B566" s="38"/>
      <c r="C566" s="216" t="s">
        <v>736</v>
      </c>
      <c r="D566" s="216" t="s">
        <v>133</v>
      </c>
      <c r="E566" s="217" t="s">
        <v>737</v>
      </c>
      <c r="F566" s="218" t="s">
        <v>738</v>
      </c>
      <c r="G566" s="219" t="s">
        <v>395</v>
      </c>
      <c r="H566" s="220">
        <v>18</v>
      </c>
      <c r="I566" s="221"/>
      <c r="J566" s="222">
        <f>ROUND(I566*H566,2)</f>
        <v>0</v>
      </c>
      <c r="K566" s="218" t="s">
        <v>137</v>
      </c>
      <c r="L566" s="43"/>
      <c r="M566" s="223" t="s">
        <v>1</v>
      </c>
      <c r="N566" s="224" t="s">
        <v>41</v>
      </c>
      <c r="O566" s="79"/>
      <c r="P566" s="225">
        <f>O566*H566</f>
        <v>0</v>
      </c>
      <c r="Q566" s="225">
        <v>0</v>
      </c>
      <c r="R566" s="225">
        <f>Q566*H566</f>
        <v>0</v>
      </c>
      <c r="S566" s="225">
        <v>0</v>
      </c>
      <c r="T566" s="226">
        <f>S566*H566</f>
        <v>0</v>
      </c>
      <c r="AR566" s="17" t="s">
        <v>570</v>
      </c>
      <c r="AT566" s="17" t="s">
        <v>133</v>
      </c>
      <c r="AU566" s="17" t="s">
        <v>79</v>
      </c>
      <c r="AY566" s="17" t="s">
        <v>131</v>
      </c>
      <c r="BE566" s="227">
        <f>IF(N566="základní",J566,0)</f>
        <v>0</v>
      </c>
      <c r="BF566" s="227">
        <f>IF(N566="snížená",J566,0)</f>
        <v>0</v>
      </c>
      <c r="BG566" s="227">
        <f>IF(N566="zákl. přenesená",J566,0)</f>
        <v>0</v>
      </c>
      <c r="BH566" s="227">
        <f>IF(N566="sníž. přenesená",J566,0)</f>
        <v>0</v>
      </c>
      <c r="BI566" s="227">
        <f>IF(N566="nulová",J566,0)</f>
        <v>0</v>
      </c>
      <c r="BJ566" s="17" t="s">
        <v>77</v>
      </c>
      <c r="BK566" s="227">
        <f>ROUND(I566*H566,2)</f>
        <v>0</v>
      </c>
      <c r="BL566" s="17" t="s">
        <v>570</v>
      </c>
      <c r="BM566" s="17" t="s">
        <v>739</v>
      </c>
    </row>
    <row r="567" spans="2:47" s="1" customFormat="1" ht="12">
      <c r="B567" s="38"/>
      <c r="C567" s="39"/>
      <c r="D567" s="228" t="s">
        <v>140</v>
      </c>
      <c r="E567" s="39"/>
      <c r="F567" s="229" t="s">
        <v>740</v>
      </c>
      <c r="G567" s="39"/>
      <c r="H567" s="39"/>
      <c r="I567" s="143"/>
      <c r="J567" s="39"/>
      <c r="K567" s="39"/>
      <c r="L567" s="43"/>
      <c r="M567" s="230"/>
      <c r="N567" s="79"/>
      <c r="O567" s="79"/>
      <c r="P567" s="79"/>
      <c r="Q567" s="79"/>
      <c r="R567" s="79"/>
      <c r="S567" s="79"/>
      <c r="T567" s="80"/>
      <c r="AT567" s="17" t="s">
        <v>140</v>
      </c>
      <c r="AU567" s="17" t="s">
        <v>79</v>
      </c>
    </row>
    <row r="568" spans="2:65" s="1" customFormat="1" ht="16.5" customHeight="1">
      <c r="B568" s="38"/>
      <c r="C568" s="216" t="s">
        <v>741</v>
      </c>
      <c r="D568" s="216" t="s">
        <v>133</v>
      </c>
      <c r="E568" s="217" t="s">
        <v>742</v>
      </c>
      <c r="F568" s="218" t="s">
        <v>743</v>
      </c>
      <c r="G568" s="219" t="s">
        <v>744</v>
      </c>
      <c r="H568" s="220">
        <v>1</v>
      </c>
      <c r="I568" s="221"/>
      <c r="J568" s="222">
        <f>ROUND(I568*H568,2)</f>
        <v>0</v>
      </c>
      <c r="K568" s="218" t="s">
        <v>1</v>
      </c>
      <c r="L568" s="43"/>
      <c r="M568" s="223" t="s">
        <v>1</v>
      </c>
      <c r="N568" s="224" t="s">
        <v>41</v>
      </c>
      <c r="O568" s="79"/>
      <c r="P568" s="225">
        <f>O568*H568</f>
        <v>0</v>
      </c>
      <c r="Q568" s="225">
        <v>0</v>
      </c>
      <c r="R568" s="225">
        <f>Q568*H568</f>
        <v>0</v>
      </c>
      <c r="S568" s="225">
        <v>0</v>
      </c>
      <c r="T568" s="226">
        <f>S568*H568</f>
        <v>0</v>
      </c>
      <c r="AR568" s="17" t="s">
        <v>570</v>
      </c>
      <c r="AT568" s="17" t="s">
        <v>133</v>
      </c>
      <c r="AU568" s="17" t="s">
        <v>79</v>
      </c>
      <c r="AY568" s="17" t="s">
        <v>131</v>
      </c>
      <c r="BE568" s="227">
        <f>IF(N568="základní",J568,0)</f>
        <v>0</v>
      </c>
      <c r="BF568" s="227">
        <f>IF(N568="snížená",J568,0)</f>
        <v>0</v>
      </c>
      <c r="BG568" s="227">
        <f>IF(N568="zákl. přenesená",J568,0)</f>
        <v>0</v>
      </c>
      <c r="BH568" s="227">
        <f>IF(N568="sníž. přenesená",J568,0)</f>
        <v>0</v>
      </c>
      <c r="BI568" s="227">
        <f>IF(N568="nulová",J568,0)</f>
        <v>0</v>
      </c>
      <c r="BJ568" s="17" t="s">
        <v>77</v>
      </c>
      <c r="BK568" s="227">
        <f>ROUND(I568*H568,2)</f>
        <v>0</v>
      </c>
      <c r="BL568" s="17" t="s">
        <v>570</v>
      </c>
      <c r="BM568" s="17" t="s">
        <v>745</v>
      </c>
    </row>
    <row r="569" spans="2:47" s="1" customFormat="1" ht="12">
      <c r="B569" s="38"/>
      <c r="C569" s="39"/>
      <c r="D569" s="228" t="s">
        <v>140</v>
      </c>
      <c r="E569" s="39"/>
      <c r="F569" s="229" t="s">
        <v>743</v>
      </c>
      <c r="G569" s="39"/>
      <c r="H569" s="39"/>
      <c r="I569" s="143"/>
      <c r="J569" s="39"/>
      <c r="K569" s="39"/>
      <c r="L569" s="43"/>
      <c r="M569" s="230"/>
      <c r="N569" s="79"/>
      <c r="O569" s="79"/>
      <c r="P569" s="79"/>
      <c r="Q569" s="79"/>
      <c r="R569" s="79"/>
      <c r="S569" s="79"/>
      <c r="T569" s="80"/>
      <c r="AT569" s="17" t="s">
        <v>140</v>
      </c>
      <c r="AU569" s="17" t="s">
        <v>79</v>
      </c>
    </row>
    <row r="570" spans="2:65" s="1" customFormat="1" ht="16.5" customHeight="1">
      <c r="B570" s="38"/>
      <c r="C570" s="216" t="s">
        <v>746</v>
      </c>
      <c r="D570" s="216" t="s">
        <v>133</v>
      </c>
      <c r="E570" s="217" t="s">
        <v>747</v>
      </c>
      <c r="F570" s="218" t="s">
        <v>748</v>
      </c>
      <c r="G570" s="219" t="s">
        <v>744</v>
      </c>
      <c r="H570" s="220">
        <v>1</v>
      </c>
      <c r="I570" s="221"/>
      <c r="J570" s="222">
        <f>ROUND(I570*H570,2)</f>
        <v>0</v>
      </c>
      <c r="K570" s="218" t="s">
        <v>1</v>
      </c>
      <c r="L570" s="43"/>
      <c r="M570" s="223" t="s">
        <v>1</v>
      </c>
      <c r="N570" s="224" t="s">
        <v>41</v>
      </c>
      <c r="O570" s="79"/>
      <c r="P570" s="225">
        <f>O570*H570</f>
        <v>0</v>
      </c>
      <c r="Q570" s="225">
        <v>0</v>
      </c>
      <c r="R570" s="225">
        <f>Q570*H570</f>
        <v>0</v>
      </c>
      <c r="S570" s="225">
        <v>0</v>
      </c>
      <c r="T570" s="226">
        <f>S570*H570</f>
        <v>0</v>
      </c>
      <c r="AR570" s="17" t="s">
        <v>570</v>
      </c>
      <c r="AT570" s="17" t="s">
        <v>133</v>
      </c>
      <c r="AU570" s="17" t="s">
        <v>79</v>
      </c>
      <c r="AY570" s="17" t="s">
        <v>131</v>
      </c>
      <c r="BE570" s="227">
        <f>IF(N570="základní",J570,0)</f>
        <v>0</v>
      </c>
      <c r="BF570" s="227">
        <f>IF(N570="snížená",J570,0)</f>
        <v>0</v>
      </c>
      <c r="BG570" s="227">
        <f>IF(N570="zákl. přenesená",J570,0)</f>
        <v>0</v>
      </c>
      <c r="BH570" s="227">
        <f>IF(N570="sníž. přenesená",J570,0)</f>
        <v>0</v>
      </c>
      <c r="BI570" s="227">
        <f>IF(N570="nulová",J570,0)</f>
        <v>0</v>
      </c>
      <c r="BJ570" s="17" t="s">
        <v>77</v>
      </c>
      <c r="BK570" s="227">
        <f>ROUND(I570*H570,2)</f>
        <v>0</v>
      </c>
      <c r="BL570" s="17" t="s">
        <v>570</v>
      </c>
      <c r="BM570" s="17" t="s">
        <v>749</v>
      </c>
    </row>
    <row r="571" spans="2:47" s="1" customFormat="1" ht="12">
      <c r="B571" s="38"/>
      <c r="C571" s="39"/>
      <c r="D571" s="228" t="s">
        <v>140</v>
      </c>
      <c r="E571" s="39"/>
      <c r="F571" s="229" t="s">
        <v>748</v>
      </c>
      <c r="G571" s="39"/>
      <c r="H571" s="39"/>
      <c r="I571" s="143"/>
      <c r="J571" s="39"/>
      <c r="K571" s="39"/>
      <c r="L571" s="43"/>
      <c r="M571" s="230"/>
      <c r="N571" s="79"/>
      <c r="O571" s="79"/>
      <c r="P571" s="79"/>
      <c r="Q571" s="79"/>
      <c r="R571" s="79"/>
      <c r="S571" s="79"/>
      <c r="T571" s="80"/>
      <c r="AT571" s="17" t="s">
        <v>140</v>
      </c>
      <c r="AU571" s="17" t="s">
        <v>79</v>
      </c>
    </row>
    <row r="572" spans="2:63" s="11" customFormat="1" ht="22.8" customHeight="1">
      <c r="B572" s="200"/>
      <c r="C572" s="201"/>
      <c r="D572" s="202" t="s">
        <v>69</v>
      </c>
      <c r="E572" s="214" t="s">
        <v>750</v>
      </c>
      <c r="F572" s="214" t="s">
        <v>751</v>
      </c>
      <c r="G572" s="201"/>
      <c r="H572" s="201"/>
      <c r="I572" s="204"/>
      <c r="J572" s="215">
        <f>BK572</f>
        <v>0</v>
      </c>
      <c r="K572" s="201"/>
      <c r="L572" s="206"/>
      <c r="M572" s="207"/>
      <c r="N572" s="208"/>
      <c r="O572" s="208"/>
      <c r="P572" s="209">
        <f>SUM(P573:P580)</f>
        <v>0</v>
      </c>
      <c r="Q572" s="208"/>
      <c r="R572" s="209">
        <f>SUM(R573:R580)</f>
        <v>0</v>
      </c>
      <c r="S572" s="208"/>
      <c r="T572" s="210">
        <f>SUM(T573:T580)</f>
        <v>0</v>
      </c>
      <c r="AR572" s="211" t="s">
        <v>150</v>
      </c>
      <c r="AT572" s="212" t="s">
        <v>69</v>
      </c>
      <c r="AU572" s="212" t="s">
        <v>77</v>
      </c>
      <c r="AY572" s="211" t="s">
        <v>131</v>
      </c>
      <c r="BK572" s="213">
        <f>SUM(BK573:BK580)</f>
        <v>0</v>
      </c>
    </row>
    <row r="573" spans="2:65" s="1" customFormat="1" ht="16.5" customHeight="1">
      <c r="B573" s="38"/>
      <c r="C573" s="216" t="s">
        <v>752</v>
      </c>
      <c r="D573" s="216" t="s">
        <v>133</v>
      </c>
      <c r="E573" s="217" t="s">
        <v>753</v>
      </c>
      <c r="F573" s="218" t="s">
        <v>754</v>
      </c>
      <c r="G573" s="219" t="s">
        <v>182</v>
      </c>
      <c r="H573" s="220">
        <v>50</v>
      </c>
      <c r="I573" s="221"/>
      <c r="J573" s="222">
        <f>ROUND(I573*H573,2)</f>
        <v>0</v>
      </c>
      <c r="K573" s="218" t="s">
        <v>137</v>
      </c>
      <c r="L573" s="43"/>
      <c r="M573" s="223" t="s">
        <v>1</v>
      </c>
      <c r="N573" s="224" t="s">
        <v>41</v>
      </c>
      <c r="O573" s="79"/>
      <c r="P573" s="225">
        <f>O573*H573</f>
        <v>0</v>
      </c>
      <c r="Q573" s="225">
        <v>0</v>
      </c>
      <c r="R573" s="225">
        <f>Q573*H573</f>
        <v>0</v>
      </c>
      <c r="S573" s="225">
        <v>0</v>
      </c>
      <c r="T573" s="226">
        <f>S573*H573</f>
        <v>0</v>
      </c>
      <c r="AR573" s="17" t="s">
        <v>570</v>
      </c>
      <c r="AT573" s="17" t="s">
        <v>133</v>
      </c>
      <c r="AU573" s="17" t="s">
        <v>79</v>
      </c>
      <c r="AY573" s="17" t="s">
        <v>131</v>
      </c>
      <c r="BE573" s="227">
        <f>IF(N573="základní",J573,0)</f>
        <v>0</v>
      </c>
      <c r="BF573" s="227">
        <f>IF(N573="snížená",J573,0)</f>
        <v>0</v>
      </c>
      <c r="BG573" s="227">
        <f>IF(N573="zákl. přenesená",J573,0)</f>
        <v>0</v>
      </c>
      <c r="BH573" s="227">
        <f>IF(N573="sníž. přenesená",J573,0)</f>
        <v>0</v>
      </c>
      <c r="BI573" s="227">
        <f>IF(N573="nulová",J573,0)</f>
        <v>0</v>
      </c>
      <c r="BJ573" s="17" t="s">
        <v>77</v>
      </c>
      <c r="BK573" s="227">
        <f>ROUND(I573*H573,2)</f>
        <v>0</v>
      </c>
      <c r="BL573" s="17" t="s">
        <v>570</v>
      </c>
      <c r="BM573" s="17" t="s">
        <v>755</v>
      </c>
    </row>
    <row r="574" spans="2:47" s="1" customFormat="1" ht="12">
      <c r="B574" s="38"/>
      <c r="C574" s="39"/>
      <c r="D574" s="228" t="s">
        <v>140</v>
      </c>
      <c r="E574" s="39"/>
      <c r="F574" s="229" t="s">
        <v>756</v>
      </c>
      <c r="G574" s="39"/>
      <c r="H574" s="39"/>
      <c r="I574" s="143"/>
      <c r="J574" s="39"/>
      <c r="K574" s="39"/>
      <c r="L574" s="43"/>
      <c r="M574" s="230"/>
      <c r="N574" s="79"/>
      <c r="O574" s="79"/>
      <c r="P574" s="79"/>
      <c r="Q574" s="79"/>
      <c r="R574" s="79"/>
      <c r="S574" s="79"/>
      <c r="T574" s="80"/>
      <c r="AT574" s="17" t="s">
        <v>140</v>
      </c>
      <c r="AU574" s="17" t="s">
        <v>79</v>
      </c>
    </row>
    <row r="575" spans="2:65" s="1" customFormat="1" ht="16.5" customHeight="1">
      <c r="B575" s="38"/>
      <c r="C575" s="216" t="s">
        <v>757</v>
      </c>
      <c r="D575" s="216" t="s">
        <v>133</v>
      </c>
      <c r="E575" s="217" t="s">
        <v>758</v>
      </c>
      <c r="F575" s="218" t="s">
        <v>759</v>
      </c>
      <c r="G575" s="219" t="s">
        <v>182</v>
      </c>
      <c r="H575" s="220">
        <v>50</v>
      </c>
      <c r="I575" s="221"/>
      <c r="J575" s="222">
        <f>ROUND(I575*H575,2)</f>
        <v>0</v>
      </c>
      <c r="K575" s="218" t="s">
        <v>137</v>
      </c>
      <c r="L575" s="43"/>
      <c r="M575" s="223" t="s">
        <v>1</v>
      </c>
      <c r="N575" s="224" t="s">
        <v>41</v>
      </c>
      <c r="O575" s="79"/>
      <c r="P575" s="225">
        <f>O575*H575</f>
        <v>0</v>
      </c>
      <c r="Q575" s="225">
        <v>0</v>
      </c>
      <c r="R575" s="225">
        <f>Q575*H575</f>
        <v>0</v>
      </c>
      <c r="S575" s="225">
        <v>0</v>
      </c>
      <c r="T575" s="226">
        <f>S575*H575</f>
        <v>0</v>
      </c>
      <c r="AR575" s="17" t="s">
        <v>570</v>
      </c>
      <c r="AT575" s="17" t="s">
        <v>133</v>
      </c>
      <c r="AU575" s="17" t="s">
        <v>79</v>
      </c>
      <c r="AY575" s="17" t="s">
        <v>131</v>
      </c>
      <c r="BE575" s="227">
        <f>IF(N575="základní",J575,0)</f>
        <v>0</v>
      </c>
      <c r="BF575" s="227">
        <f>IF(N575="snížená",J575,0)</f>
        <v>0</v>
      </c>
      <c r="BG575" s="227">
        <f>IF(N575="zákl. přenesená",J575,0)</f>
        <v>0</v>
      </c>
      <c r="BH575" s="227">
        <f>IF(N575="sníž. přenesená",J575,0)</f>
        <v>0</v>
      </c>
      <c r="BI575" s="227">
        <f>IF(N575="nulová",J575,0)</f>
        <v>0</v>
      </c>
      <c r="BJ575" s="17" t="s">
        <v>77</v>
      </c>
      <c r="BK575" s="227">
        <f>ROUND(I575*H575,2)</f>
        <v>0</v>
      </c>
      <c r="BL575" s="17" t="s">
        <v>570</v>
      </c>
      <c r="BM575" s="17" t="s">
        <v>760</v>
      </c>
    </row>
    <row r="576" spans="2:47" s="1" customFormat="1" ht="12">
      <c r="B576" s="38"/>
      <c r="C576" s="39"/>
      <c r="D576" s="228" t="s">
        <v>140</v>
      </c>
      <c r="E576" s="39"/>
      <c r="F576" s="229" t="s">
        <v>761</v>
      </c>
      <c r="G576" s="39"/>
      <c r="H576" s="39"/>
      <c r="I576" s="143"/>
      <c r="J576" s="39"/>
      <c r="K576" s="39"/>
      <c r="L576" s="43"/>
      <c r="M576" s="230"/>
      <c r="N576" s="79"/>
      <c r="O576" s="79"/>
      <c r="P576" s="79"/>
      <c r="Q576" s="79"/>
      <c r="R576" s="79"/>
      <c r="S576" s="79"/>
      <c r="T576" s="80"/>
      <c r="AT576" s="17" t="s">
        <v>140</v>
      </c>
      <c r="AU576" s="17" t="s">
        <v>79</v>
      </c>
    </row>
    <row r="577" spans="2:65" s="1" customFormat="1" ht="16.5" customHeight="1">
      <c r="B577" s="38"/>
      <c r="C577" s="216" t="s">
        <v>762</v>
      </c>
      <c r="D577" s="216" t="s">
        <v>133</v>
      </c>
      <c r="E577" s="217" t="s">
        <v>763</v>
      </c>
      <c r="F577" s="218" t="s">
        <v>764</v>
      </c>
      <c r="G577" s="219" t="s">
        <v>158</v>
      </c>
      <c r="H577" s="220">
        <v>10</v>
      </c>
      <c r="I577" s="221"/>
      <c r="J577" s="222">
        <f>ROUND(I577*H577,2)</f>
        <v>0</v>
      </c>
      <c r="K577" s="218" t="s">
        <v>137</v>
      </c>
      <c r="L577" s="43"/>
      <c r="M577" s="223" t="s">
        <v>1</v>
      </c>
      <c r="N577" s="224" t="s">
        <v>41</v>
      </c>
      <c r="O577" s="79"/>
      <c r="P577" s="225">
        <f>O577*H577</f>
        <v>0</v>
      </c>
      <c r="Q577" s="225">
        <v>0</v>
      </c>
      <c r="R577" s="225">
        <f>Q577*H577</f>
        <v>0</v>
      </c>
      <c r="S577" s="225">
        <v>0</v>
      </c>
      <c r="T577" s="226">
        <f>S577*H577</f>
        <v>0</v>
      </c>
      <c r="AR577" s="17" t="s">
        <v>570</v>
      </c>
      <c r="AT577" s="17" t="s">
        <v>133</v>
      </c>
      <c r="AU577" s="17" t="s">
        <v>79</v>
      </c>
      <c r="AY577" s="17" t="s">
        <v>131</v>
      </c>
      <c r="BE577" s="227">
        <f>IF(N577="základní",J577,0)</f>
        <v>0</v>
      </c>
      <c r="BF577" s="227">
        <f>IF(N577="snížená",J577,0)</f>
        <v>0</v>
      </c>
      <c r="BG577" s="227">
        <f>IF(N577="zákl. přenesená",J577,0)</f>
        <v>0</v>
      </c>
      <c r="BH577" s="227">
        <f>IF(N577="sníž. přenesená",J577,0)</f>
        <v>0</v>
      </c>
      <c r="BI577" s="227">
        <f>IF(N577="nulová",J577,0)</f>
        <v>0</v>
      </c>
      <c r="BJ577" s="17" t="s">
        <v>77</v>
      </c>
      <c r="BK577" s="227">
        <f>ROUND(I577*H577,2)</f>
        <v>0</v>
      </c>
      <c r="BL577" s="17" t="s">
        <v>570</v>
      </c>
      <c r="BM577" s="17" t="s">
        <v>765</v>
      </c>
    </row>
    <row r="578" spans="2:47" s="1" customFormat="1" ht="12">
      <c r="B578" s="38"/>
      <c r="C578" s="39"/>
      <c r="D578" s="228" t="s">
        <v>140</v>
      </c>
      <c r="E578" s="39"/>
      <c r="F578" s="229" t="s">
        <v>766</v>
      </c>
      <c r="G578" s="39"/>
      <c r="H578" s="39"/>
      <c r="I578" s="143"/>
      <c r="J578" s="39"/>
      <c r="K578" s="39"/>
      <c r="L578" s="43"/>
      <c r="M578" s="230"/>
      <c r="N578" s="79"/>
      <c r="O578" s="79"/>
      <c r="P578" s="79"/>
      <c r="Q578" s="79"/>
      <c r="R578" s="79"/>
      <c r="S578" s="79"/>
      <c r="T578" s="80"/>
      <c r="AT578" s="17" t="s">
        <v>140</v>
      </c>
      <c r="AU578" s="17" t="s">
        <v>79</v>
      </c>
    </row>
    <row r="579" spans="2:65" s="1" customFormat="1" ht="16.5" customHeight="1">
      <c r="B579" s="38"/>
      <c r="C579" s="216" t="s">
        <v>767</v>
      </c>
      <c r="D579" s="216" t="s">
        <v>133</v>
      </c>
      <c r="E579" s="217" t="s">
        <v>768</v>
      </c>
      <c r="F579" s="218" t="s">
        <v>769</v>
      </c>
      <c r="G579" s="219" t="s">
        <v>744</v>
      </c>
      <c r="H579" s="220">
        <v>1</v>
      </c>
      <c r="I579" s="221"/>
      <c r="J579" s="222">
        <f>ROUND(I579*H579,2)</f>
        <v>0</v>
      </c>
      <c r="K579" s="218" t="s">
        <v>1</v>
      </c>
      <c r="L579" s="43"/>
      <c r="M579" s="223" t="s">
        <v>1</v>
      </c>
      <c r="N579" s="224" t="s">
        <v>41</v>
      </c>
      <c r="O579" s="79"/>
      <c r="P579" s="225">
        <f>O579*H579</f>
        <v>0</v>
      </c>
      <c r="Q579" s="225">
        <v>0</v>
      </c>
      <c r="R579" s="225">
        <f>Q579*H579</f>
        <v>0</v>
      </c>
      <c r="S579" s="225">
        <v>0</v>
      </c>
      <c r="T579" s="226">
        <f>S579*H579</f>
        <v>0</v>
      </c>
      <c r="AR579" s="17" t="s">
        <v>570</v>
      </c>
      <c r="AT579" s="17" t="s">
        <v>133</v>
      </c>
      <c r="AU579" s="17" t="s">
        <v>79</v>
      </c>
      <c r="AY579" s="17" t="s">
        <v>131</v>
      </c>
      <c r="BE579" s="227">
        <f>IF(N579="základní",J579,0)</f>
        <v>0</v>
      </c>
      <c r="BF579" s="227">
        <f>IF(N579="snížená",J579,0)</f>
        <v>0</v>
      </c>
      <c r="BG579" s="227">
        <f>IF(N579="zákl. přenesená",J579,0)</f>
        <v>0</v>
      </c>
      <c r="BH579" s="227">
        <f>IF(N579="sníž. přenesená",J579,0)</f>
        <v>0</v>
      </c>
      <c r="BI579" s="227">
        <f>IF(N579="nulová",J579,0)</f>
        <v>0</v>
      </c>
      <c r="BJ579" s="17" t="s">
        <v>77</v>
      </c>
      <c r="BK579" s="227">
        <f>ROUND(I579*H579,2)</f>
        <v>0</v>
      </c>
      <c r="BL579" s="17" t="s">
        <v>570</v>
      </c>
      <c r="BM579" s="17" t="s">
        <v>770</v>
      </c>
    </row>
    <row r="580" spans="2:47" s="1" customFormat="1" ht="12">
      <c r="B580" s="38"/>
      <c r="C580" s="39"/>
      <c r="D580" s="228" t="s">
        <v>140</v>
      </c>
      <c r="E580" s="39"/>
      <c r="F580" s="229" t="s">
        <v>769</v>
      </c>
      <c r="G580" s="39"/>
      <c r="H580" s="39"/>
      <c r="I580" s="143"/>
      <c r="J580" s="39"/>
      <c r="K580" s="39"/>
      <c r="L580" s="43"/>
      <c r="M580" s="230"/>
      <c r="N580" s="79"/>
      <c r="O580" s="79"/>
      <c r="P580" s="79"/>
      <c r="Q580" s="79"/>
      <c r="R580" s="79"/>
      <c r="S580" s="79"/>
      <c r="T580" s="80"/>
      <c r="AT580" s="17" t="s">
        <v>140</v>
      </c>
      <c r="AU580" s="17" t="s">
        <v>79</v>
      </c>
    </row>
    <row r="581" spans="2:63" s="11" customFormat="1" ht="22.8" customHeight="1">
      <c r="B581" s="200"/>
      <c r="C581" s="201"/>
      <c r="D581" s="202" t="s">
        <v>69</v>
      </c>
      <c r="E581" s="214" t="s">
        <v>771</v>
      </c>
      <c r="F581" s="214" t="s">
        <v>772</v>
      </c>
      <c r="G581" s="201"/>
      <c r="H581" s="201"/>
      <c r="I581" s="204"/>
      <c r="J581" s="215">
        <f>BK581</f>
        <v>0</v>
      </c>
      <c r="K581" s="201"/>
      <c r="L581" s="206"/>
      <c r="M581" s="207"/>
      <c r="N581" s="208"/>
      <c r="O581" s="208"/>
      <c r="P581" s="209">
        <f>SUM(P582:P587)</f>
        <v>0</v>
      </c>
      <c r="Q581" s="208"/>
      <c r="R581" s="209">
        <f>SUM(R582:R587)</f>
        <v>0</v>
      </c>
      <c r="S581" s="208"/>
      <c r="T581" s="210">
        <f>SUM(T582:T587)</f>
        <v>0</v>
      </c>
      <c r="AR581" s="211" t="s">
        <v>150</v>
      </c>
      <c r="AT581" s="212" t="s">
        <v>69</v>
      </c>
      <c r="AU581" s="212" t="s">
        <v>77</v>
      </c>
      <c r="AY581" s="211" t="s">
        <v>131</v>
      </c>
      <c r="BK581" s="213">
        <f>SUM(BK582:BK587)</f>
        <v>0</v>
      </c>
    </row>
    <row r="582" spans="2:65" s="1" customFormat="1" ht="22.5" customHeight="1">
      <c r="B582" s="38"/>
      <c r="C582" s="216" t="s">
        <v>773</v>
      </c>
      <c r="D582" s="216" t="s">
        <v>133</v>
      </c>
      <c r="E582" s="217" t="s">
        <v>774</v>
      </c>
      <c r="F582" s="218" t="s">
        <v>775</v>
      </c>
      <c r="G582" s="219" t="s">
        <v>744</v>
      </c>
      <c r="H582" s="220">
        <v>1</v>
      </c>
      <c r="I582" s="221"/>
      <c r="J582" s="222">
        <f>ROUND(I582*H582,2)</f>
        <v>0</v>
      </c>
      <c r="K582" s="218" t="s">
        <v>1</v>
      </c>
      <c r="L582" s="43"/>
      <c r="M582" s="223" t="s">
        <v>1</v>
      </c>
      <c r="N582" s="224" t="s">
        <v>41</v>
      </c>
      <c r="O582" s="79"/>
      <c r="P582" s="225">
        <f>O582*H582</f>
        <v>0</v>
      </c>
      <c r="Q582" s="225">
        <v>0</v>
      </c>
      <c r="R582" s="225">
        <f>Q582*H582</f>
        <v>0</v>
      </c>
      <c r="S582" s="225">
        <v>0</v>
      </c>
      <c r="T582" s="226">
        <f>S582*H582</f>
        <v>0</v>
      </c>
      <c r="AR582" s="17" t="s">
        <v>570</v>
      </c>
      <c r="AT582" s="17" t="s">
        <v>133</v>
      </c>
      <c r="AU582" s="17" t="s">
        <v>79</v>
      </c>
      <c r="AY582" s="17" t="s">
        <v>131</v>
      </c>
      <c r="BE582" s="227">
        <f>IF(N582="základní",J582,0)</f>
        <v>0</v>
      </c>
      <c r="BF582" s="227">
        <f>IF(N582="snížená",J582,0)</f>
        <v>0</v>
      </c>
      <c r="BG582" s="227">
        <f>IF(N582="zákl. přenesená",J582,0)</f>
        <v>0</v>
      </c>
      <c r="BH582" s="227">
        <f>IF(N582="sníž. přenesená",J582,0)</f>
        <v>0</v>
      </c>
      <c r="BI582" s="227">
        <f>IF(N582="nulová",J582,0)</f>
        <v>0</v>
      </c>
      <c r="BJ582" s="17" t="s">
        <v>77</v>
      </c>
      <c r="BK582" s="227">
        <f>ROUND(I582*H582,2)</f>
        <v>0</v>
      </c>
      <c r="BL582" s="17" t="s">
        <v>570</v>
      </c>
      <c r="BM582" s="17" t="s">
        <v>776</v>
      </c>
    </row>
    <row r="583" spans="2:47" s="1" customFormat="1" ht="12">
      <c r="B583" s="38"/>
      <c r="C583" s="39"/>
      <c r="D583" s="228" t="s">
        <v>140</v>
      </c>
      <c r="E583" s="39"/>
      <c r="F583" s="229" t="s">
        <v>775</v>
      </c>
      <c r="G583" s="39"/>
      <c r="H583" s="39"/>
      <c r="I583" s="143"/>
      <c r="J583" s="39"/>
      <c r="K583" s="39"/>
      <c r="L583" s="43"/>
      <c r="M583" s="230"/>
      <c r="N583" s="79"/>
      <c r="O583" s="79"/>
      <c r="P583" s="79"/>
      <c r="Q583" s="79"/>
      <c r="R583" s="79"/>
      <c r="S583" s="79"/>
      <c r="T583" s="80"/>
      <c r="AT583" s="17" t="s">
        <v>140</v>
      </c>
      <c r="AU583" s="17" t="s">
        <v>79</v>
      </c>
    </row>
    <row r="584" spans="2:65" s="1" customFormat="1" ht="16.5" customHeight="1">
      <c r="B584" s="38"/>
      <c r="C584" s="216" t="s">
        <v>777</v>
      </c>
      <c r="D584" s="216" t="s">
        <v>133</v>
      </c>
      <c r="E584" s="217" t="s">
        <v>778</v>
      </c>
      <c r="F584" s="218" t="s">
        <v>779</v>
      </c>
      <c r="G584" s="219" t="s">
        <v>780</v>
      </c>
      <c r="H584" s="220">
        <v>18</v>
      </c>
      <c r="I584" s="221"/>
      <c r="J584" s="222">
        <f>ROUND(I584*H584,2)</f>
        <v>0</v>
      </c>
      <c r="K584" s="218" t="s">
        <v>137</v>
      </c>
      <c r="L584" s="43"/>
      <c r="M584" s="223" t="s">
        <v>1</v>
      </c>
      <c r="N584" s="224" t="s">
        <v>41</v>
      </c>
      <c r="O584" s="79"/>
      <c r="P584" s="225">
        <f>O584*H584</f>
        <v>0</v>
      </c>
      <c r="Q584" s="225">
        <v>0</v>
      </c>
      <c r="R584" s="225">
        <f>Q584*H584</f>
        <v>0</v>
      </c>
      <c r="S584" s="225">
        <v>0</v>
      </c>
      <c r="T584" s="226">
        <f>S584*H584</f>
        <v>0</v>
      </c>
      <c r="AR584" s="17" t="s">
        <v>570</v>
      </c>
      <c r="AT584" s="17" t="s">
        <v>133</v>
      </c>
      <c r="AU584" s="17" t="s">
        <v>79</v>
      </c>
      <c r="AY584" s="17" t="s">
        <v>131</v>
      </c>
      <c r="BE584" s="227">
        <f>IF(N584="základní",J584,0)</f>
        <v>0</v>
      </c>
      <c r="BF584" s="227">
        <f>IF(N584="snížená",J584,0)</f>
        <v>0</v>
      </c>
      <c r="BG584" s="227">
        <f>IF(N584="zákl. přenesená",J584,0)</f>
        <v>0</v>
      </c>
      <c r="BH584" s="227">
        <f>IF(N584="sníž. přenesená",J584,0)</f>
        <v>0</v>
      </c>
      <c r="BI584" s="227">
        <f>IF(N584="nulová",J584,0)</f>
        <v>0</v>
      </c>
      <c r="BJ584" s="17" t="s">
        <v>77</v>
      </c>
      <c r="BK584" s="227">
        <f>ROUND(I584*H584,2)</f>
        <v>0</v>
      </c>
      <c r="BL584" s="17" t="s">
        <v>570</v>
      </c>
      <c r="BM584" s="17" t="s">
        <v>781</v>
      </c>
    </row>
    <row r="585" spans="2:47" s="1" customFormat="1" ht="12">
      <c r="B585" s="38"/>
      <c r="C585" s="39"/>
      <c r="D585" s="228" t="s">
        <v>140</v>
      </c>
      <c r="E585" s="39"/>
      <c r="F585" s="229" t="s">
        <v>782</v>
      </c>
      <c r="G585" s="39"/>
      <c r="H585" s="39"/>
      <c r="I585" s="143"/>
      <c r="J585" s="39"/>
      <c r="K585" s="39"/>
      <c r="L585" s="43"/>
      <c r="M585" s="230"/>
      <c r="N585" s="79"/>
      <c r="O585" s="79"/>
      <c r="P585" s="79"/>
      <c r="Q585" s="79"/>
      <c r="R585" s="79"/>
      <c r="S585" s="79"/>
      <c r="T585" s="80"/>
      <c r="AT585" s="17" t="s">
        <v>140</v>
      </c>
      <c r="AU585" s="17" t="s">
        <v>79</v>
      </c>
    </row>
    <row r="586" spans="2:65" s="1" customFormat="1" ht="16.5" customHeight="1">
      <c r="B586" s="38"/>
      <c r="C586" s="216" t="s">
        <v>783</v>
      </c>
      <c r="D586" s="216" t="s">
        <v>133</v>
      </c>
      <c r="E586" s="217" t="s">
        <v>784</v>
      </c>
      <c r="F586" s="218" t="s">
        <v>785</v>
      </c>
      <c r="G586" s="219" t="s">
        <v>786</v>
      </c>
      <c r="H586" s="220">
        <v>18</v>
      </c>
      <c r="I586" s="221"/>
      <c r="J586" s="222">
        <f>ROUND(I586*H586,2)</f>
        <v>0</v>
      </c>
      <c r="K586" s="218" t="s">
        <v>137</v>
      </c>
      <c r="L586" s="43"/>
      <c r="M586" s="223" t="s">
        <v>1</v>
      </c>
      <c r="N586" s="224" t="s">
        <v>41</v>
      </c>
      <c r="O586" s="79"/>
      <c r="P586" s="225">
        <f>O586*H586</f>
        <v>0</v>
      </c>
      <c r="Q586" s="225">
        <v>0</v>
      </c>
      <c r="R586" s="225">
        <f>Q586*H586</f>
        <v>0</v>
      </c>
      <c r="S586" s="225">
        <v>0</v>
      </c>
      <c r="T586" s="226">
        <f>S586*H586</f>
        <v>0</v>
      </c>
      <c r="AR586" s="17" t="s">
        <v>570</v>
      </c>
      <c r="AT586" s="17" t="s">
        <v>133</v>
      </c>
      <c r="AU586" s="17" t="s">
        <v>79</v>
      </c>
      <c r="AY586" s="17" t="s">
        <v>131</v>
      </c>
      <c r="BE586" s="227">
        <f>IF(N586="základní",J586,0)</f>
        <v>0</v>
      </c>
      <c r="BF586" s="227">
        <f>IF(N586="snížená",J586,0)</f>
        <v>0</v>
      </c>
      <c r="BG586" s="227">
        <f>IF(N586="zákl. přenesená",J586,0)</f>
        <v>0</v>
      </c>
      <c r="BH586" s="227">
        <f>IF(N586="sníž. přenesená",J586,0)</f>
        <v>0</v>
      </c>
      <c r="BI586" s="227">
        <f>IF(N586="nulová",J586,0)</f>
        <v>0</v>
      </c>
      <c r="BJ586" s="17" t="s">
        <v>77</v>
      </c>
      <c r="BK586" s="227">
        <f>ROUND(I586*H586,2)</f>
        <v>0</v>
      </c>
      <c r="BL586" s="17" t="s">
        <v>570</v>
      </c>
      <c r="BM586" s="17" t="s">
        <v>787</v>
      </c>
    </row>
    <row r="587" spans="2:47" s="1" customFormat="1" ht="12">
      <c r="B587" s="38"/>
      <c r="C587" s="39"/>
      <c r="D587" s="228" t="s">
        <v>140</v>
      </c>
      <c r="E587" s="39"/>
      <c r="F587" s="229" t="s">
        <v>788</v>
      </c>
      <c r="G587" s="39"/>
      <c r="H587" s="39"/>
      <c r="I587" s="143"/>
      <c r="J587" s="39"/>
      <c r="K587" s="39"/>
      <c r="L587" s="43"/>
      <c r="M587" s="230"/>
      <c r="N587" s="79"/>
      <c r="O587" s="79"/>
      <c r="P587" s="79"/>
      <c r="Q587" s="79"/>
      <c r="R587" s="79"/>
      <c r="S587" s="79"/>
      <c r="T587" s="80"/>
      <c r="AT587" s="17" t="s">
        <v>140</v>
      </c>
      <c r="AU587" s="17" t="s">
        <v>79</v>
      </c>
    </row>
    <row r="588" spans="2:63" s="11" customFormat="1" ht="25.9" customHeight="1">
      <c r="B588" s="200"/>
      <c r="C588" s="201"/>
      <c r="D588" s="202" t="s">
        <v>69</v>
      </c>
      <c r="E588" s="203" t="s">
        <v>789</v>
      </c>
      <c r="F588" s="203" t="s">
        <v>790</v>
      </c>
      <c r="G588" s="201"/>
      <c r="H588" s="201"/>
      <c r="I588" s="204"/>
      <c r="J588" s="205">
        <f>BK588</f>
        <v>0</v>
      </c>
      <c r="K588" s="201"/>
      <c r="L588" s="206"/>
      <c r="M588" s="207"/>
      <c r="N588" s="208"/>
      <c r="O588" s="208"/>
      <c r="P588" s="209">
        <f>P589+P592</f>
        <v>0</v>
      </c>
      <c r="Q588" s="208"/>
      <c r="R588" s="209">
        <f>R589+R592</f>
        <v>0</v>
      </c>
      <c r="S588" s="208"/>
      <c r="T588" s="210">
        <f>T589+T592</f>
        <v>0</v>
      </c>
      <c r="AR588" s="211" t="s">
        <v>164</v>
      </c>
      <c r="AT588" s="212" t="s">
        <v>69</v>
      </c>
      <c r="AU588" s="212" t="s">
        <v>70</v>
      </c>
      <c r="AY588" s="211" t="s">
        <v>131</v>
      </c>
      <c r="BK588" s="213">
        <f>BK589+BK592</f>
        <v>0</v>
      </c>
    </row>
    <row r="589" spans="2:63" s="11" customFormat="1" ht="22.8" customHeight="1">
      <c r="B589" s="200"/>
      <c r="C589" s="201"/>
      <c r="D589" s="202" t="s">
        <v>69</v>
      </c>
      <c r="E589" s="214" t="s">
        <v>791</v>
      </c>
      <c r="F589" s="214" t="s">
        <v>792</v>
      </c>
      <c r="G589" s="201"/>
      <c r="H589" s="201"/>
      <c r="I589" s="204"/>
      <c r="J589" s="215">
        <f>BK589</f>
        <v>0</v>
      </c>
      <c r="K589" s="201"/>
      <c r="L589" s="206"/>
      <c r="M589" s="207"/>
      <c r="N589" s="208"/>
      <c r="O589" s="208"/>
      <c r="P589" s="209">
        <f>SUM(P590:P591)</f>
        <v>0</v>
      </c>
      <c r="Q589" s="208"/>
      <c r="R589" s="209">
        <f>SUM(R590:R591)</f>
        <v>0</v>
      </c>
      <c r="S589" s="208"/>
      <c r="T589" s="210">
        <f>SUM(T590:T591)</f>
        <v>0</v>
      </c>
      <c r="AR589" s="211" t="s">
        <v>164</v>
      </c>
      <c r="AT589" s="212" t="s">
        <v>69</v>
      </c>
      <c r="AU589" s="212" t="s">
        <v>77</v>
      </c>
      <c r="AY589" s="211" t="s">
        <v>131</v>
      </c>
      <c r="BK589" s="213">
        <f>SUM(BK590:BK591)</f>
        <v>0</v>
      </c>
    </row>
    <row r="590" spans="2:65" s="1" customFormat="1" ht="16.5" customHeight="1">
      <c r="B590" s="38"/>
      <c r="C590" s="216" t="s">
        <v>793</v>
      </c>
      <c r="D590" s="216" t="s">
        <v>133</v>
      </c>
      <c r="E590" s="217" t="s">
        <v>794</v>
      </c>
      <c r="F590" s="218" t="s">
        <v>795</v>
      </c>
      <c r="G590" s="219" t="s">
        <v>796</v>
      </c>
      <c r="H590" s="220">
        <v>10</v>
      </c>
      <c r="I590" s="221"/>
      <c r="J590" s="222">
        <f>ROUND(I590*H590,2)</f>
        <v>0</v>
      </c>
      <c r="K590" s="218" t="s">
        <v>137</v>
      </c>
      <c r="L590" s="43"/>
      <c r="M590" s="223" t="s">
        <v>1</v>
      </c>
      <c r="N590" s="224" t="s">
        <v>41</v>
      </c>
      <c r="O590" s="79"/>
      <c r="P590" s="225">
        <f>O590*H590</f>
        <v>0</v>
      </c>
      <c r="Q590" s="225">
        <v>0</v>
      </c>
      <c r="R590" s="225">
        <f>Q590*H590</f>
        <v>0</v>
      </c>
      <c r="S590" s="225">
        <v>0</v>
      </c>
      <c r="T590" s="226">
        <f>S590*H590</f>
        <v>0</v>
      </c>
      <c r="AR590" s="17" t="s">
        <v>797</v>
      </c>
      <c r="AT590" s="17" t="s">
        <v>133</v>
      </c>
      <c r="AU590" s="17" t="s">
        <v>79</v>
      </c>
      <c r="AY590" s="17" t="s">
        <v>131</v>
      </c>
      <c r="BE590" s="227">
        <f>IF(N590="základní",J590,0)</f>
        <v>0</v>
      </c>
      <c r="BF590" s="227">
        <f>IF(N590="snížená",J590,0)</f>
        <v>0</v>
      </c>
      <c r="BG590" s="227">
        <f>IF(N590="zákl. přenesená",J590,0)</f>
        <v>0</v>
      </c>
      <c r="BH590" s="227">
        <f>IF(N590="sníž. přenesená",J590,0)</f>
        <v>0</v>
      </c>
      <c r="BI590" s="227">
        <f>IF(N590="nulová",J590,0)</f>
        <v>0</v>
      </c>
      <c r="BJ590" s="17" t="s">
        <v>77</v>
      </c>
      <c r="BK590" s="227">
        <f>ROUND(I590*H590,2)</f>
        <v>0</v>
      </c>
      <c r="BL590" s="17" t="s">
        <v>797</v>
      </c>
      <c r="BM590" s="17" t="s">
        <v>798</v>
      </c>
    </row>
    <row r="591" spans="2:47" s="1" customFormat="1" ht="12">
      <c r="B591" s="38"/>
      <c r="C591" s="39"/>
      <c r="D591" s="228" t="s">
        <v>140</v>
      </c>
      <c r="E591" s="39"/>
      <c r="F591" s="229" t="s">
        <v>795</v>
      </c>
      <c r="G591" s="39"/>
      <c r="H591" s="39"/>
      <c r="I591" s="143"/>
      <c r="J591" s="39"/>
      <c r="K591" s="39"/>
      <c r="L591" s="43"/>
      <c r="M591" s="230"/>
      <c r="N591" s="79"/>
      <c r="O591" s="79"/>
      <c r="P591" s="79"/>
      <c r="Q591" s="79"/>
      <c r="R591" s="79"/>
      <c r="S591" s="79"/>
      <c r="T591" s="80"/>
      <c r="AT591" s="17" t="s">
        <v>140</v>
      </c>
      <c r="AU591" s="17" t="s">
        <v>79</v>
      </c>
    </row>
    <row r="592" spans="2:63" s="11" customFormat="1" ht="22.8" customHeight="1">
      <c r="B592" s="200"/>
      <c r="C592" s="201"/>
      <c r="D592" s="202" t="s">
        <v>69</v>
      </c>
      <c r="E592" s="214" t="s">
        <v>799</v>
      </c>
      <c r="F592" s="214" t="s">
        <v>800</v>
      </c>
      <c r="G592" s="201"/>
      <c r="H592" s="201"/>
      <c r="I592" s="204"/>
      <c r="J592" s="215">
        <f>BK592</f>
        <v>0</v>
      </c>
      <c r="K592" s="201"/>
      <c r="L592" s="206"/>
      <c r="M592" s="207"/>
      <c r="N592" s="208"/>
      <c r="O592" s="208"/>
      <c r="P592" s="209">
        <f>SUM(P593:P596)</f>
        <v>0</v>
      </c>
      <c r="Q592" s="208"/>
      <c r="R592" s="209">
        <f>SUM(R593:R596)</f>
        <v>0</v>
      </c>
      <c r="S592" s="208"/>
      <c r="T592" s="210">
        <f>SUM(T593:T596)</f>
        <v>0</v>
      </c>
      <c r="AR592" s="211" t="s">
        <v>164</v>
      </c>
      <c r="AT592" s="212" t="s">
        <v>69</v>
      </c>
      <c r="AU592" s="212" t="s">
        <v>77</v>
      </c>
      <c r="AY592" s="211" t="s">
        <v>131</v>
      </c>
      <c r="BK592" s="213">
        <f>SUM(BK593:BK596)</f>
        <v>0</v>
      </c>
    </row>
    <row r="593" spans="2:65" s="1" customFormat="1" ht="16.5" customHeight="1">
      <c r="B593" s="38"/>
      <c r="C593" s="216" t="s">
        <v>801</v>
      </c>
      <c r="D593" s="216" t="s">
        <v>133</v>
      </c>
      <c r="E593" s="217" t="s">
        <v>802</v>
      </c>
      <c r="F593" s="218" t="s">
        <v>800</v>
      </c>
      <c r="G593" s="219" t="s">
        <v>744</v>
      </c>
      <c r="H593" s="220">
        <v>1</v>
      </c>
      <c r="I593" s="221"/>
      <c r="J593" s="222">
        <f>ROUND(I593*H593,2)</f>
        <v>0</v>
      </c>
      <c r="K593" s="218" t="s">
        <v>137</v>
      </c>
      <c r="L593" s="43"/>
      <c r="M593" s="223" t="s">
        <v>1</v>
      </c>
      <c r="N593" s="224" t="s">
        <v>41</v>
      </c>
      <c r="O593" s="79"/>
      <c r="P593" s="225">
        <f>O593*H593</f>
        <v>0</v>
      </c>
      <c r="Q593" s="225">
        <v>0</v>
      </c>
      <c r="R593" s="225">
        <f>Q593*H593</f>
        <v>0</v>
      </c>
      <c r="S593" s="225">
        <v>0</v>
      </c>
      <c r="T593" s="226">
        <f>S593*H593</f>
        <v>0</v>
      </c>
      <c r="AR593" s="17" t="s">
        <v>797</v>
      </c>
      <c r="AT593" s="17" t="s">
        <v>133</v>
      </c>
      <c r="AU593" s="17" t="s">
        <v>79</v>
      </c>
      <c r="AY593" s="17" t="s">
        <v>131</v>
      </c>
      <c r="BE593" s="227">
        <f>IF(N593="základní",J593,0)</f>
        <v>0</v>
      </c>
      <c r="BF593" s="227">
        <f>IF(N593="snížená",J593,0)</f>
        <v>0</v>
      </c>
      <c r="BG593" s="227">
        <f>IF(N593="zákl. přenesená",J593,0)</f>
        <v>0</v>
      </c>
      <c r="BH593" s="227">
        <f>IF(N593="sníž. přenesená",J593,0)</f>
        <v>0</v>
      </c>
      <c r="BI593" s="227">
        <f>IF(N593="nulová",J593,0)</f>
        <v>0</v>
      </c>
      <c r="BJ593" s="17" t="s">
        <v>77</v>
      </c>
      <c r="BK593" s="227">
        <f>ROUND(I593*H593,2)</f>
        <v>0</v>
      </c>
      <c r="BL593" s="17" t="s">
        <v>797</v>
      </c>
      <c r="BM593" s="17" t="s">
        <v>803</v>
      </c>
    </row>
    <row r="594" spans="2:47" s="1" customFormat="1" ht="12">
      <c r="B594" s="38"/>
      <c r="C594" s="39"/>
      <c r="D594" s="228" t="s">
        <v>140</v>
      </c>
      <c r="E594" s="39"/>
      <c r="F594" s="229" t="s">
        <v>800</v>
      </c>
      <c r="G594" s="39"/>
      <c r="H594" s="39"/>
      <c r="I594" s="143"/>
      <c r="J594" s="39"/>
      <c r="K594" s="39"/>
      <c r="L594" s="43"/>
      <c r="M594" s="230"/>
      <c r="N594" s="79"/>
      <c r="O594" s="79"/>
      <c r="P594" s="79"/>
      <c r="Q594" s="79"/>
      <c r="R594" s="79"/>
      <c r="S594" s="79"/>
      <c r="T594" s="80"/>
      <c r="AT594" s="17" t="s">
        <v>140</v>
      </c>
      <c r="AU594" s="17" t="s">
        <v>79</v>
      </c>
    </row>
    <row r="595" spans="2:51" s="12" customFormat="1" ht="12">
      <c r="B595" s="231"/>
      <c r="C595" s="232"/>
      <c r="D595" s="228" t="s">
        <v>142</v>
      </c>
      <c r="E595" s="233" t="s">
        <v>1</v>
      </c>
      <c r="F595" s="234" t="s">
        <v>804</v>
      </c>
      <c r="G595" s="232"/>
      <c r="H595" s="233" t="s">
        <v>1</v>
      </c>
      <c r="I595" s="235"/>
      <c r="J595" s="232"/>
      <c r="K595" s="232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142</v>
      </c>
      <c r="AU595" s="240" t="s">
        <v>79</v>
      </c>
      <c r="AV595" s="12" t="s">
        <v>77</v>
      </c>
      <c r="AW595" s="12" t="s">
        <v>32</v>
      </c>
      <c r="AX595" s="12" t="s">
        <v>70</v>
      </c>
      <c r="AY595" s="240" t="s">
        <v>131</v>
      </c>
    </row>
    <row r="596" spans="2:51" s="13" customFormat="1" ht="12">
      <c r="B596" s="241"/>
      <c r="C596" s="242"/>
      <c r="D596" s="228" t="s">
        <v>142</v>
      </c>
      <c r="E596" s="243" t="s">
        <v>1</v>
      </c>
      <c r="F596" s="244" t="s">
        <v>77</v>
      </c>
      <c r="G596" s="242"/>
      <c r="H596" s="245">
        <v>1</v>
      </c>
      <c r="I596" s="246"/>
      <c r="J596" s="242"/>
      <c r="K596" s="242"/>
      <c r="L596" s="247"/>
      <c r="M596" s="284"/>
      <c r="N596" s="285"/>
      <c r="O596" s="285"/>
      <c r="P596" s="285"/>
      <c r="Q596" s="285"/>
      <c r="R596" s="285"/>
      <c r="S596" s="285"/>
      <c r="T596" s="286"/>
      <c r="AT596" s="251" t="s">
        <v>142</v>
      </c>
      <c r="AU596" s="251" t="s">
        <v>79</v>
      </c>
      <c r="AV596" s="13" t="s">
        <v>79</v>
      </c>
      <c r="AW596" s="13" t="s">
        <v>32</v>
      </c>
      <c r="AX596" s="13" t="s">
        <v>77</v>
      </c>
      <c r="AY596" s="251" t="s">
        <v>131</v>
      </c>
    </row>
    <row r="597" spans="2:12" s="1" customFormat="1" ht="6.95" customHeight="1">
      <c r="B597" s="57"/>
      <c r="C597" s="58"/>
      <c r="D597" s="58"/>
      <c r="E597" s="58"/>
      <c r="F597" s="58"/>
      <c r="G597" s="58"/>
      <c r="H597" s="58"/>
      <c r="I597" s="167"/>
      <c r="J597" s="58"/>
      <c r="K597" s="58"/>
      <c r="L597" s="43"/>
    </row>
  </sheetData>
  <sheetProtection password="CC35" sheet="1" objects="1" scenarios="1" formatColumns="0" formatRows="0" autoFilter="0"/>
  <autoFilter ref="C103:K59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2:H92"/>
    <mergeCell ref="E94:H94"/>
    <mergeCell ref="E96:H9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pans="2:46" ht="24.95" customHeight="1">
      <c r="B4" s="20"/>
      <c r="D4" s="140" t="s">
        <v>87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Energetické úpravy v objektu SEKO TOOL</v>
      </c>
      <c r="F7" s="141"/>
      <c r="G7" s="141"/>
      <c r="H7" s="141"/>
      <c r="L7" s="20"/>
    </row>
    <row r="8" spans="2:12" s="1" customFormat="1" ht="12" customHeight="1">
      <c r="B8" s="43"/>
      <c r="D8" s="141" t="s">
        <v>88</v>
      </c>
      <c r="I8" s="143"/>
      <c r="L8" s="43"/>
    </row>
    <row r="9" spans="2:12" s="1" customFormat="1" ht="36.95" customHeight="1">
      <c r="B9" s="43"/>
      <c r="E9" s="144" t="s">
        <v>805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21</v>
      </c>
      <c r="I12" s="145" t="s">
        <v>22</v>
      </c>
      <c r="J12" s="146" t="str">
        <f>'Rekapitulace stavby'!AN8</f>
        <v>14. 5. 2019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">
        <v>1</v>
      </c>
      <c r="L14" s="43"/>
    </row>
    <row r="15" spans="2:12" s="1" customFormat="1" ht="18" customHeight="1">
      <c r="B15" s="43"/>
      <c r="E15" s="17" t="s">
        <v>26</v>
      </c>
      <c r="I15" s="145" t="s">
        <v>27</v>
      </c>
      <c r="J15" s="17" t="s">
        <v>1</v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28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30</v>
      </c>
      <c r="I20" s="145" t="s">
        <v>25</v>
      </c>
      <c r="J20" s="17" t="s">
        <v>1</v>
      </c>
      <c r="L20" s="43"/>
    </row>
    <row r="21" spans="2:12" s="1" customFormat="1" ht="18" customHeight="1">
      <c r="B21" s="43"/>
      <c r="E21" s="17" t="s">
        <v>31</v>
      </c>
      <c r="I21" s="145" t="s">
        <v>27</v>
      </c>
      <c r="J21" s="17" t="s">
        <v>1</v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33</v>
      </c>
      <c r="I23" s="145" t="s">
        <v>25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5" t="s">
        <v>27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35</v>
      </c>
      <c r="I26" s="143"/>
      <c r="L26" s="43"/>
    </row>
    <row r="27" spans="2:12" s="7" customFormat="1" ht="16.5" customHeight="1">
      <c r="B27" s="147"/>
      <c r="E27" s="148" t="s">
        <v>1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36</v>
      </c>
      <c r="I30" s="143"/>
      <c r="J30" s="152">
        <f>ROUND(J84,2)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38</v>
      </c>
      <c r="I32" s="154" t="s">
        <v>37</v>
      </c>
      <c r="J32" s="153" t="s">
        <v>39</v>
      </c>
      <c r="L32" s="43"/>
    </row>
    <row r="33" spans="2:12" s="1" customFormat="1" ht="14.4" customHeight="1">
      <c r="B33" s="43"/>
      <c r="D33" s="141" t="s">
        <v>40</v>
      </c>
      <c r="E33" s="141" t="s">
        <v>41</v>
      </c>
      <c r="F33" s="155">
        <f>ROUND((SUM(BE84:BE103)),2)</f>
        <v>0</v>
      </c>
      <c r="I33" s="156">
        <v>0.21</v>
      </c>
      <c r="J33" s="155">
        <f>ROUND(((SUM(BE84:BE103))*I33),2)</f>
        <v>0</v>
      </c>
      <c r="L33" s="43"/>
    </row>
    <row r="34" spans="2:12" s="1" customFormat="1" ht="14.4" customHeight="1">
      <c r="B34" s="43"/>
      <c r="E34" s="141" t="s">
        <v>42</v>
      </c>
      <c r="F34" s="155">
        <f>ROUND((SUM(BF84:BF103)),2)</f>
        <v>0</v>
      </c>
      <c r="I34" s="156">
        <v>0.15</v>
      </c>
      <c r="J34" s="155">
        <f>ROUND(((SUM(BF84:BF103))*I34),2)</f>
        <v>0</v>
      </c>
      <c r="L34" s="43"/>
    </row>
    <row r="35" spans="2:12" s="1" customFormat="1" ht="14.4" customHeight="1" hidden="1">
      <c r="B35" s="43"/>
      <c r="E35" s="141" t="s">
        <v>43</v>
      </c>
      <c r="F35" s="155">
        <f>ROUND((SUM(BG84:BG103)),2)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44</v>
      </c>
      <c r="F36" s="155">
        <f>ROUND((SUM(BH84:BH103)),2)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45</v>
      </c>
      <c r="F37" s="155">
        <f>ROUND((SUM(BI84:BI103)),2)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92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Energetické úpravy v objektu SEKO TOOL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88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VON - Vedlejší a ostatní náklady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>Rychnov nad Kněžnou p.č.194,838/5</v>
      </c>
      <c r="G52" s="39"/>
      <c r="H52" s="39"/>
      <c r="I52" s="145" t="s">
        <v>22</v>
      </c>
      <c r="J52" s="67" t="str">
        <f>IF(J12="","",J12)</f>
        <v>14. 5. 2019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24.9" customHeight="1">
      <c r="B54" s="38"/>
      <c r="C54" s="32" t="s">
        <v>24</v>
      </c>
      <c r="D54" s="39"/>
      <c r="E54" s="39"/>
      <c r="F54" s="27" t="str">
        <f>E15</f>
        <v>SEKO TOOL, s.r.o., Rychnov nad Kněžnou</v>
      </c>
      <c r="G54" s="39"/>
      <c r="H54" s="39"/>
      <c r="I54" s="145" t="s">
        <v>30</v>
      </c>
      <c r="J54" s="36" t="str">
        <f>E21</f>
        <v>Ing.Schneider, Velká Bystřice, Loučná 128</v>
      </c>
      <c r="K54" s="39"/>
      <c r="L54" s="43"/>
    </row>
    <row r="55" spans="2:12" s="1" customFormat="1" ht="13.65" customHeight="1">
      <c r="B55" s="38"/>
      <c r="C55" s="32" t="s">
        <v>28</v>
      </c>
      <c r="D55" s="39"/>
      <c r="E55" s="39"/>
      <c r="F55" s="27" t="str">
        <f>IF(E18="","",E18)</f>
        <v>Vyplň údaj</v>
      </c>
      <c r="G55" s="39"/>
      <c r="H55" s="39"/>
      <c r="I55" s="145" t="s">
        <v>33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93</v>
      </c>
      <c r="D57" s="173"/>
      <c r="E57" s="173"/>
      <c r="F57" s="173"/>
      <c r="G57" s="173"/>
      <c r="H57" s="173"/>
      <c r="I57" s="174"/>
      <c r="J57" s="175" t="s">
        <v>94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95</v>
      </c>
      <c r="D59" s="39"/>
      <c r="E59" s="39"/>
      <c r="F59" s="39"/>
      <c r="G59" s="39"/>
      <c r="H59" s="39"/>
      <c r="I59" s="143"/>
      <c r="J59" s="98">
        <f>J84</f>
        <v>0</v>
      </c>
      <c r="K59" s="39"/>
      <c r="L59" s="43"/>
      <c r="AU59" s="17" t="s">
        <v>96</v>
      </c>
    </row>
    <row r="60" spans="2:12" s="8" customFormat="1" ht="24.95" customHeight="1">
      <c r="B60" s="177"/>
      <c r="C60" s="178"/>
      <c r="D60" s="179" t="s">
        <v>113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</row>
    <row r="61" spans="2:12" s="9" customFormat="1" ht="19.9" customHeight="1">
      <c r="B61" s="184"/>
      <c r="C61" s="122"/>
      <c r="D61" s="185" t="s">
        <v>806</v>
      </c>
      <c r="E61" s="186"/>
      <c r="F61" s="186"/>
      <c r="G61" s="186"/>
      <c r="H61" s="186"/>
      <c r="I61" s="187"/>
      <c r="J61" s="188">
        <f>J86</f>
        <v>0</v>
      </c>
      <c r="K61" s="122"/>
      <c r="L61" s="189"/>
    </row>
    <row r="62" spans="2:12" s="9" customFormat="1" ht="19.9" customHeight="1">
      <c r="B62" s="184"/>
      <c r="C62" s="122"/>
      <c r="D62" s="185" t="s">
        <v>114</v>
      </c>
      <c r="E62" s="186"/>
      <c r="F62" s="186"/>
      <c r="G62" s="186"/>
      <c r="H62" s="186"/>
      <c r="I62" s="187"/>
      <c r="J62" s="188">
        <f>J89</f>
        <v>0</v>
      </c>
      <c r="K62" s="122"/>
      <c r="L62" s="189"/>
    </row>
    <row r="63" spans="2:12" s="9" customFormat="1" ht="19.9" customHeight="1">
      <c r="B63" s="184"/>
      <c r="C63" s="122"/>
      <c r="D63" s="185" t="s">
        <v>115</v>
      </c>
      <c r="E63" s="186"/>
      <c r="F63" s="186"/>
      <c r="G63" s="186"/>
      <c r="H63" s="186"/>
      <c r="I63" s="187"/>
      <c r="J63" s="188">
        <f>J98</f>
        <v>0</v>
      </c>
      <c r="K63" s="122"/>
      <c r="L63" s="189"/>
    </row>
    <row r="64" spans="2:12" s="9" customFormat="1" ht="19.9" customHeight="1">
      <c r="B64" s="184"/>
      <c r="C64" s="122"/>
      <c r="D64" s="185" t="s">
        <v>807</v>
      </c>
      <c r="E64" s="186"/>
      <c r="F64" s="186"/>
      <c r="G64" s="186"/>
      <c r="H64" s="186"/>
      <c r="I64" s="187"/>
      <c r="J64" s="188">
        <f>J101</f>
        <v>0</v>
      </c>
      <c r="K64" s="122"/>
      <c r="L64" s="189"/>
    </row>
    <row r="65" spans="2:12" s="1" customFormat="1" ht="21.8" customHeight="1">
      <c r="B65" s="38"/>
      <c r="C65" s="39"/>
      <c r="D65" s="39"/>
      <c r="E65" s="39"/>
      <c r="F65" s="39"/>
      <c r="G65" s="39"/>
      <c r="H65" s="39"/>
      <c r="I65" s="143"/>
      <c r="J65" s="39"/>
      <c r="K65" s="39"/>
      <c r="L65" s="43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67"/>
      <c r="J66" s="58"/>
      <c r="K66" s="58"/>
      <c r="L66" s="43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70"/>
      <c r="J70" s="60"/>
      <c r="K70" s="60"/>
      <c r="L70" s="43"/>
    </row>
    <row r="71" spans="2:12" s="1" customFormat="1" ht="24.95" customHeight="1">
      <c r="B71" s="38"/>
      <c r="C71" s="23" t="s">
        <v>116</v>
      </c>
      <c r="D71" s="39"/>
      <c r="E71" s="39"/>
      <c r="F71" s="39"/>
      <c r="G71" s="39"/>
      <c r="H71" s="39"/>
      <c r="I71" s="143"/>
      <c r="J71" s="39"/>
      <c r="K71" s="39"/>
      <c r="L71" s="43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43"/>
      <c r="J72" s="39"/>
      <c r="K72" s="39"/>
      <c r="L72" s="43"/>
    </row>
    <row r="73" spans="2:12" s="1" customFormat="1" ht="12" customHeight="1">
      <c r="B73" s="38"/>
      <c r="C73" s="32" t="s">
        <v>16</v>
      </c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16.5" customHeight="1">
      <c r="B74" s="38"/>
      <c r="C74" s="39"/>
      <c r="D74" s="39"/>
      <c r="E74" s="171" t="str">
        <f>E7</f>
        <v>Energetické úpravy v objektu SEKO TOOL</v>
      </c>
      <c r="F74" s="32"/>
      <c r="G74" s="32"/>
      <c r="H74" s="32"/>
      <c r="I74" s="143"/>
      <c r="J74" s="39"/>
      <c r="K74" s="39"/>
      <c r="L74" s="43"/>
    </row>
    <row r="75" spans="2:12" s="1" customFormat="1" ht="12" customHeight="1">
      <c r="B75" s="38"/>
      <c r="C75" s="32" t="s">
        <v>88</v>
      </c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16.5" customHeight="1">
      <c r="B76" s="38"/>
      <c r="C76" s="39"/>
      <c r="D76" s="39"/>
      <c r="E76" s="64" t="str">
        <f>E9</f>
        <v>VON - Vedlejší a ostatní náklady</v>
      </c>
      <c r="F76" s="39"/>
      <c r="G76" s="39"/>
      <c r="H76" s="39"/>
      <c r="I76" s="143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12" customHeight="1">
      <c r="B78" s="38"/>
      <c r="C78" s="32" t="s">
        <v>20</v>
      </c>
      <c r="D78" s="39"/>
      <c r="E78" s="39"/>
      <c r="F78" s="27" t="str">
        <f>F12</f>
        <v>Rychnov nad Kněžnou p.č.194,838/5</v>
      </c>
      <c r="G78" s="39"/>
      <c r="H78" s="39"/>
      <c r="I78" s="145" t="s">
        <v>22</v>
      </c>
      <c r="J78" s="67" t="str">
        <f>IF(J12="","",J12)</f>
        <v>14. 5. 2019</v>
      </c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43"/>
      <c r="J79" s="39"/>
      <c r="K79" s="39"/>
      <c r="L79" s="43"/>
    </row>
    <row r="80" spans="2:12" s="1" customFormat="1" ht="24.9" customHeight="1">
      <c r="B80" s="38"/>
      <c r="C80" s="32" t="s">
        <v>24</v>
      </c>
      <c r="D80" s="39"/>
      <c r="E80" s="39"/>
      <c r="F80" s="27" t="str">
        <f>E15</f>
        <v>SEKO TOOL, s.r.o., Rychnov nad Kněžnou</v>
      </c>
      <c r="G80" s="39"/>
      <c r="H80" s="39"/>
      <c r="I80" s="145" t="s">
        <v>30</v>
      </c>
      <c r="J80" s="36" t="str">
        <f>E21</f>
        <v>Ing.Schneider, Velká Bystřice, Loučná 128</v>
      </c>
      <c r="K80" s="39"/>
      <c r="L80" s="43"/>
    </row>
    <row r="81" spans="2:12" s="1" customFormat="1" ht="13.65" customHeight="1">
      <c r="B81" s="38"/>
      <c r="C81" s="32" t="s">
        <v>28</v>
      </c>
      <c r="D81" s="39"/>
      <c r="E81" s="39"/>
      <c r="F81" s="27" t="str">
        <f>IF(E18="","",E18)</f>
        <v>Vyplň údaj</v>
      </c>
      <c r="G81" s="39"/>
      <c r="H81" s="39"/>
      <c r="I81" s="145" t="s">
        <v>33</v>
      </c>
      <c r="J81" s="36" t="str">
        <f>E24</f>
        <v xml:space="preserve"> </v>
      </c>
      <c r="K81" s="39"/>
      <c r="L81" s="43"/>
    </row>
    <row r="82" spans="2:12" s="1" customFormat="1" ht="10.3" customHeight="1">
      <c r="B82" s="38"/>
      <c r="C82" s="39"/>
      <c r="D82" s="39"/>
      <c r="E82" s="39"/>
      <c r="F82" s="39"/>
      <c r="G82" s="39"/>
      <c r="H82" s="39"/>
      <c r="I82" s="143"/>
      <c r="J82" s="39"/>
      <c r="K82" s="39"/>
      <c r="L82" s="43"/>
    </row>
    <row r="83" spans="2:20" s="10" customFormat="1" ht="29.25" customHeight="1">
      <c r="B83" s="190"/>
      <c r="C83" s="191" t="s">
        <v>117</v>
      </c>
      <c r="D83" s="192" t="s">
        <v>55</v>
      </c>
      <c r="E83" s="192" t="s">
        <v>51</v>
      </c>
      <c r="F83" s="192" t="s">
        <v>52</v>
      </c>
      <c r="G83" s="192" t="s">
        <v>118</v>
      </c>
      <c r="H83" s="192" t="s">
        <v>119</v>
      </c>
      <c r="I83" s="193" t="s">
        <v>120</v>
      </c>
      <c r="J83" s="192" t="s">
        <v>94</v>
      </c>
      <c r="K83" s="194" t="s">
        <v>121</v>
      </c>
      <c r="L83" s="195"/>
      <c r="M83" s="88" t="s">
        <v>1</v>
      </c>
      <c r="N83" s="89" t="s">
        <v>40</v>
      </c>
      <c r="O83" s="89" t="s">
        <v>122</v>
      </c>
      <c r="P83" s="89" t="s">
        <v>123</v>
      </c>
      <c r="Q83" s="89" t="s">
        <v>124</v>
      </c>
      <c r="R83" s="89" t="s">
        <v>125</v>
      </c>
      <c r="S83" s="89" t="s">
        <v>126</v>
      </c>
      <c r="T83" s="90" t="s">
        <v>127</v>
      </c>
    </row>
    <row r="84" spans="2:63" s="1" customFormat="1" ht="22.8" customHeight="1">
      <c r="B84" s="38"/>
      <c r="C84" s="95" t="s">
        <v>128</v>
      </c>
      <c r="D84" s="39"/>
      <c r="E84" s="39"/>
      <c r="F84" s="39"/>
      <c r="G84" s="39"/>
      <c r="H84" s="39"/>
      <c r="I84" s="143"/>
      <c r="J84" s="196">
        <f>BK84</f>
        <v>0</v>
      </c>
      <c r="K84" s="39"/>
      <c r="L84" s="43"/>
      <c r="M84" s="91"/>
      <c r="N84" s="92"/>
      <c r="O84" s="92"/>
      <c r="P84" s="197">
        <f>P85</f>
        <v>0</v>
      </c>
      <c r="Q84" s="92"/>
      <c r="R84" s="197">
        <f>R85</f>
        <v>0</v>
      </c>
      <c r="S84" s="92"/>
      <c r="T84" s="198">
        <f>T85</f>
        <v>0</v>
      </c>
      <c r="AT84" s="17" t="s">
        <v>69</v>
      </c>
      <c r="AU84" s="17" t="s">
        <v>96</v>
      </c>
      <c r="BK84" s="199">
        <f>BK85</f>
        <v>0</v>
      </c>
    </row>
    <row r="85" spans="2:63" s="11" customFormat="1" ht="25.9" customHeight="1">
      <c r="B85" s="200"/>
      <c r="C85" s="201"/>
      <c r="D85" s="202" t="s">
        <v>69</v>
      </c>
      <c r="E85" s="203" t="s">
        <v>789</v>
      </c>
      <c r="F85" s="203" t="s">
        <v>790</v>
      </c>
      <c r="G85" s="201"/>
      <c r="H85" s="201"/>
      <c r="I85" s="204"/>
      <c r="J85" s="205">
        <f>BK85</f>
        <v>0</v>
      </c>
      <c r="K85" s="201"/>
      <c r="L85" s="206"/>
      <c r="M85" s="207"/>
      <c r="N85" s="208"/>
      <c r="O85" s="208"/>
      <c r="P85" s="209">
        <f>P86+P89+P98+P101</f>
        <v>0</v>
      </c>
      <c r="Q85" s="208"/>
      <c r="R85" s="209">
        <f>R86+R89+R98+R101</f>
        <v>0</v>
      </c>
      <c r="S85" s="208"/>
      <c r="T85" s="210">
        <f>T86+T89+T98+T101</f>
        <v>0</v>
      </c>
      <c r="AR85" s="211" t="s">
        <v>164</v>
      </c>
      <c r="AT85" s="212" t="s">
        <v>69</v>
      </c>
      <c r="AU85" s="212" t="s">
        <v>70</v>
      </c>
      <c r="AY85" s="211" t="s">
        <v>131</v>
      </c>
      <c r="BK85" s="213">
        <f>BK86+BK89+BK98+BK101</f>
        <v>0</v>
      </c>
    </row>
    <row r="86" spans="2:63" s="11" customFormat="1" ht="22.8" customHeight="1">
      <c r="B86" s="200"/>
      <c r="C86" s="201"/>
      <c r="D86" s="202" t="s">
        <v>69</v>
      </c>
      <c r="E86" s="214" t="s">
        <v>808</v>
      </c>
      <c r="F86" s="214" t="s">
        <v>809</v>
      </c>
      <c r="G86" s="201"/>
      <c r="H86" s="201"/>
      <c r="I86" s="204"/>
      <c r="J86" s="215">
        <f>BK86</f>
        <v>0</v>
      </c>
      <c r="K86" s="201"/>
      <c r="L86" s="206"/>
      <c r="M86" s="207"/>
      <c r="N86" s="208"/>
      <c r="O86" s="208"/>
      <c r="P86" s="209">
        <f>SUM(P87:P88)</f>
        <v>0</v>
      </c>
      <c r="Q86" s="208"/>
      <c r="R86" s="209">
        <f>SUM(R87:R88)</f>
        <v>0</v>
      </c>
      <c r="S86" s="208"/>
      <c r="T86" s="210">
        <f>SUM(T87:T88)</f>
        <v>0</v>
      </c>
      <c r="AR86" s="211" t="s">
        <v>164</v>
      </c>
      <c r="AT86" s="212" t="s">
        <v>69</v>
      </c>
      <c r="AU86" s="212" t="s">
        <v>77</v>
      </c>
      <c r="AY86" s="211" t="s">
        <v>131</v>
      </c>
      <c r="BK86" s="213">
        <f>SUM(BK87:BK88)</f>
        <v>0</v>
      </c>
    </row>
    <row r="87" spans="2:65" s="1" customFormat="1" ht="16.5" customHeight="1">
      <c r="B87" s="38"/>
      <c r="C87" s="216" t="s">
        <v>77</v>
      </c>
      <c r="D87" s="216" t="s">
        <v>133</v>
      </c>
      <c r="E87" s="217" t="s">
        <v>810</v>
      </c>
      <c r="F87" s="218" t="s">
        <v>811</v>
      </c>
      <c r="G87" s="219" t="s">
        <v>744</v>
      </c>
      <c r="H87" s="220">
        <v>1</v>
      </c>
      <c r="I87" s="221"/>
      <c r="J87" s="222">
        <f>ROUND(I87*H87,2)</f>
        <v>0</v>
      </c>
      <c r="K87" s="218" t="s">
        <v>137</v>
      </c>
      <c r="L87" s="43"/>
      <c r="M87" s="223" t="s">
        <v>1</v>
      </c>
      <c r="N87" s="224" t="s">
        <v>41</v>
      </c>
      <c r="O87" s="79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AR87" s="17" t="s">
        <v>797</v>
      </c>
      <c r="AT87" s="17" t="s">
        <v>133</v>
      </c>
      <c r="AU87" s="17" t="s">
        <v>79</v>
      </c>
      <c r="AY87" s="17" t="s">
        <v>131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7" t="s">
        <v>77</v>
      </c>
      <c r="BK87" s="227">
        <f>ROUND(I87*H87,2)</f>
        <v>0</v>
      </c>
      <c r="BL87" s="17" t="s">
        <v>797</v>
      </c>
      <c r="BM87" s="17" t="s">
        <v>812</v>
      </c>
    </row>
    <row r="88" spans="2:47" s="1" customFormat="1" ht="12">
      <c r="B88" s="38"/>
      <c r="C88" s="39"/>
      <c r="D88" s="228" t="s">
        <v>140</v>
      </c>
      <c r="E88" s="39"/>
      <c r="F88" s="229" t="s">
        <v>811</v>
      </c>
      <c r="G88" s="39"/>
      <c r="H88" s="39"/>
      <c r="I88" s="143"/>
      <c r="J88" s="39"/>
      <c r="K88" s="39"/>
      <c r="L88" s="43"/>
      <c r="M88" s="230"/>
      <c r="N88" s="79"/>
      <c r="O88" s="79"/>
      <c r="P88" s="79"/>
      <c r="Q88" s="79"/>
      <c r="R88" s="79"/>
      <c r="S88" s="79"/>
      <c r="T88" s="80"/>
      <c r="AT88" s="17" t="s">
        <v>140</v>
      </c>
      <c r="AU88" s="17" t="s">
        <v>79</v>
      </c>
    </row>
    <row r="89" spans="2:63" s="11" customFormat="1" ht="22.8" customHeight="1">
      <c r="B89" s="200"/>
      <c r="C89" s="201"/>
      <c r="D89" s="202" t="s">
        <v>69</v>
      </c>
      <c r="E89" s="214" t="s">
        <v>791</v>
      </c>
      <c r="F89" s="214" t="s">
        <v>792</v>
      </c>
      <c r="G89" s="201"/>
      <c r="H89" s="201"/>
      <c r="I89" s="204"/>
      <c r="J89" s="215">
        <f>BK89</f>
        <v>0</v>
      </c>
      <c r="K89" s="201"/>
      <c r="L89" s="206"/>
      <c r="M89" s="207"/>
      <c r="N89" s="208"/>
      <c r="O89" s="208"/>
      <c r="P89" s="209">
        <f>SUM(P90:P97)</f>
        <v>0</v>
      </c>
      <c r="Q89" s="208"/>
      <c r="R89" s="209">
        <f>SUM(R90:R97)</f>
        <v>0</v>
      </c>
      <c r="S89" s="208"/>
      <c r="T89" s="210">
        <f>SUM(T90:T97)</f>
        <v>0</v>
      </c>
      <c r="AR89" s="211" t="s">
        <v>164</v>
      </c>
      <c r="AT89" s="212" t="s">
        <v>69</v>
      </c>
      <c r="AU89" s="212" t="s">
        <v>77</v>
      </c>
      <c r="AY89" s="211" t="s">
        <v>131</v>
      </c>
      <c r="BK89" s="213">
        <f>SUM(BK90:BK97)</f>
        <v>0</v>
      </c>
    </row>
    <row r="90" spans="2:65" s="1" customFormat="1" ht="16.5" customHeight="1">
      <c r="B90" s="38"/>
      <c r="C90" s="216" t="s">
        <v>79</v>
      </c>
      <c r="D90" s="216" t="s">
        <v>133</v>
      </c>
      <c r="E90" s="217" t="s">
        <v>813</v>
      </c>
      <c r="F90" s="218" t="s">
        <v>792</v>
      </c>
      <c r="G90" s="219" t="s">
        <v>744</v>
      </c>
      <c r="H90" s="220">
        <v>1</v>
      </c>
      <c r="I90" s="221"/>
      <c r="J90" s="222">
        <f>ROUND(I90*H90,2)</f>
        <v>0</v>
      </c>
      <c r="K90" s="218" t="s">
        <v>137</v>
      </c>
      <c r="L90" s="43"/>
      <c r="M90" s="223" t="s">
        <v>1</v>
      </c>
      <c r="N90" s="224" t="s">
        <v>41</v>
      </c>
      <c r="O90" s="79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17" t="s">
        <v>797</v>
      </c>
      <c r="AT90" s="17" t="s">
        <v>133</v>
      </c>
      <c r="AU90" s="17" t="s">
        <v>79</v>
      </c>
      <c r="AY90" s="17" t="s">
        <v>131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77</v>
      </c>
      <c r="BK90" s="227">
        <f>ROUND(I90*H90,2)</f>
        <v>0</v>
      </c>
      <c r="BL90" s="17" t="s">
        <v>797</v>
      </c>
      <c r="BM90" s="17" t="s">
        <v>814</v>
      </c>
    </row>
    <row r="91" spans="2:47" s="1" customFormat="1" ht="12">
      <c r="B91" s="38"/>
      <c r="C91" s="39"/>
      <c r="D91" s="228" t="s">
        <v>140</v>
      </c>
      <c r="E91" s="39"/>
      <c r="F91" s="229" t="s">
        <v>792</v>
      </c>
      <c r="G91" s="39"/>
      <c r="H91" s="39"/>
      <c r="I91" s="143"/>
      <c r="J91" s="39"/>
      <c r="K91" s="39"/>
      <c r="L91" s="43"/>
      <c r="M91" s="230"/>
      <c r="N91" s="79"/>
      <c r="O91" s="79"/>
      <c r="P91" s="79"/>
      <c r="Q91" s="79"/>
      <c r="R91" s="79"/>
      <c r="S91" s="79"/>
      <c r="T91" s="80"/>
      <c r="AT91" s="17" t="s">
        <v>140</v>
      </c>
      <c r="AU91" s="17" t="s">
        <v>79</v>
      </c>
    </row>
    <row r="92" spans="2:51" s="12" customFormat="1" ht="12">
      <c r="B92" s="231"/>
      <c r="C92" s="232"/>
      <c r="D92" s="228" t="s">
        <v>142</v>
      </c>
      <c r="E92" s="233" t="s">
        <v>1</v>
      </c>
      <c r="F92" s="234" t="s">
        <v>815</v>
      </c>
      <c r="G92" s="232"/>
      <c r="H92" s="233" t="s">
        <v>1</v>
      </c>
      <c r="I92" s="235"/>
      <c r="J92" s="232"/>
      <c r="K92" s="232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142</v>
      </c>
      <c r="AU92" s="240" t="s">
        <v>79</v>
      </c>
      <c r="AV92" s="12" t="s">
        <v>77</v>
      </c>
      <c r="AW92" s="12" t="s">
        <v>32</v>
      </c>
      <c r="AX92" s="12" t="s">
        <v>70</v>
      </c>
      <c r="AY92" s="240" t="s">
        <v>131</v>
      </c>
    </row>
    <row r="93" spans="2:51" s="12" customFormat="1" ht="12">
      <c r="B93" s="231"/>
      <c r="C93" s="232"/>
      <c r="D93" s="228" t="s">
        <v>142</v>
      </c>
      <c r="E93" s="233" t="s">
        <v>1</v>
      </c>
      <c r="F93" s="234" t="s">
        <v>816</v>
      </c>
      <c r="G93" s="232"/>
      <c r="H93" s="233" t="s">
        <v>1</v>
      </c>
      <c r="I93" s="235"/>
      <c r="J93" s="232"/>
      <c r="K93" s="232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142</v>
      </c>
      <c r="AU93" s="240" t="s">
        <v>79</v>
      </c>
      <c r="AV93" s="12" t="s">
        <v>77</v>
      </c>
      <c r="AW93" s="12" t="s">
        <v>32</v>
      </c>
      <c r="AX93" s="12" t="s">
        <v>70</v>
      </c>
      <c r="AY93" s="240" t="s">
        <v>131</v>
      </c>
    </row>
    <row r="94" spans="2:51" s="12" customFormat="1" ht="12">
      <c r="B94" s="231"/>
      <c r="C94" s="232"/>
      <c r="D94" s="228" t="s">
        <v>142</v>
      </c>
      <c r="E94" s="233" t="s">
        <v>1</v>
      </c>
      <c r="F94" s="234" t="s">
        <v>817</v>
      </c>
      <c r="G94" s="232"/>
      <c r="H94" s="233" t="s">
        <v>1</v>
      </c>
      <c r="I94" s="235"/>
      <c r="J94" s="232"/>
      <c r="K94" s="232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142</v>
      </c>
      <c r="AU94" s="240" t="s">
        <v>79</v>
      </c>
      <c r="AV94" s="12" t="s">
        <v>77</v>
      </c>
      <c r="AW94" s="12" t="s">
        <v>32</v>
      </c>
      <c r="AX94" s="12" t="s">
        <v>70</v>
      </c>
      <c r="AY94" s="240" t="s">
        <v>131</v>
      </c>
    </row>
    <row r="95" spans="2:51" s="12" customFormat="1" ht="12">
      <c r="B95" s="231"/>
      <c r="C95" s="232"/>
      <c r="D95" s="228" t="s">
        <v>142</v>
      </c>
      <c r="E95" s="233" t="s">
        <v>1</v>
      </c>
      <c r="F95" s="234" t="s">
        <v>818</v>
      </c>
      <c r="G95" s="232"/>
      <c r="H95" s="233" t="s">
        <v>1</v>
      </c>
      <c r="I95" s="235"/>
      <c r="J95" s="232"/>
      <c r="K95" s="232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142</v>
      </c>
      <c r="AU95" s="240" t="s">
        <v>79</v>
      </c>
      <c r="AV95" s="12" t="s">
        <v>77</v>
      </c>
      <c r="AW95" s="12" t="s">
        <v>32</v>
      </c>
      <c r="AX95" s="12" t="s">
        <v>70</v>
      </c>
      <c r="AY95" s="240" t="s">
        <v>131</v>
      </c>
    </row>
    <row r="96" spans="2:51" s="12" customFormat="1" ht="12">
      <c r="B96" s="231"/>
      <c r="C96" s="232"/>
      <c r="D96" s="228" t="s">
        <v>142</v>
      </c>
      <c r="E96" s="233" t="s">
        <v>1</v>
      </c>
      <c r="F96" s="234" t="s">
        <v>819</v>
      </c>
      <c r="G96" s="232"/>
      <c r="H96" s="233" t="s">
        <v>1</v>
      </c>
      <c r="I96" s="235"/>
      <c r="J96" s="232"/>
      <c r="K96" s="232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142</v>
      </c>
      <c r="AU96" s="240" t="s">
        <v>79</v>
      </c>
      <c r="AV96" s="12" t="s">
        <v>77</v>
      </c>
      <c r="AW96" s="12" t="s">
        <v>32</v>
      </c>
      <c r="AX96" s="12" t="s">
        <v>70</v>
      </c>
      <c r="AY96" s="240" t="s">
        <v>131</v>
      </c>
    </row>
    <row r="97" spans="2:51" s="13" customFormat="1" ht="12">
      <c r="B97" s="241"/>
      <c r="C97" s="242"/>
      <c r="D97" s="228" t="s">
        <v>142</v>
      </c>
      <c r="E97" s="243" t="s">
        <v>1</v>
      </c>
      <c r="F97" s="244" t="s">
        <v>77</v>
      </c>
      <c r="G97" s="242"/>
      <c r="H97" s="245">
        <v>1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AT97" s="251" t="s">
        <v>142</v>
      </c>
      <c r="AU97" s="251" t="s">
        <v>79</v>
      </c>
      <c r="AV97" s="13" t="s">
        <v>79</v>
      </c>
      <c r="AW97" s="13" t="s">
        <v>32</v>
      </c>
      <c r="AX97" s="13" t="s">
        <v>77</v>
      </c>
      <c r="AY97" s="251" t="s">
        <v>131</v>
      </c>
    </row>
    <row r="98" spans="2:63" s="11" customFormat="1" ht="22.8" customHeight="1">
      <c r="B98" s="200"/>
      <c r="C98" s="201"/>
      <c r="D98" s="202" t="s">
        <v>69</v>
      </c>
      <c r="E98" s="214" t="s">
        <v>799</v>
      </c>
      <c r="F98" s="214" t="s">
        <v>800</v>
      </c>
      <c r="G98" s="201"/>
      <c r="H98" s="201"/>
      <c r="I98" s="204"/>
      <c r="J98" s="215">
        <f>BK98</f>
        <v>0</v>
      </c>
      <c r="K98" s="201"/>
      <c r="L98" s="206"/>
      <c r="M98" s="207"/>
      <c r="N98" s="208"/>
      <c r="O98" s="208"/>
      <c r="P98" s="209">
        <f>SUM(P99:P100)</f>
        <v>0</v>
      </c>
      <c r="Q98" s="208"/>
      <c r="R98" s="209">
        <f>SUM(R99:R100)</f>
        <v>0</v>
      </c>
      <c r="S98" s="208"/>
      <c r="T98" s="210">
        <f>SUM(T99:T100)</f>
        <v>0</v>
      </c>
      <c r="AR98" s="211" t="s">
        <v>164</v>
      </c>
      <c r="AT98" s="212" t="s">
        <v>69</v>
      </c>
      <c r="AU98" s="212" t="s">
        <v>77</v>
      </c>
      <c r="AY98" s="211" t="s">
        <v>131</v>
      </c>
      <c r="BK98" s="213">
        <f>SUM(BK99:BK100)</f>
        <v>0</v>
      </c>
    </row>
    <row r="99" spans="2:65" s="1" customFormat="1" ht="16.5" customHeight="1">
      <c r="B99" s="38"/>
      <c r="C99" s="216" t="s">
        <v>150</v>
      </c>
      <c r="D99" s="216" t="s">
        <v>133</v>
      </c>
      <c r="E99" s="217" t="s">
        <v>820</v>
      </c>
      <c r="F99" s="218" t="s">
        <v>821</v>
      </c>
      <c r="G99" s="219" t="s">
        <v>744</v>
      </c>
      <c r="H99" s="220">
        <v>1</v>
      </c>
      <c r="I99" s="221"/>
      <c r="J99" s="222">
        <f>ROUND(I99*H99,2)</f>
        <v>0</v>
      </c>
      <c r="K99" s="218" t="s">
        <v>137</v>
      </c>
      <c r="L99" s="43"/>
      <c r="M99" s="223" t="s">
        <v>1</v>
      </c>
      <c r="N99" s="224" t="s">
        <v>41</v>
      </c>
      <c r="O99" s="79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17" t="s">
        <v>797</v>
      </c>
      <c r="AT99" s="17" t="s">
        <v>133</v>
      </c>
      <c r="AU99" s="17" t="s">
        <v>79</v>
      </c>
      <c r="AY99" s="17" t="s">
        <v>131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7" t="s">
        <v>77</v>
      </c>
      <c r="BK99" s="227">
        <f>ROUND(I99*H99,2)</f>
        <v>0</v>
      </c>
      <c r="BL99" s="17" t="s">
        <v>797</v>
      </c>
      <c r="BM99" s="17" t="s">
        <v>822</v>
      </c>
    </row>
    <row r="100" spans="2:47" s="1" customFormat="1" ht="12">
      <c r="B100" s="38"/>
      <c r="C100" s="39"/>
      <c r="D100" s="228" t="s">
        <v>140</v>
      </c>
      <c r="E100" s="39"/>
      <c r="F100" s="229" t="s">
        <v>821</v>
      </c>
      <c r="G100" s="39"/>
      <c r="H100" s="39"/>
      <c r="I100" s="143"/>
      <c r="J100" s="39"/>
      <c r="K100" s="39"/>
      <c r="L100" s="43"/>
      <c r="M100" s="230"/>
      <c r="N100" s="79"/>
      <c r="O100" s="79"/>
      <c r="P100" s="79"/>
      <c r="Q100" s="79"/>
      <c r="R100" s="79"/>
      <c r="S100" s="79"/>
      <c r="T100" s="80"/>
      <c r="AT100" s="17" t="s">
        <v>140</v>
      </c>
      <c r="AU100" s="17" t="s">
        <v>79</v>
      </c>
    </row>
    <row r="101" spans="2:63" s="11" customFormat="1" ht="22.8" customHeight="1">
      <c r="B101" s="200"/>
      <c r="C101" s="201"/>
      <c r="D101" s="202" t="s">
        <v>69</v>
      </c>
      <c r="E101" s="214" t="s">
        <v>823</v>
      </c>
      <c r="F101" s="214" t="s">
        <v>824</v>
      </c>
      <c r="G101" s="201"/>
      <c r="H101" s="201"/>
      <c r="I101" s="204"/>
      <c r="J101" s="215">
        <f>BK101</f>
        <v>0</v>
      </c>
      <c r="K101" s="201"/>
      <c r="L101" s="206"/>
      <c r="M101" s="207"/>
      <c r="N101" s="208"/>
      <c r="O101" s="208"/>
      <c r="P101" s="209">
        <f>SUM(P102:P103)</f>
        <v>0</v>
      </c>
      <c r="Q101" s="208"/>
      <c r="R101" s="209">
        <f>SUM(R102:R103)</f>
        <v>0</v>
      </c>
      <c r="S101" s="208"/>
      <c r="T101" s="210">
        <f>SUM(T102:T103)</f>
        <v>0</v>
      </c>
      <c r="AR101" s="211" t="s">
        <v>164</v>
      </c>
      <c r="AT101" s="212" t="s">
        <v>69</v>
      </c>
      <c r="AU101" s="212" t="s">
        <v>77</v>
      </c>
      <c r="AY101" s="211" t="s">
        <v>131</v>
      </c>
      <c r="BK101" s="213">
        <f>SUM(BK102:BK103)</f>
        <v>0</v>
      </c>
    </row>
    <row r="102" spans="2:65" s="1" customFormat="1" ht="16.5" customHeight="1">
      <c r="B102" s="38"/>
      <c r="C102" s="216" t="s">
        <v>138</v>
      </c>
      <c r="D102" s="216" t="s">
        <v>133</v>
      </c>
      <c r="E102" s="217" t="s">
        <v>825</v>
      </c>
      <c r="F102" s="218" t="s">
        <v>826</v>
      </c>
      <c r="G102" s="219" t="s">
        <v>744</v>
      </c>
      <c r="H102" s="220">
        <v>1</v>
      </c>
      <c r="I102" s="221"/>
      <c r="J102" s="222">
        <f>ROUND(I102*H102,2)</f>
        <v>0</v>
      </c>
      <c r="K102" s="218" t="s">
        <v>137</v>
      </c>
      <c r="L102" s="43"/>
      <c r="M102" s="223" t="s">
        <v>1</v>
      </c>
      <c r="N102" s="224" t="s">
        <v>41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17" t="s">
        <v>797</v>
      </c>
      <c r="AT102" s="17" t="s">
        <v>133</v>
      </c>
      <c r="AU102" s="17" t="s">
        <v>79</v>
      </c>
      <c r="AY102" s="17" t="s">
        <v>131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77</v>
      </c>
      <c r="BK102" s="227">
        <f>ROUND(I102*H102,2)</f>
        <v>0</v>
      </c>
      <c r="BL102" s="17" t="s">
        <v>797</v>
      </c>
      <c r="BM102" s="17" t="s">
        <v>827</v>
      </c>
    </row>
    <row r="103" spans="2:47" s="1" customFormat="1" ht="12">
      <c r="B103" s="38"/>
      <c r="C103" s="39"/>
      <c r="D103" s="228" t="s">
        <v>140</v>
      </c>
      <c r="E103" s="39"/>
      <c r="F103" s="229" t="s">
        <v>826</v>
      </c>
      <c r="G103" s="39"/>
      <c r="H103" s="39"/>
      <c r="I103" s="143"/>
      <c r="J103" s="39"/>
      <c r="K103" s="39"/>
      <c r="L103" s="43"/>
      <c r="M103" s="287"/>
      <c r="N103" s="288"/>
      <c r="O103" s="288"/>
      <c r="P103" s="288"/>
      <c r="Q103" s="288"/>
      <c r="R103" s="288"/>
      <c r="S103" s="288"/>
      <c r="T103" s="289"/>
      <c r="AT103" s="17" t="s">
        <v>140</v>
      </c>
      <c r="AU103" s="17" t="s">
        <v>79</v>
      </c>
    </row>
    <row r="104" spans="2:12" s="1" customFormat="1" ht="6.95" customHeight="1">
      <c r="B104" s="57"/>
      <c r="C104" s="58"/>
      <c r="D104" s="58"/>
      <c r="E104" s="58"/>
      <c r="F104" s="58"/>
      <c r="G104" s="58"/>
      <c r="H104" s="58"/>
      <c r="I104" s="167"/>
      <c r="J104" s="58"/>
      <c r="K104" s="58"/>
      <c r="L104" s="43"/>
    </row>
  </sheetData>
  <sheetProtection password="CC35" sheet="1" objects="1" scenarios="1" formatColumns="0" formatRows="0" autoFilter="0"/>
  <autoFilter ref="C83:K10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Kotková</dc:creator>
  <cp:keywords/>
  <dc:description/>
  <cp:lastModifiedBy>Pavlína Kotková</cp:lastModifiedBy>
  <dcterms:created xsi:type="dcterms:W3CDTF">2019-05-15T11:11:48Z</dcterms:created>
  <dcterms:modified xsi:type="dcterms:W3CDTF">2019-05-15T11:11:51Z</dcterms:modified>
  <cp:category/>
  <cp:version/>
  <cp:contentType/>
  <cp:contentStatus/>
</cp:coreProperties>
</file>