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, zate..." sheetId="2" r:id="rId2"/>
    <sheet name="2-1 - Budova vrátnice a a..." sheetId="3" r:id="rId3"/>
    <sheet name="2-2 - Hala 1" sheetId="4" r:id="rId4"/>
    <sheet name="2-3 - Hala 3" sheetId="5" r:id="rId5"/>
    <sheet name="3 - Vzduchotechnika" sheetId="6" r:id="rId6"/>
    <sheet name="VON - Vedlejší a ostatní ..." sheetId="7" r:id="rId7"/>
  </sheets>
  <definedNames>
    <definedName name="_xlnm.Print_Area" localSheetId="0">'Rekapitulace stavby'!$D$4:$AO$36,'Rekapitulace stavby'!$C$42:$AQ$63</definedName>
    <definedName name="_xlnm._FilterDatabase" localSheetId="1" hidden="1">'1 - Stavební úpravy, zate...'!$C$96:$K$416</definedName>
    <definedName name="_xlnm.Print_Area" localSheetId="1">'1 - Stavební úpravy, zate...'!$C$4:$J$41,'1 - Stavební úpravy, zate...'!$C$47:$J$76,'1 - Stavební úpravy, zate...'!$C$82:$K$416</definedName>
    <definedName name="_xlnm._FilterDatabase" localSheetId="2" hidden="1">'2-1 - Budova vrátnice a a...'!$C$92:$K$96</definedName>
    <definedName name="_xlnm.Print_Area" localSheetId="2">'2-1 - Budova vrátnice a a...'!$C$4:$J$43,'2-1 - Budova vrátnice a a...'!$C$49:$J$70,'2-1 - Budova vrátnice a a...'!$C$76:$K$96</definedName>
    <definedName name="_xlnm._FilterDatabase" localSheetId="3" hidden="1">'2-2 - Hala 1'!$C$92:$K$96</definedName>
    <definedName name="_xlnm.Print_Area" localSheetId="3">'2-2 - Hala 1'!$C$4:$J$43,'2-2 - Hala 1'!$C$49:$J$70,'2-2 - Hala 1'!$C$76:$K$96</definedName>
    <definedName name="_xlnm._FilterDatabase" localSheetId="4" hidden="1">'2-3 - Hala 3'!$C$92:$K$96</definedName>
    <definedName name="_xlnm.Print_Area" localSheetId="4">'2-3 - Hala 3'!$C$4:$J$43,'2-3 - Hala 3'!$C$49:$J$70,'2-3 - Hala 3'!$C$76:$K$96</definedName>
    <definedName name="_xlnm._FilterDatabase" localSheetId="5" hidden="1">'3 - Vzduchotechnika'!$C$86:$K$90</definedName>
    <definedName name="_xlnm.Print_Area" localSheetId="5">'3 - Vzduchotechnika'!$C$4:$J$41,'3 - Vzduchotechnika'!$C$47:$J$66,'3 - Vzduchotechnika'!$C$72:$K$90</definedName>
    <definedName name="_xlnm._FilterDatabase" localSheetId="6" hidden="1">'VON - Vedlejší a ostatní ...'!$C$83:$K$99</definedName>
    <definedName name="_xlnm.Print_Area" localSheetId="6">'VON - Vedlejší a ostatní ...'!$C$4:$J$39,'VON - Vedlejší a ostatní ...'!$C$45:$J$65,'VON - Vedlejší a ostatní ...'!$C$71:$K$99</definedName>
    <definedName name="_xlnm.Print_Titles" localSheetId="0">'Rekapitulace stavby'!$52:$52</definedName>
    <definedName name="_xlnm.Print_Titles" localSheetId="2">'2-1 - Budova vrátnice a a...'!$92:$92</definedName>
    <definedName name="_xlnm.Print_Titles" localSheetId="3">'2-2 - Hala 1'!$92:$92</definedName>
    <definedName name="_xlnm.Print_Titles" localSheetId="4">'2-3 - Hala 3'!$92:$92</definedName>
    <definedName name="_xlnm.Print_Titles" localSheetId="5">'3 - Vzduchotechnika'!$86:$86</definedName>
    <definedName name="_xlnm.Print_Titles" localSheetId="6">'VON - Vedlejší a ostatní ...'!$83:$83</definedName>
  </definedNames>
  <calcPr fullCalcOnLoad="1"/>
</workbook>
</file>

<file path=xl/sharedStrings.xml><?xml version="1.0" encoding="utf-8"?>
<sst xmlns="http://schemas.openxmlformats.org/spreadsheetml/2006/main" count="4440" uniqueCount="615">
  <si>
    <t>Export Komplet</t>
  </si>
  <si>
    <t/>
  </si>
  <si>
    <t>2.0</t>
  </si>
  <si>
    <t>ZAMOK</t>
  </si>
  <si>
    <t>False</t>
  </si>
  <si>
    <t>{282bc646-6af7-44af-a98c-b25933108175}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</si>
  <si>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</si>
  <si>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</si>
  <si>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</si>
  <si>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</si>
  <si>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</si>
  <si>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</si>
  <si>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</si>
  <si>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</si>
  <si>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</si>
  <si>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</si>
  <si>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</si>
  <si>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Energetické úpravy v objektu SEKO TOOL</t>
  </si>
  <si>
    <t>KSO:</t>
  </si>
  <si>
    <t>CC-CZ:</t>
  </si>
  <si>
    <t>Místo:</t>
  </si>
  <si>
    <t>Rychnov nad Kněžnou p.č.194,838/5</t>
  </si>
  <si>
    <t>Datum:</t>
  </si>
  <si>
    <t>5. 3. 2019</t>
  </si>
  <si>
    <t>Zadavatel:</t>
  </si>
  <si>
    <t>IČ:</t>
  </si>
  <si>
    <t>SEKO TOOL, s.r.o., Rychnov nad Kněžnou</t>
  </si>
  <si>
    <t>DIČ:</t>
  </si>
  <si>
    <t>Uchazeč:</t>
  </si>
  <si>
    <t>Vyplň údaj</t>
  </si>
  <si>
    <t>Projektant:</t>
  </si>
  <si>
    <t>Ing.Schneider, Velká Bystřice, Loučná 128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</si>
  <si>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</si>
  <si>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</si>
  <si>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</si>
  <si>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</si>
  <si>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</si>
  <si>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</si>
  <si>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</si>
  <si>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</si>
  <si>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</si>
  <si>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</si>
  <si>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</si>
  <si>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</si>
  <si>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</si>
  <si>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</si>
  <si>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</si>
  <si>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</si>
  <si>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</si>
  <si>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</si>
  <si>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</si>
  <si>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</si>
  <si>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</si>
  <si>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</si>
  <si>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</si>
  <si>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</si>
  <si>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</si>
  <si>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</si>
  <si>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</si>
  <si>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</si>
  <si>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</si>
  <si>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</si>
  <si>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</si>
  <si>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</si>
  <si>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</si>
  <si>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</si>
  <si>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</si>
  <si>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</si>
  <si>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</si>
  <si>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</si>
  <si>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</si>
  <si>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</si>
  <si>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</si>
  <si>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</si>
  <si>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</si>
  <si>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Budova vrátnice, hala 1,2,3</t>
  </si>
  <si>
    <t>STA</t>
  </si>
  <si>
    <t>1</t>
  </si>
  <si>
    <t>{6a2d88c6-9e68-4b28-8950-831a8fbd1742}</t>
  </si>
  <si>
    <t>2</t>
  </si>
  <si>
    <t>/</t>
  </si>
  <si>
    <t>Stavební úpravy, zateplení stěn, střech</t>
  </si>
  <si>
    <t>Soupis</t>
  </si>
  <si>
    <t>{63cf9ae6-ad70-4733-92f9-7e545a741141}</t>
  </si>
  <si>
    <t>Elektroinstalace</t>
  </si>
  <si>
    <t>{ed1f9b1b-693c-4957-a22d-3927b62e428d}</t>
  </si>
  <si>
    <t>2-1</t>
  </si>
  <si>
    <t>Budova vrátnice a administrativy</t>
  </si>
  <si>
    <t>3</t>
  </si>
  <si>
    <t>{d821fd51-329e-4d9a-818a-c864675fc75d}</t>
  </si>
  <si>
    <t>2-2</t>
  </si>
  <si>
    <t>Hala 1</t>
  </si>
  <si>
    <t>{b82020d5-029d-4d48-8e68-7425ceb18e20}</t>
  </si>
  <si>
    <t>2-3</t>
  </si>
  <si>
    <t>Hala 3</t>
  </si>
  <si>
    <t>{18fff957-5057-4a18-8841-65c529152cc4}</t>
  </si>
  <si>
    <t>Vzduchotechnika</t>
  </si>
  <si>
    <t>{f654a66e-1fa7-48bc-a461-20954944f2b2}</t>
  </si>
  <si>
    <t>VON</t>
  </si>
  <si>
    <t>Vedlejší a ostatní náklady</t>
  </si>
  <si>
    <t>{43f836f4-5f2f-4374-b045-2dd47b9cbc12}</t>
  </si>
  <si>
    <t>KRYCÍ LIST SOUPISU PRACÍ</t>
  </si>
  <si>
    <t>Objekt:</t>
  </si>
  <si>
    <t>SO 01 - Budova vrátnice, hala 1,2,3</t>
  </si>
  <si>
    <t>Soupis:</t>
  </si>
  <si>
    <t>1 - Stavební úpravy, zateplení stěn, střech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</si>
  <si>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</si>
  <si>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</si>
  <si>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</si>
  <si>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</si>
  <si>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</si>
  <si>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</si>
  <si>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</si>
  <si>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</si>
  <si>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</si>
  <si>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</si>
  <si>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</si>
  <si>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</si>
  <si>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</si>
  <si>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</si>
  <si>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</si>
  <si>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</si>
  <si>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</si>
  <si>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</si>
  <si>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</si>
  <si>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</si>
  <si>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</si>
  <si>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</si>
  <si>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</si>
  <si>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</si>
  <si>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</si>
  <si>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</si>
  <si>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</si>
  <si>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</si>
  <si>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</si>
  <si>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</si>
  <si>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</si>
  <si>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</si>
  <si>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</si>
  <si>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</si>
  <si>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</si>
  <si>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</si>
  <si>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zapažených i nezapažených rýh šířky do 600 mm  s urovnáním dna do předepsaného profilu a spádu v hornině tř. 3 do 100 m3</t>
  </si>
  <si>
    <t>m3</t>
  </si>
  <si>
    <t>CS ÚRS 2019 01</t>
  </si>
  <si>
    <t>4</t>
  </si>
  <si>
    <t>1279240348</t>
  </si>
  <si>
    <t>VV</t>
  </si>
  <si>
    <t>hloubení kolem vrátnice pro osazení tepelné izolace</t>
  </si>
  <si>
    <t>obvod = 11,45+2*7,5+4,37 = 30,82 m</t>
  </si>
  <si>
    <t>30,82*0,4*0,6</t>
  </si>
  <si>
    <t>132201109</t>
  </si>
  <si>
    <t>Hloubení zapažených i nezapažených rýh šířky do 600 mm  s urovnáním dna do předepsaného profilu a spádu v hornině tř. 3 Příplatek k cenám za lepivost horniny tř. 3</t>
  </si>
  <si>
    <t>-819340016</t>
  </si>
  <si>
    <t>174101101</t>
  </si>
  <si>
    <t>Zásyp sypaninou z jakékoliv horniny  s uložením výkopku ve vrstvách se zhutněním jam, šachet, rýh nebo kolem objektů v těchto vykopávkách</t>
  </si>
  <si>
    <t>1450487976</t>
  </si>
  <si>
    <t>zásyp kolem vrátnice původním výkopkem po provedení tepelné izolace</t>
  </si>
  <si>
    <t>181951102</t>
  </si>
  <si>
    <t>Úprava pláně vyrovnáním výškových rozdílů  v hornině tř. 1 až 4 se zhutněním</t>
  </si>
  <si>
    <t>m2</t>
  </si>
  <si>
    <t>-2022704839</t>
  </si>
  <si>
    <t>30,82*0,4</t>
  </si>
  <si>
    <t>6</t>
  </si>
  <si>
    <t>Úpravy povrchů, podlahy a osazování výplní</t>
  </si>
  <si>
    <t>5</t>
  </si>
  <si>
    <t>622221021</t>
  </si>
  <si>
    <t>Montáž kontaktního zateplení  z desek z minerální vlny s podélnou orientací vláken na vnější stěny, tloušťky desek přes 80 do 120 mm</t>
  </si>
  <si>
    <t>2036913368</t>
  </si>
  <si>
    <t>vrátnice 1.N.P. + 2.N.P.</t>
  </si>
  <si>
    <t>tl.120 mm</t>
  </si>
  <si>
    <t>výměra dle projektanta - viz.tabulka č.6 ploch zateplujících prvků</t>
  </si>
  <si>
    <t>163,09</t>
  </si>
  <si>
    <t>M</t>
  </si>
  <si>
    <t>63151529</t>
  </si>
  <si>
    <t>deska tepelně izolační minerální kontaktních fasád podélné vlákno λ=0,036-0,037 tl 120mm</t>
  </si>
  <si>
    <t>8</t>
  </si>
  <si>
    <t>2055955882</t>
  </si>
  <si>
    <t>163,09*1,02 'Přepočtené koeficientem množství</t>
  </si>
  <si>
    <t>7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</si>
  <si>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</si>
  <si>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</si>
  <si>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m</t>
  </si>
  <si>
    <t>1422117384</t>
  </si>
  <si>
    <t>tl.40 mm</t>
  </si>
  <si>
    <t>74,05</t>
  </si>
  <si>
    <t>63151518</t>
  </si>
  <si>
    <t>deska tepelně izolační minerální kontaktních fasád podélné vlákno λ=0,036-0,037 tl 40mm</t>
  </si>
  <si>
    <t>-627933675</t>
  </si>
  <si>
    <t>74,05*0,2</t>
  </si>
  <si>
    <t>14,81*1,1 'Přepočtené koeficientem množství</t>
  </si>
  <si>
    <t>9</t>
  </si>
  <si>
    <t>622252001</t>
  </si>
  <si>
    <t>Montáž lišt kontaktního zateplení  zakládacích soklových připevněných hmoždinkami</t>
  </si>
  <si>
    <t>-574595433</t>
  </si>
  <si>
    <t>soklová lišta zakládací Al s okapničkou U120 mm</t>
  </si>
  <si>
    <t>31,19</t>
  </si>
  <si>
    <t>10</t>
  </si>
  <si>
    <t>59051649</t>
  </si>
  <si>
    <t>lišta soklová Al s okapničkou zakládací U 12cm 0,95/200cm</t>
  </si>
  <si>
    <t>472051667</t>
  </si>
  <si>
    <t>31,19*1,05 'Přepočtené koeficientem množství</t>
  </si>
  <si>
    <t>11</t>
  </si>
  <si>
    <t>622252002</t>
  </si>
  <si>
    <t>Montáž lišt kontaktního zateplení  ostatních stěnových, dilatačních apod. lepených do tmelu</t>
  </si>
  <si>
    <t>410812076</t>
  </si>
  <si>
    <t>lišta rohová Al22/22 mm perforovaná</t>
  </si>
  <si>
    <t>35,15</t>
  </si>
  <si>
    <t>začišťovací okenní profil s tkaninou</t>
  </si>
  <si>
    <t>155,06</t>
  </si>
  <si>
    <t>Součet</t>
  </si>
  <si>
    <t>12</t>
  </si>
  <si>
    <t>59051470</t>
  </si>
  <si>
    <t>lišta rohová Al 22/22 mm perforovaná</t>
  </si>
  <si>
    <t>1773989323</t>
  </si>
  <si>
    <t>35,15*1,05 'Přepočtené koeficientem množství</t>
  </si>
  <si>
    <t>13</t>
  </si>
  <si>
    <t>59051476</t>
  </si>
  <si>
    <t>profil okenní začišťovací se sklovláknitou armovací tkaninou 9 mm/2,4 m</t>
  </si>
  <si>
    <t>814018374</t>
  </si>
  <si>
    <t>155,06*1,05 'Přepočtené koeficientem množství</t>
  </si>
  <si>
    <t>14</t>
  </si>
  <si>
    <t>622511111</t>
  </si>
  <si>
    <t>Omítka tenkovrstvá akrylátová vnějších ploch  probarvená, včetně penetrace podkladu mozaiková střednězrnná stěn</t>
  </si>
  <si>
    <t>-2128066843</t>
  </si>
  <si>
    <t>sokl vrátnice ( zateplení tl.60 mm )</t>
  </si>
  <si>
    <t>21,58</t>
  </si>
  <si>
    <t>622531001</t>
  </si>
  <si>
    <t>Omítka tenkovrstvá silikonová vnějších ploch  probarvená, včetně penetrace podkladu zrnitá, tloušťky 1,0 mm stěn</t>
  </si>
  <si>
    <t>-980242180</t>
  </si>
  <si>
    <t>omítka na zateplení pod skleněnými fasádními panely</t>
  </si>
  <si>
    <t>hlavní plocha ( zateplení tl.120 mm )</t>
  </si>
  <si>
    <t>ostění, nadpraží ( zateplení tl.40 mm )</t>
  </si>
  <si>
    <t>Ostatní konstrukce a práce, bourání</t>
  </si>
  <si>
    <t>16</t>
  </si>
  <si>
    <t>941111111</t>
  </si>
  <si>
    <t>Montáž lešení řadového trubkového lehkého pracovního s podlahami  s provozním zatížením tř. 3 do 200 kg/m2 šířky tř. W06 od 0,6 do 0,9 m, výšky do 10 m</t>
  </si>
  <si>
    <t>667383576</t>
  </si>
  <si>
    <t>hala 1</t>
  </si>
  <si>
    <t>(60,45+18,16)*2*(11,1-1,7)</t>
  </si>
  <si>
    <t>hala 2, hala 3</t>
  </si>
  <si>
    <t>(31,86*2+19,7)*(9,16-1,7)</t>
  </si>
  <si>
    <t>24,6*(6,3-1,7)</t>
  </si>
  <si>
    <t>17</t>
  </si>
  <si>
    <t>941111121</t>
  </si>
  <si>
    <t>Montáž lešení řadového trubkového lehkého pracovního s podlahami  s provozním zatížením tř. 3 do 200 kg/m2 šířky tř. W09 přes 0,9 do 1,2 m, výšky do 10 m</t>
  </si>
  <si>
    <t>-94378337</t>
  </si>
  <si>
    <t>vrátnice bez 3.N.P. ( bez nástavby )</t>
  </si>
  <si>
    <t>(8,5*2+13,45)*(10,03-2,6-0,4-1,7)</t>
  </si>
  <si>
    <t>18</t>
  </si>
  <si>
    <t>941111211</t>
  </si>
  <si>
    <t>Montáž lešení řadového trubkového lehkého pracovního s podlahami  s provozním zatížením tř. 3 do 200 kg/m2 Příplatek za první a každý další den použití lešení k ceně -1111</t>
  </si>
  <si>
    <t>-1295859758</t>
  </si>
  <si>
    <t>2213,341*105 'Přepočtené koeficientem množství</t>
  </si>
  <si>
    <t>19</t>
  </si>
  <si>
    <t>941111221</t>
  </si>
  <si>
    <t>Montáž lešení řadového trubkového lehkého pracovního s podlahami  s provozním zatížením tř. 3 do 200 kg/m2 Příplatek za první a každý další den použití lešení k ceně -1121</t>
  </si>
  <si>
    <t>-298250852</t>
  </si>
  <si>
    <t>162,299*65 'Přepočtené koeficientem množství</t>
  </si>
  <si>
    <t>20</t>
  </si>
  <si>
    <t>941111811</t>
  </si>
  <si>
    <t>Demontáž lešení řadového trubkového lehkého pracovního s podlahami  s provozním zatížením tř. 3 do 200 kg/m2 šířky tř. W06 od 0,6 do 0,9 m, výšky do 10 m</t>
  </si>
  <si>
    <t>-996035907</t>
  </si>
  <si>
    <t>941111821</t>
  </si>
  <si>
    <t>Demontáž lešení řadového trubkového lehkého pracovního s podlahami  s provozním zatížením tř. 3 do 200 kg/m2 šířky tř. W09 přes 0,9 do 1,2 m, výšky do 10 m</t>
  </si>
  <si>
    <t>-1901888232</t>
  </si>
  <si>
    <t>998</t>
  </si>
  <si>
    <t>Přesun hmot</t>
  </si>
  <si>
    <t>22</t>
  </si>
  <si>
    <t>998014211</t>
  </si>
  <si>
    <t>Přesun hmot pro budovy a haly občanské výstavby, bydlení, výrobu a služby  s nosnou svislou konstrukcí montovanou z dílců kovových vodorovná dopravní vzdálenost do 100 m, pro budovy a haly jednopodlažní</t>
  </si>
  <si>
    <t>t</t>
  </si>
  <si>
    <t>-55472319</t>
  </si>
  <si>
    <t>PSV</t>
  </si>
  <si>
    <t>Práce a dodávky PSV</t>
  </si>
  <si>
    <t>711</t>
  </si>
  <si>
    <t>Izolace proti vodě, vlhkosti a plynům</t>
  </si>
  <si>
    <t>23</t>
  </si>
  <si>
    <t>711112001</t>
  </si>
  <si>
    <t>Provedení izolace proti zemní vlhkosti natěradly a tmely za studena  na ploše svislé S nátěrem penetračním</t>
  </si>
  <si>
    <t>553518108</t>
  </si>
  <si>
    <t>izolace proti vodě základů vrátnice</t>
  </si>
  <si>
    <t>31,19*(0,6+0,4)</t>
  </si>
  <si>
    <t>24</t>
  </si>
  <si>
    <t>11163150</t>
  </si>
  <si>
    <t>lak asfaltový penetrační</t>
  </si>
  <si>
    <t>CS ÚRS 2018 01</t>
  </si>
  <si>
    <t>32</t>
  </si>
  <si>
    <t>1267315020</t>
  </si>
  <si>
    <t>31,19*0,00035 'Přepočtené koeficientem množství</t>
  </si>
  <si>
    <t>25</t>
  </si>
  <si>
    <t>711142559</t>
  </si>
  <si>
    <t>Provedení izolace proti zemní vlhkosti pásy přitavením  NAIP na ploše svislé S</t>
  </si>
  <si>
    <t>878028229</t>
  </si>
  <si>
    <t>26</t>
  </si>
  <si>
    <t>62832134</t>
  </si>
  <si>
    <t>pás asfaltový natavitelný oxidovaný tl. 4,0mm typu V60 S40 s vložkou ze skleněné rohože, s jemnozrnným minerálním posypem</t>
  </si>
  <si>
    <t>386425597</t>
  </si>
  <si>
    <t>31,19*1,2 'Přepočtené koeficientem množství</t>
  </si>
  <si>
    <t>27</t>
  </si>
  <si>
    <t>998711102</t>
  </si>
  <si>
    <t>Přesun hmot pro izolace proti vodě, vlhkosti a plynům  stanovený z hmotnosti přesunovaného materiálu vodorovná dopravní vzdálenost do 50 m v objektech výšky přes 6 do 12 m</t>
  </si>
  <si>
    <t>-528792140</t>
  </si>
  <si>
    <t>713</t>
  </si>
  <si>
    <t>Izolace tepelné</t>
  </si>
  <si>
    <t>28</t>
  </si>
  <si>
    <t>713131141</t>
  </si>
  <si>
    <t>Montáž tepelné izolace stěn rohožemi, pásy, deskami, dílci, bloky (izolační materiál ve specifikaci) lepením celoplošně</t>
  </si>
  <si>
    <t>-63872340</t>
  </si>
  <si>
    <t>sokl vrátnice tl.60 mm</t>
  </si>
  <si>
    <t>29</t>
  </si>
  <si>
    <t>28376349</t>
  </si>
  <si>
    <t>deska fasádní polystyrénová pro tepelné izolace spodní stavby tl 60mm</t>
  </si>
  <si>
    <t>-1828714570</t>
  </si>
  <si>
    <t>21,58*1,05 'Přepočtené koeficientem množství</t>
  </si>
  <si>
    <t>30</t>
  </si>
  <si>
    <t>998713102</t>
  </si>
  <si>
    <t>Přesun hmot pro izolace tepelné stanovený z hmotnosti přesunovaného materiálu vodorovná dopravní vzdálenost do 50 m v objektech výšky přes 6 m do 12 m</t>
  </si>
  <si>
    <t>1458351962</t>
  </si>
  <si>
    <t>761</t>
  </si>
  <si>
    <t>Konstrukce prosvětlovací</t>
  </si>
  <si>
    <t>31</t>
  </si>
  <si>
    <t>76122000R</t>
  </si>
  <si>
    <t>Skleněný fasádní panel barevný - doprava + dodávka + montáž</t>
  </si>
  <si>
    <t>927513275</t>
  </si>
  <si>
    <t>177,9</t>
  </si>
  <si>
    <t>177,9*1,1 'Přepočtené koeficientem množství</t>
  </si>
  <si>
    <t>764</t>
  </si>
  <si>
    <t>Konstrukce klempířské</t>
  </si>
  <si>
    <t>764212612</t>
  </si>
  <si>
    <t>Oplechování střešních prvků z pozinkovaného plechu s povrchovou úpravou úžlabí rš 1000 mm</t>
  </si>
  <si>
    <t>1800358931</t>
  </si>
  <si>
    <t>T5 - oplechování úžlabí mezi halou 3 a halami 2 a 4</t>
  </si>
  <si>
    <t>rš1200 mm</t>
  </si>
  <si>
    <t>61,72</t>
  </si>
  <si>
    <t>33</t>
  </si>
  <si>
    <t>764212663</t>
  </si>
  <si>
    <t>Oplechování střešních prvků z pozinkovaného plechu s povrchovou úpravou okapu okapovým plechem střechy rovné rš 250 mm</t>
  </si>
  <si>
    <t>1340716802</t>
  </si>
  <si>
    <t>T2 - oplechování krajů střešní krytiny  - hala 1 + hala 2</t>
  </si>
  <si>
    <t>rš250 mm</t>
  </si>
  <si>
    <t>182,62</t>
  </si>
  <si>
    <t>34</t>
  </si>
  <si>
    <t>764212664</t>
  </si>
  <si>
    <t>Oplechování střešních prvků z pozinkovaného plechu s povrchovou úpravou okapu okapovým plechem střechy rovné rš 330 mm</t>
  </si>
  <si>
    <t>-443694651</t>
  </si>
  <si>
    <t>T1 - oplechování krajů střešní krytiny tl.160 mm - hala 1 + hala 2</t>
  </si>
  <si>
    <t>rš330 mm</t>
  </si>
  <si>
    <t>263,02</t>
  </si>
  <si>
    <t>35</t>
  </si>
  <si>
    <t>764216604</t>
  </si>
  <si>
    <t>Oplechování parapetů z pozinkovaného plechu s povrchovou úpravou rovných mechanicky kotvené, bez rohů rš 330 mm</t>
  </si>
  <si>
    <t>1450634590</t>
  </si>
  <si>
    <t>T4 - vnější parapetní plech okenních otvorů</t>
  </si>
  <si>
    <t>64,95</t>
  </si>
  <si>
    <t>36</t>
  </si>
  <si>
    <t>764311606</t>
  </si>
  <si>
    <t>Lemování zdí z pozinkovaného plechu s povrchovou úpravou boční nebo horní rovné, střech s krytinou prejzovou nebo vlnitou rš 500 mm</t>
  </si>
  <si>
    <t>1076130005</t>
  </si>
  <si>
    <t>T3 - lemování zdi mezi halou 1, 2,3,4 a administrativní budovou</t>
  </si>
  <si>
    <t>rš500 mm</t>
  </si>
  <si>
    <t>122,65</t>
  </si>
  <si>
    <t>37</t>
  </si>
  <si>
    <t>764511612</t>
  </si>
  <si>
    <t>Žlab podokapní z pozinkovaného plechu s povrchovou úpravou včetně háků a čel hranatý rš 330 mm</t>
  </si>
  <si>
    <t>1046045152</t>
  </si>
  <si>
    <t>T6 - žlab podokapní hranatý</t>
  </si>
  <si>
    <t>120,9</t>
  </si>
  <si>
    <t>hala 2</t>
  </si>
  <si>
    <t>38</t>
  </si>
  <si>
    <t>76451166R</t>
  </si>
  <si>
    <t>Žlab podokapní z pozinkovaného plechu s povrchovou úpravou včetně háků a čel kotlík hranatý, rš žlabu/průměr svodu 330/120 mm</t>
  </si>
  <si>
    <t>kus</t>
  </si>
  <si>
    <t>-895058618</t>
  </si>
  <si>
    <t xml:space="preserve">T7 - kotlík hranatý </t>
  </si>
  <si>
    <t>39</t>
  </si>
  <si>
    <t>76451840R</t>
  </si>
  <si>
    <t>Svod z pozinkovaného plechu s povrchovou úpravou včetně objímek, kolen a odskoků hranatý, o straně 120 mm</t>
  </si>
  <si>
    <t>-2098952056</t>
  </si>
  <si>
    <t>T8 - střešní svod hranatý 120/120 mm</t>
  </si>
  <si>
    <t>18,9</t>
  </si>
  <si>
    <t>40</t>
  </si>
  <si>
    <t>998764102</t>
  </si>
  <si>
    <t>Přesun hmot pro konstrukce klempířské stanovený z hmotnosti přesunovaného materiálu vodorovná dopravní vzdálenost do 50 m v objektech výšky přes 6 do 12 m</t>
  </si>
  <si>
    <t>-1722553838</t>
  </si>
  <si>
    <t>766</t>
  </si>
  <si>
    <t>Konstrukce truhlářské</t>
  </si>
  <si>
    <t>41</t>
  </si>
  <si>
    <t>766622131</t>
  </si>
  <si>
    <t>Montáž oken plastových včetně montáže rámu na polyuretanovou pěnu plochy přes 1 m2 otevíravých nebo sklápěcích do zdiva, výšky do 1,5 m</t>
  </si>
  <si>
    <t>-1830466744</t>
  </si>
  <si>
    <t>vrátnice</t>
  </si>
  <si>
    <t>1,80*1,5*2</t>
  </si>
  <si>
    <t>1,75*1,5*2</t>
  </si>
  <si>
    <t>1,5*1,5</t>
  </si>
  <si>
    <t>1,15*1,5*2</t>
  </si>
  <si>
    <t>42</t>
  </si>
  <si>
    <t>766622132</t>
  </si>
  <si>
    <t>Montáž oken plastových včetně montáže rámu na polyuretanovou pěnu plochy přes 1 m2 otevíravých nebo sklápěcích do zdiva, výšky přes 1,5 do 2,5 m</t>
  </si>
  <si>
    <t>2131433600</t>
  </si>
  <si>
    <t>1,8*2,23*3</t>
  </si>
  <si>
    <t>43</t>
  </si>
  <si>
    <t>611430R1</t>
  </si>
  <si>
    <t>c - okno plastové bílé zdvojené dvoukřídlové otvíravé a výklopné 180x223 cm, U=1,0 W/m2K</t>
  </si>
  <si>
    <t>1737254473</t>
  </si>
  <si>
    <t>44</t>
  </si>
  <si>
    <t>611430R2</t>
  </si>
  <si>
    <t>L - okno plastové bílé zdvojené dvoukřídlové otvíravé a výklopné 180x150 cm, U=1,0 W/m2K</t>
  </si>
  <si>
    <t>-1782243530</t>
  </si>
  <si>
    <t>45</t>
  </si>
  <si>
    <t>611430R3</t>
  </si>
  <si>
    <t>D - okno plastové bílé zdvojené dvoukřídlové otvíravé a výklopné 175x150 cm, U=1,0 W/m2K</t>
  </si>
  <si>
    <t>-2063532182</t>
  </si>
  <si>
    <t>46</t>
  </si>
  <si>
    <t>611430R4</t>
  </si>
  <si>
    <t>M - okno plastové bílé zdvojené dvoukřídlové otvíravé a výklopné 150x150 cm, U=1,0 W/m2K</t>
  </si>
  <si>
    <t>1908609632</t>
  </si>
  <si>
    <t>47</t>
  </si>
  <si>
    <t>611430R5</t>
  </si>
  <si>
    <t>N - okno plastové bílé zdvojené dvoukřídlové otvíravé a výklopné 115x150 cm, U=1,0 W/m2K</t>
  </si>
  <si>
    <t>552029362</t>
  </si>
  <si>
    <t>48</t>
  </si>
  <si>
    <t>766622135</t>
  </si>
  <si>
    <t>Montáž oken plastových včetně montáže rámu na polyuretanovou pěnu plochy přes 1 m2 otevíravých nebo sklápěcích do celostěnových panelů nebo ocelových rámů, výšky do 1,5 m</t>
  </si>
  <si>
    <t>-211318149</t>
  </si>
  <si>
    <t>1,2*1,2*2</t>
  </si>
  <si>
    <t>1,8*1,4*2</t>
  </si>
  <si>
    <t>49</t>
  </si>
  <si>
    <t>611430R6</t>
  </si>
  <si>
    <t>G - okno plastové bílé dvoukřídlové otvíravé a výklopné 120x120 cm, U=1,0 W/m2K</t>
  </si>
  <si>
    <t>-99312413</t>
  </si>
  <si>
    <t>50</t>
  </si>
  <si>
    <t>611430R7</t>
  </si>
  <si>
    <t>Y - okno plastové bílé dvoukřídlové otvíravé a výklopné 180x140 cm, U=1,0 W/m2K</t>
  </si>
  <si>
    <t>-1189432226</t>
  </si>
  <si>
    <t>51</t>
  </si>
  <si>
    <t>766622136</t>
  </si>
  <si>
    <t>Montáž oken plastových včetně montáže rámu na polyuretanovou pěnu plochy přes 1 m2 otevíravých nebo sklápěcích do celostěnových panelů nebo ocelových rámů, výšky přes 1,5 do 2,5 m</t>
  </si>
  <si>
    <t>501868191</t>
  </si>
  <si>
    <t>4*3,6*1,95</t>
  </si>
  <si>
    <t>3*3,6*1,95</t>
  </si>
  <si>
    <t>hala 3</t>
  </si>
  <si>
    <t>52</t>
  </si>
  <si>
    <t>611430R8</t>
  </si>
  <si>
    <t>J - okno plastové bílé zdvojené trojkřídlové jedno křídlo výklopné, dvě křídla neotevíravá 360x195 cm, U=1,0 W/m2K</t>
  </si>
  <si>
    <t>-543341877</t>
  </si>
  <si>
    <t>53</t>
  </si>
  <si>
    <t>766622216</t>
  </si>
  <si>
    <t>Montáž oken plastových plochy do 1 m2 včetně montáže rámu na polyuretanovou pěnu otevíravých nebo sklápěcích do zdiva</t>
  </si>
  <si>
    <t>1775757705</t>
  </si>
  <si>
    <t xml:space="preserve">60x90 cm </t>
  </si>
  <si>
    <t>60x100 cm</t>
  </si>
  <si>
    <t>54</t>
  </si>
  <si>
    <t>611430R9</t>
  </si>
  <si>
    <t>E - okno plastové bílé zdvojené jednokřídlové křídlo výklopné 60x90 cm, U=1,0 W/m2K</t>
  </si>
  <si>
    <t>-1583700565</t>
  </si>
  <si>
    <t>55</t>
  </si>
  <si>
    <t>61143R10</t>
  </si>
  <si>
    <t>O - okno plastové bílé zdvojené jednokřídlovévýklopné 60x100 cm, U=1,0 W/m2K</t>
  </si>
  <si>
    <t>-1675227548</t>
  </si>
  <si>
    <t>56</t>
  </si>
  <si>
    <t>766660411</t>
  </si>
  <si>
    <t>Montáž dveřních křídel dřevěných nebo plastových  vchodových dveří včetně rámu do zdiva jednokřídlových bez nadsvětlíku</t>
  </si>
  <si>
    <t>1144947683</t>
  </si>
  <si>
    <t>dveře vnější plastové plné zateplené 800/2000 mm</t>
  </si>
  <si>
    <t>dveře vnější plastové plné zateplené 1100/2400 mm</t>
  </si>
  <si>
    <t>57</t>
  </si>
  <si>
    <t>611441R1</t>
  </si>
  <si>
    <t>g - dveře plastové bílé vchodové zateplené jednokřídlové otevíravé 80x200 cm U=1,0 W/m2K</t>
  </si>
  <si>
    <t>-191753631</t>
  </si>
  <si>
    <t>58</t>
  </si>
  <si>
    <t>611441R2</t>
  </si>
  <si>
    <t>t - dveře plastové bílé vchodové zateplené jednokřídlové otevíravé 110x240 cm U=1,0 W/m2K</t>
  </si>
  <si>
    <t>-564954034</t>
  </si>
  <si>
    <t>59</t>
  </si>
  <si>
    <t>998766102</t>
  </si>
  <si>
    <t>Přesun hmot pro konstrukce truhlářské stanovený z hmotnosti přesunovaného materiálu vodorovná dopravní vzdálenost do 50 m v objektech výšky přes 6 do 12 m</t>
  </si>
  <si>
    <t>218307554</t>
  </si>
  <si>
    <t>767</t>
  </si>
  <si>
    <t>Konstrukce zámečnické</t>
  </si>
  <si>
    <t>60</t>
  </si>
  <si>
    <t>767391112</t>
  </si>
  <si>
    <t>Montáž krytiny z tvarovaných plechů trapézových nebo vlnitých, uchyceným šroubováním</t>
  </si>
  <si>
    <t>59663871</t>
  </si>
  <si>
    <t>panely střešní tepelně izolační</t>
  </si>
  <si>
    <t>tl.160 mm</t>
  </si>
  <si>
    <t>hala 1, 2, 3</t>
  </si>
  <si>
    <t>2498,93</t>
  </si>
  <si>
    <t>panely střešní prosvětlovací tl.40 mm</t>
  </si>
  <si>
    <t>výměra dle projektanta - viz.tabulka č.5 Výpis oken, dveří a vrat</t>
  </si>
  <si>
    <t>X1</t>
  </si>
  <si>
    <t>1,6*1*20</t>
  </si>
  <si>
    <t>X2</t>
  </si>
  <si>
    <t>2*1*24</t>
  </si>
  <si>
    <t>61</t>
  </si>
  <si>
    <t>553240R1</t>
  </si>
  <si>
    <t>X1, X2 - panel střešní prosvětlovací tl.40 mm U = 1,09 W/m2k</t>
  </si>
  <si>
    <t>1187108690</t>
  </si>
  <si>
    <t>80*1,02 'Přepočtené koeficientem množství</t>
  </si>
  <si>
    <t>62</t>
  </si>
  <si>
    <t>283764R1</t>
  </si>
  <si>
    <t>panel střešní PUR pěna s trapézovým plechem tl 160mm U = 0,131 W/m2k</t>
  </si>
  <si>
    <t>2009385181</t>
  </si>
  <si>
    <t>hala 1,2,3</t>
  </si>
  <si>
    <t>2498,93*1,02 'Přepočtené koeficientem množství</t>
  </si>
  <si>
    <t>63</t>
  </si>
  <si>
    <t>767415122</t>
  </si>
  <si>
    <t>Montáž vnějšího obkladu skládaného pláště plechem tvarovaným výšky budovy přes 6 do 12 m, uchyceným šroubováním</t>
  </si>
  <si>
    <t>-1309247123</t>
  </si>
  <si>
    <t>zateplení obvodových konstrukcí PUR panely</t>
  </si>
  <si>
    <t>výměry dle projektanta - viz.tabulka ploch zateplujících prvků</t>
  </si>
  <si>
    <t xml:space="preserve">hala 1 </t>
  </si>
  <si>
    <t>1 x podélná stěna navazující na halu 2, 3, 4</t>
  </si>
  <si>
    <t>60,45*9,4</t>
  </si>
  <si>
    <t>odpočet štítů haly 2, 3, 4</t>
  </si>
  <si>
    <t>-18,7*7,1-18,7*2,06/2</t>
  </si>
  <si>
    <t>-23,6*4,1-23,6*(6,3-1,1)/2</t>
  </si>
  <si>
    <t>-18,15*7-18,15*2,2/2</t>
  </si>
  <si>
    <t>1 x podélná stěna k administrativní budově</t>
  </si>
  <si>
    <t>60,45*1,7</t>
  </si>
  <si>
    <t>podélné stěny</t>
  </si>
  <si>
    <t>30,86*7,1*2</t>
  </si>
  <si>
    <t>odpočet podélné stěny haly 3</t>
  </si>
  <si>
    <t>-30,86*4,1</t>
  </si>
  <si>
    <t>1 x štít</t>
  </si>
  <si>
    <t>18,7*7,1+18,7*2,06/2</t>
  </si>
  <si>
    <t>23,6*4,1+23,6*(6,3-1,1)/2</t>
  </si>
  <si>
    <t>odpočet výplně otvorů hala 2 a 3</t>
  </si>
  <si>
    <t>-1,1*2,4-0,8*1,97-1,2*1,2-3,6*1,95*(3+4)-4,1*4,5</t>
  </si>
  <si>
    <t>Mezisoučet</t>
  </si>
  <si>
    <t>2 x štít haly 1</t>
  </si>
  <si>
    <t>18,3*9,4*2+18,3*1,7/2*2</t>
  </si>
  <si>
    <t>odpočet otvorů ve štítech haly 1</t>
  </si>
  <si>
    <t>-4,1*4,5*2-3,6*1,95*4</t>
  </si>
  <si>
    <t>64</t>
  </si>
  <si>
    <t>55324610</t>
  </si>
  <si>
    <t>panel sendvičový stěnový oboustranně profilovaný izolace PUR tl. 40 mm U = 0,595 W/m2k ( zateplení bude provedeno na stávající obvodové zdivo tl.300 mm, proto splňuje požadavek U max = 0,19 W/m2k )</t>
  </si>
  <si>
    <t>-535618771</t>
  </si>
  <si>
    <t>762,42*1,02 'Přepočtené koeficientem množství</t>
  </si>
  <si>
    <t>65</t>
  </si>
  <si>
    <t>553246R1</t>
  </si>
  <si>
    <t>panel sendvičový stěnový oboustranně profilovaný izolace PUR tl. 120 mm</t>
  </si>
  <si>
    <t>366489263</t>
  </si>
  <si>
    <t>310,17*1,02 'Přepočtené koeficientem množství</t>
  </si>
  <si>
    <t>66</t>
  </si>
  <si>
    <t>767651114</t>
  </si>
  <si>
    <t>Montáž vrat garážových nebo průmyslových sekčních zajížděcích pod strop, plochy přes 13 m2</t>
  </si>
  <si>
    <t>-382597545</t>
  </si>
  <si>
    <t>vrata sekční zateplená včetně rámu rozměru 4100x4500 mm U=1,0W/m2k</t>
  </si>
  <si>
    <t>hala 1 - 2 ks ( a )</t>
  </si>
  <si>
    <t>hala 2 -1 ks ( b )</t>
  </si>
  <si>
    <t>2+1</t>
  </si>
  <si>
    <t>67</t>
  </si>
  <si>
    <t>553458R1</t>
  </si>
  <si>
    <t>a, b - vrata garážová sekční zateplená U=1,0 W/m2K  rozměr 4100x4500mm + elektropohon + klika na ruční otvírání</t>
  </si>
  <si>
    <t>-1480797550</t>
  </si>
  <si>
    <t>68</t>
  </si>
  <si>
    <t>998767102</t>
  </si>
  <si>
    <t>Přesun hmot pro zámečnické konstrukce  stanovený z hmotnosti přesunovaného materiálu vodorovná dopravní vzdálenost do 50 m v objektech výšky přes 6 do 12 m</t>
  </si>
  <si>
    <t>-758702518</t>
  </si>
  <si>
    <t>2 - Elektroinstalace</t>
  </si>
  <si>
    <t>Úroveň 3:</t>
  </si>
  <si>
    <t>2-1 - Budova vrátnice a administrativy</t>
  </si>
  <si>
    <t>M - Práce a dodávky M</t>
  </si>
  <si>
    <t xml:space="preserve">    21-M - Elektromontáže</t>
  </si>
  <si>
    <t>Práce a dodávky M</t>
  </si>
  <si>
    <t>21-M</t>
  </si>
  <si>
    <t>Elektromontáže</t>
  </si>
  <si>
    <t>21000000R</t>
  </si>
  <si>
    <t>Elektroinstalace - podrobný rozpis položek zahrnut v příloze</t>
  </si>
  <si>
    <t>kpl</t>
  </si>
  <si>
    <t>-1331378743</t>
  </si>
  <si>
    <t>2-2 - Hala 1</t>
  </si>
  <si>
    <t>-1528472136</t>
  </si>
  <si>
    <t>2-3 - Hala 3</t>
  </si>
  <si>
    <t>1663178684</t>
  </si>
  <si>
    <t>3 - Vzduchotechnika</t>
  </si>
  <si>
    <t xml:space="preserve">    751 - Vzduchotechnika</t>
  </si>
  <si>
    <t>751</t>
  </si>
  <si>
    <t>75100000R</t>
  </si>
  <si>
    <t>Vzduchotechnika - podrobný rozpis položek zahrnut v příloze</t>
  </si>
  <si>
    <t>-1942716808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</si>
  <si>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</si>
  <si>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</si>
  <si>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</si>
  <si>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</si>
  <si>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</si>
  <si>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</si>
  <si>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</si>
  <si>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</si>
  <si>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</si>
  <si>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</si>
  <si>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</si>
  <si>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</si>
  <si>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</si>
  <si>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-934417838</t>
  </si>
  <si>
    <t>VRN3</t>
  </si>
  <si>
    <t>Zařízení staveniště</t>
  </si>
  <si>
    <t>030001000</t>
  </si>
  <si>
    <t>187646163</t>
  </si>
  <si>
    <t>napojení na energie</t>
  </si>
  <si>
    <t>ohraničení staveniště</t>
  </si>
  <si>
    <t>mobilní WC</t>
  </si>
  <si>
    <t>stavební buňky</t>
  </si>
  <si>
    <t>dopravní značení po dobu výstavby</t>
  </si>
  <si>
    <t>VRN4</t>
  </si>
  <si>
    <t>Inženýrská činnost</t>
  </si>
  <si>
    <t>042503000</t>
  </si>
  <si>
    <t>Plán BOZP na staveništi</t>
  </si>
  <si>
    <t>-325477252</t>
  </si>
  <si>
    <t>VRN7</t>
  </si>
  <si>
    <t>Provozní vlivy</t>
  </si>
  <si>
    <t>071002000</t>
  </si>
  <si>
    <t>Provoz investora, třetích osob</t>
  </si>
  <si>
    <t>321109170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</si>
</sst>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40</v>
      </c>
      <c r="E29" s="46"/>
      <c r="F29" s="32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8/2019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Energetické úpravy v objektu SEKO TOOL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Rychnov nad Kněžnou p.č.194,838/5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5. 3. 2019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SEKO TOOL, s.r.o., Rychnov nad Kněžnou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68" t="str">
        <f>IF(E17="","",E17)</f>
        <v>Ing.Schneider, Velká Bystřice, Loučná 128</v>
      </c>
      <c r="AN49" s="39"/>
      <c r="AO49" s="39"/>
      <c r="AP49" s="39"/>
      <c r="AQ49" s="39"/>
      <c r="AR49" s="43"/>
      <c r="AS49" s="69" t="s">
        <v>50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51</v>
      </c>
      <c r="D52" s="82"/>
      <c r="E52" s="82"/>
      <c r="F52" s="82"/>
      <c r="G52" s="82"/>
      <c r="H52" s="83"/>
      <c r="I52" s="84" t="s">
        <v>52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53</v>
      </c>
      <c r="AH52" s="82"/>
      <c r="AI52" s="82"/>
      <c r="AJ52" s="82"/>
      <c r="AK52" s="82"/>
      <c r="AL52" s="82"/>
      <c r="AM52" s="82"/>
      <c r="AN52" s="84" t="s">
        <v>54</v>
      </c>
      <c r="AO52" s="82"/>
      <c r="AP52" s="86"/>
      <c r="AQ52" s="87" t="s">
        <v>55</v>
      </c>
      <c r="AR52" s="43"/>
      <c r="AS52" s="88" t="s">
        <v>56</v>
      </c>
      <c r="AT52" s="89" t="s">
        <v>57</v>
      </c>
      <c r="AU52" s="89" t="s">
        <v>58</v>
      </c>
      <c r="AV52" s="89" t="s">
        <v>59</v>
      </c>
      <c r="AW52" s="89" t="s">
        <v>60</v>
      </c>
      <c r="AX52" s="89" t="s">
        <v>61</v>
      </c>
      <c r="AY52" s="89" t="s">
        <v>62</v>
      </c>
      <c r="AZ52" s="89" t="s">
        <v>63</v>
      </c>
      <c r="BA52" s="89" t="s">
        <v>64</v>
      </c>
      <c r="BB52" s="89" t="s">
        <v>65</v>
      </c>
      <c r="BC52" s="89" t="s">
        <v>66</v>
      </c>
      <c r="BD52" s="90" t="s">
        <v>67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ROUND(AG55+AG62,2)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ROUND(AS55+AS62,2)</f>
        <v>0</v>
      </c>
      <c r="AT54" s="102">
        <f>ROUND(SUM(AV54:AW54),2)</f>
        <v>0</v>
      </c>
      <c r="AU54" s="103">
        <f>ROUND(AU55+AU62,5)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ROUND(AZ55+AZ62,2)</f>
        <v>0</v>
      </c>
      <c r="BA54" s="102">
        <f>ROUND(BA55+BA62,2)</f>
        <v>0</v>
      </c>
      <c r="BB54" s="102">
        <f>ROUND(BB55+BB62,2)</f>
        <v>0</v>
      </c>
      <c r="BC54" s="102">
        <f>ROUND(BC55+BC62,2)</f>
        <v>0</v>
      </c>
      <c r="BD54" s="104">
        <f>ROUND(BD55+BD62,2)</f>
        <v>0</v>
      </c>
      <c r="BS54" s="105" t="s">
        <v>69</v>
      </c>
      <c r="BT54" s="105" t="s">
        <v>70</v>
      </c>
      <c r="BU54" s="106" t="s">
        <v>71</v>
      </c>
      <c r="BV54" s="105" t="s">
        <v>72</v>
      </c>
      <c r="BW54" s="105" t="s">
        <v>5</v>
      </c>
      <c r="BX54" s="105" t="s">
        <v>73</v>
      </c>
      <c r="CL54" s="105" t="s">
        <v>1</v>
      </c>
    </row>
    <row r="55" spans="2:91" s="5" customFormat="1" ht="16.5" customHeight="1">
      <c r="B55" s="107"/>
      <c r="C55" s="108"/>
      <c r="D55" s="109" t="s">
        <v>74</v>
      </c>
      <c r="E55" s="109"/>
      <c r="F55" s="109"/>
      <c r="G55" s="109"/>
      <c r="H55" s="109"/>
      <c r="I55" s="110"/>
      <c r="J55" s="109" t="s">
        <v>75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ROUND(AG56+AG57+AG61,2)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76</v>
      </c>
      <c r="AR55" s="114"/>
      <c r="AS55" s="115">
        <f>ROUND(AS56+AS57+AS61,2)</f>
        <v>0</v>
      </c>
      <c r="AT55" s="116">
        <f>ROUND(SUM(AV55:AW55),2)</f>
        <v>0</v>
      </c>
      <c r="AU55" s="117">
        <f>ROUND(AU56+AU57+AU61,5)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ROUND(AZ56+AZ57+AZ61,2)</f>
        <v>0</v>
      </c>
      <c r="BA55" s="116">
        <f>ROUND(BA56+BA57+BA61,2)</f>
        <v>0</v>
      </c>
      <c r="BB55" s="116">
        <f>ROUND(BB56+BB57+BB61,2)</f>
        <v>0</v>
      </c>
      <c r="BC55" s="116">
        <f>ROUND(BC56+BC57+BC61,2)</f>
        <v>0</v>
      </c>
      <c r="BD55" s="118">
        <f>ROUND(BD56+BD57+BD61,2)</f>
        <v>0</v>
      </c>
      <c r="BS55" s="119" t="s">
        <v>69</v>
      </c>
      <c r="BT55" s="119" t="s">
        <v>77</v>
      </c>
      <c r="BU55" s="119" t="s">
        <v>71</v>
      </c>
      <c r="BV55" s="119" t="s">
        <v>72</v>
      </c>
      <c r="BW55" s="119" t="s">
        <v>78</v>
      </c>
      <c r="BX55" s="119" t="s">
        <v>5</v>
      </c>
      <c r="CL55" s="119" t="s">
        <v>1</v>
      </c>
      <c r="CM55" s="119" t="s">
        <v>79</v>
      </c>
    </row>
    <row r="56" spans="1:90" s="6" customFormat="1" ht="16.5" customHeight="1">
      <c r="A56" s="120" t="s">
        <v>80</v>
      </c>
      <c r="B56" s="121"/>
      <c r="C56" s="122"/>
      <c r="D56" s="122"/>
      <c r="E56" s="123" t="s">
        <v>77</v>
      </c>
      <c r="F56" s="123"/>
      <c r="G56" s="123"/>
      <c r="H56" s="123"/>
      <c r="I56" s="123"/>
      <c r="J56" s="122"/>
      <c r="K56" s="123" t="s">
        <v>81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'1 - Stavební úpravy, zate...'!J32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82</v>
      </c>
      <c r="AR56" s="126"/>
      <c r="AS56" s="127">
        <v>0</v>
      </c>
      <c r="AT56" s="128">
        <f>ROUND(SUM(AV56:AW56),2)</f>
        <v>0</v>
      </c>
      <c r="AU56" s="129">
        <f>'1 - Stavební úpravy, zate...'!P97</f>
        <v>0</v>
      </c>
      <c r="AV56" s="128">
        <f>'1 - Stavební úpravy, zate...'!J35</f>
        <v>0</v>
      </c>
      <c r="AW56" s="128">
        <f>'1 - Stavební úpravy, zate...'!J36</f>
        <v>0</v>
      </c>
      <c r="AX56" s="128">
        <f>'1 - Stavební úpravy, zate...'!J37</f>
        <v>0</v>
      </c>
      <c r="AY56" s="128">
        <f>'1 - Stavební úpravy, zate...'!J38</f>
        <v>0</v>
      </c>
      <c r="AZ56" s="128">
        <f>'1 - Stavební úpravy, zate...'!F35</f>
        <v>0</v>
      </c>
      <c r="BA56" s="128">
        <f>'1 - Stavební úpravy, zate...'!F36</f>
        <v>0</v>
      </c>
      <c r="BB56" s="128">
        <f>'1 - Stavební úpravy, zate...'!F37</f>
        <v>0</v>
      </c>
      <c r="BC56" s="128">
        <f>'1 - Stavební úpravy, zate...'!F38</f>
        <v>0</v>
      </c>
      <c r="BD56" s="130">
        <f>'1 - Stavební úpravy, zate...'!F39</f>
        <v>0</v>
      </c>
      <c r="BT56" s="131" t="s">
        <v>79</v>
      </c>
      <c r="BV56" s="131" t="s">
        <v>72</v>
      </c>
      <c r="BW56" s="131" t="s">
        <v>83</v>
      </c>
      <c r="BX56" s="131" t="s">
        <v>78</v>
      </c>
      <c r="CL56" s="131" t="s">
        <v>1</v>
      </c>
    </row>
    <row r="57" spans="2:90" s="6" customFormat="1" ht="16.5" customHeight="1">
      <c r="B57" s="121"/>
      <c r="C57" s="122"/>
      <c r="D57" s="122"/>
      <c r="E57" s="123" t="s">
        <v>79</v>
      </c>
      <c r="F57" s="123"/>
      <c r="G57" s="123"/>
      <c r="H57" s="123"/>
      <c r="I57" s="123"/>
      <c r="J57" s="122"/>
      <c r="K57" s="123" t="s">
        <v>84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32">
        <f>ROUND(SUM(AG58:AG60),2)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82</v>
      </c>
      <c r="AR57" s="126"/>
      <c r="AS57" s="127">
        <f>ROUND(SUM(AS58:AS60),2)</f>
        <v>0</v>
      </c>
      <c r="AT57" s="128">
        <f>ROUND(SUM(AV57:AW57),2)</f>
        <v>0</v>
      </c>
      <c r="AU57" s="129">
        <f>ROUND(SUM(AU58:AU60),5)</f>
        <v>0</v>
      </c>
      <c r="AV57" s="128">
        <f>ROUND(AZ57*L29,2)</f>
        <v>0</v>
      </c>
      <c r="AW57" s="128">
        <f>ROUND(BA57*L30,2)</f>
        <v>0</v>
      </c>
      <c r="AX57" s="128">
        <f>ROUND(BB57*L29,2)</f>
        <v>0</v>
      </c>
      <c r="AY57" s="128">
        <f>ROUND(BC57*L30,2)</f>
        <v>0</v>
      </c>
      <c r="AZ57" s="128">
        <f>ROUND(SUM(AZ58:AZ60),2)</f>
        <v>0</v>
      </c>
      <c r="BA57" s="128">
        <f>ROUND(SUM(BA58:BA60),2)</f>
        <v>0</v>
      </c>
      <c r="BB57" s="128">
        <f>ROUND(SUM(BB58:BB60),2)</f>
        <v>0</v>
      </c>
      <c r="BC57" s="128">
        <f>ROUND(SUM(BC58:BC60),2)</f>
        <v>0</v>
      </c>
      <c r="BD57" s="130">
        <f>ROUND(SUM(BD58:BD60),2)</f>
        <v>0</v>
      </c>
      <c r="BS57" s="131" t="s">
        <v>69</v>
      </c>
      <c r="BT57" s="131" t="s">
        <v>79</v>
      </c>
      <c r="BU57" s="131" t="s">
        <v>71</v>
      </c>
      <c r="BV57" s="131" t="s">
        <v>72</v>
      </c>
      <c r="BW57" s="131" t="s">
        <v>85</v>
      </c>
      <c r="BX57" s="131" t="s">
        <v>78</v>
      </c>
      <c r="CL57" s="131" t="s">
        <v>1</v>
      </c>
    </row>
    <row r="58" spans="1:90" s="6" customFormat="1" ht="16.5" customHeight="1">
      <c r="A58" s="120" t="s">
        <v>80</v>
      </c>
      <c r="B58" s="121"/>
      <c r="C58" s="122"/>
      <c r="D58" s="122"/>
      <c r="E58" s="122"/>
      <c r="F58" s="123" t="s">
        <v>86</v>
      </c>
      <c r="G58" s="123"/>
      <c r="H58" s="123"/>
      <c r="I58" s="123"/>
      <c r="J58" s="123"/>
      <c r="K58" s="122"/>
      <c r="L58" s="123" t="s">
        <v>87</v>
      </c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'2-1 - Budova vrátnice a a...'!J34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82</v>
      </c>
      <c r="AR58" s="126"/>
      <c r="AS58" s="127">
        <v>0</v>
      </c>
      <c r="AT58" s="128">
        <f>ROUND(SUM(AV58:AW58),2)</f>
        <v>0</v>
      </c>
      <c r="AU58" s="129">
        <f>'2-1 - Budova vrátnice a a...'!P93</f>
        <v>0</v>
      </c>
      <c r="AV58" s="128">
        <f>'2-1 - Budova vrátnice a a...'!J37</f>
        <v>0</v>
      </c>
      <c r="AW58" s="128">
        <f>'2-1 - Budova vrátnice a a...'!J38</f>
        <v>0</v>
      </c>
      <c r="AX58" s="128">
        <f>'2-1 - Budova vrátnice a a...'!J39</f>
        <v>0</v>
      </c>
      <c r="AY58" s="128">
        <f>'2-1 - Budova vrátnice a a...'!J40</f>
        <v>0</v>
      </c>
      <c r="AZ58" s="128">
        <f>'2-1 - Budova vrátnice a a...'!F37</f>
        <v>0</v>
      </c>
      <c r="BA58" s="128">
        <f>'2-1 - Budova vrátnice a a...'!F38</f>
        <v>0</v>
      </c>
      <c r="BB58" s="128">
        <f>'2-1 - Budova vrátnice a a...'!F39</f>
        <v>0</v>
      </c>
      <c r="BC58" s="128">
        <f>'2-1 - Budova vrátnice a a...'!F40</f>
        <v>0</v>
      </c>
      <c r="BD58" s="130">
        <f>'2-1 - Budova vrátnice a a...'!F41</f>
        <v>0</v>
      </c>
      <c r="BT58" s="131" t="s">
        <v>88</v>
      </c>
      <c r="BV58" s="131" t="s">
        <v>72</v>
      </c>
      <c r="BW58" s="131" t="s">
        <v>89</v>
      </c>
      <c r="BX58" s="131" t="s">
        <v>85</v>
      </c>
      <c r="CL58" s="131" t="s">
        <v>1</v>
      </c>
    </row>
    <row r="59" spans="1:90" s="6" customFormat="1" ht="16.5" customHeight="1">
      <c r="A59" s="120" t="s">
        <v>80</v>
      </c>
      <c r="B59" s="121"/>
      <c r="C59" s="122"/>
      <c r="D59" s="122"/>
      <c r="E59" s="122"/>
      <c r="F59" s="123" t="s">
        <v>90</v>
      </c>
      <c r="G59" s="123"/>
      <c r="H59" s="123"/>
      <c r="I59" s="123"/>
      <c r="J59" s="123"/>
      <c r="K59" s="122"/>
      <c r="L59" s="123" t="s">
        <v>91</v>
      </c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'2-2 - Hala 1'!J34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82</v>
      </c>
      <c r="AR59" s="126"/>
      <c r="AS59" s="127">
        <v>0</v>
      </c>
      <c r="AT59" s="128">
        <f>ROUND(SUM(AV59:AW59),2)</f>
        <v>0</v>
      </c>
      <c r="AU59" s="129">
        <f>'2-2 - Hala 1'!P93</f>
        <v>0</v>
      </c>
      <c r="AV59" s="128">
        <f>'2-2 - Hala 1'!J37</f>
        <v>0</v>
      </c>
      <c r="AW59" s="128">
        <f>'2-2 - Hala 1'!J38</f>
        <v>0</v>
      </c>
      <c r="AX59" s="128">
        <f>'2-2 - Hala 1'!J39</f>
        <v>0</v>
      </c>
      <c r="AY59" s="128">
        <f>'2-2 - Hala 1'!J40</f>
        <v>0</v>
      </c>
      <c r="AZ59" s="128">
        <f>'2-2 - Hala 1'!F37</f>
        <v>0</v>
      </c>
      <c r="BA59" s="128">
        <f>'2-2 - Hala 1'!F38</f>
        <v>0</v>
      </c>
      <c r="BB59" s="128">
        <f>'2-2 - Hala 1'!F39</f>
        <v>0</v>
      </c>
      <c r="BC59" s="128">
        <f>'2-2 - Hala 1'!F40</f>
        <v>0</v>
      </c>
      <c r="BD59" s="130">
        <f>'2-2 - Hala 1'!F41</f>
        <v>0</v>
      </c>
      <c r="BT59" s="131" t="s">
        <v>88</v>
      </c>
      <c r="BV59" s="131" t="s">
        <v>72</v>
      </c>
      <c r="BW59" s="131" t="s">
        <v>92</v>
      </c>
      <c r="BX59" s="131" t="s">
        <v>85</v>
      </c>
      <c r="CL59" s="131" t="s">
        <v>1</v>
      </c>
    </row>
    <row r="60" spans="1:90" s="6" customFormat="1" ht="16.5" customHeight="1">
      <c r="A60" s="120" t="s">
        <v>80</v>
      </c>
      <c r="B60" s="121"/>
      <c r="C60" s="122"/>
      <c r="D60" s="122"/>
      <c r="E60" s="122"/>
      <c r="F60" s="123" t="s">
        <v>93</v>
      </c>
      <c r="G60" s="123"/>
      <c r="H60" s="123"/>
      <c r="I60" s="123"/>
      <c r="J60" s="123"/>
      <c r="K60" s="122"/>
      <c r="L60" s="123" t="s">
        <v>94</v>
      </c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'2-3 - Hala 3'!J34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82</v>
      </c>
      <c r="AR60" s="126"/>
      <c r="AS60" s="127">
        <v>0</v>
      </c>
      <c r="AT60" s="128">
        <f>ROUND(SUM(AV60:AW60),2)</f>
        <v>0</v>
      </c>
      <c r="AU60" s="129">
        <f>'2-3 - Hala 3'!P93</f>
        <v>0</v>
      </c>
      <c r="AV60" s="128">
        <f>'2-3 - Hala 3'!J37</f>
        <v>0</v>
      </c>
      <c r="AW60" s="128">
        <f>'2-3 - Hala 3'!J38</f>
        <v>0</v>
      </c>
      <c r="AX60" s="128">
        <f>'2-3 - Hala 3'!J39</f>
        <v>0</v>
      </c>
      <c r="AY60" s="128">
        <f>'2-3 - Hala 3'!J40</f>
        <v>0</v>
      </c>
      <c r="AZ60" s="128">
        <f>'2-3 - Hala 3'!F37</f>
        <v>0</v>
      </c>
      <c r="BA60" s="128">
        <f>'2-3 - Hala 3'!F38</f>
        <v>0</v>
      </c>
      <c r="BB60" s="128">
        <f>'2-3 - Hala 3'!F39</f>
        <v>0</v>
      </c>
      <c r="BC60" s="128">
        <f>'2-3 - Hala 3'!F40</f>
        <v>0</v>
      </c>
      <c r="BD60" s="130">
        <f>'2-3 - Hala 3'!F41</f>
        <v>0</v>
      </c>
      <c r="BT60" s="131" t="s">
        <v>88</v>
      </c>
      <c r="BV60" s="131" t="s">
        <v>72</v>
      </c>
      <c r="BW60" s="131" t="s">
        <v>95</v>
      </c>
      <c r="BX60" s="131" t="s">
        <v>85</v>
      </c>
      <c r="CL60" s="131" t="s">
        <v>1</v>
      </c>
    </row>
    <row r="61" spans="1:90" s="6" customFormat="1" ht="16.5" customHeight="1">
      <c r="A61" s="120" t="s">
        <v>80</v>
      </c>
      <c r="B61" s="121"/>
      <c r="C61" s="122"/>
      <c r="D61" s="122"/>
      <c r="E61" s="123" t="s">
        <v>88</v>
      </c>
      <c r="F61" s="123"/>
      <c r="G61" s="123"/>
      <c r="H61" s="123"/>
      <c r="I61" s="123"/>
      <c r="J61" s="122"/>
      <c r="K61" s="123" t="s">
        <v>96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'3 - Vzduchotechnika'!J32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82</v>
      </c>
      <c r="AR61" s="126"/>
      <c r="AS61" s="127">
        <v>0</v>
      </c>
      <c r="AT61" s="128">
        <f>ROUND(SUM(AV61:AW61),2)</f>
        <v>0</v>
      </c>
      <c r="AU61" s="129">
        <f>'3 - Vzduchotechnika'!P87</f>
        <v>0</v>
      </c>
      <c r="AV61" s="128">
        <f>'3 - Vzduchotechnika'!J35</f>
        <v>0</v>
      </c>
      <c r="AW61" s="128">
        <f>'3 - Vzduchotechnika'!J36</f>
        <v>0</v>
      </c>
      <c r="AX61" s="128">
        <f>'3 - Vzduchotechnika'!J37</f>
        <v>0</v>
      </c>
      <c r="AY61" s="128">
        <f>'3 - Vzduchotechnika'!J38</f>
        <v>0</v>
      </c>
      <c r="AZ61" s="128">
        <f>'3 - Vzduchotechnika'!F35</f>
        <v>0</v>
      </c>
      <c r="BA61" s="128">
        <f>'3 - Vzduchotechnika'!F36</f>
        <v>0</v>
      </c>
      <c r="BB61" s="128">
        <f>'3 - Vzduchotechnika'!F37</f>
        <v>0</v>
      </c>
      <c r="BC61" s="128">
        <f>'3 - Vzduchotechnika'!F38</f>
        <v>0</v>
      </c>
      <c r="BD61" s="130">
        <f>'3 - Vzduchotechnika'!F39</f>
        <v>0</v>
      </c>
      <c r="BT61" s="131" t="s">
        <v>79</v>
      </c>
      <c r="BV61" s="131" t="s">
        <v>72</v>
      </c>
      <c r="BW61" s="131" t="s">
        <v>97</v>
      </c>
      <c r="BX61" s="131" t="s">
        <v>78</v>
      </c>
      <c r="CL61" s="131" t="s">
        <v>1</v>
      </c>
    </row>
    <row r="62" spans="1:91" s="5" customFormat="1" ht="16.5" customHeight="1">
      <c r="A62" s="120" t="s">
        <v>80</v>
      </c>
      <c r="B62" s="107"/>
      <c r="C62" s="108"/>
      <c r="D62" s="109" t="s">
        <v>98</v>
      </c>
      <c r="E62" s="109"/>
      <c r="F62" s="109"/>
      <c r="G62" s="109"/>
      <c r="H62" s="109"/>
      <c r="I62" s="110"/>
      <c r="J62" s="109" t="s">
        <v>99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2">
        <f>'VON - Vedlejší a ostatní ...'!J30</f>
        <v>0</v>
      </c>
      <c r="AH62" s="110"/>
      <c r="AI62" s="110"/>
      <c r="AJ62" s="110"/>
      <c r="AK62" s="110"/>
      <c r="AL62" s="110"/>
      <c r="AM62" s="110"/>
      <c r="AN62" s="112">
        <f>SUM(AG62,AT62)</f>
        <v>0</v>
      </c>
      <c r="AO62" s="110"/>
      <c r="AP62" s="110"/>
      <c r="AQ62" s="113" t="s">
        <v>98</v>
      </c>
      <c r="AR62" s="114"/>
      <c r="AS62" s="133">
        <v>0</v>
      </c>
      <c r="AT62" s="134">
        <f>ROUND(SUM(AV62:AW62),2)</f>
        <v>0</v>
      </c>
      <c r="AU62" s="135">
        <f>'VON - Vedlejší a ostatní ...'!P84</f>
        <v>0</v>
      </c>
      <c r="AV62" s="134">
        <f>'VON - Vedlejší a ostatní ...'!J33</f>
        <v>0</v>
      </c>
      <c r="AW62" s="134">
        <f>'VON - Vedlejší a ostatní ...'!J34</f>
        <v>0</v>
      </c>
      <c r="AX62" s="134">
        <f>'VON - Vedlejší a ostatní ...'!J35</f>
        <v>0</v>
      </c>
      <c r="AY62" s="134">
        <f>'VON - Vedlejší a ostatní ...'!J36</f>
        <v>0</v>
      </c>
      <c r="AZ62" s="134">
        <f>'VON - Vedlejší a ostatní ...'!F33</f>
        <v>0</v>
      </c>
      <c r="BA62" s="134">
        <f>'VON - Vedlejší a ostatní ...'!F34</f>
        <v>0</v>
      </c>
      <c r="BB62" s="134">
        <f>'VON - Vedlejší a ostatní ...'!F35</f>
        <v>0</v>
      </c>
      <c r="BC62" s="134">
        <f>'VON - Vedlejší a ostatní ...'!F36</f>
        <v>0</v>
      </c>
      <c r="BD62" s="136">
        <f>'VON - Vedlejší a ostatní ...'!F37</f>
        <v>0</v>
      </c>
      <c r="BT62" s="119" t="s">
        <v>77</v>
      </c>
      <c r="BV62" s="119" t="s">
        <v>72</v>
      </c>
      <c r="BW62" s="119" t="s">
        <v>100</v>
      </c>
      <c r="BX62" s="119" t="s">
        <v>5</v>
      </c>
      <c r="CL62" s="119" t="s">
        <v>1</v>
      </c>
      <c r="CM62" s="119" t="s">
        <v>79</v>
      </c>
    </row>
    <row r="63" spans="2:44" s="1" customFormat="1" ht="30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3"/>
    </row>
    <row r="64" spans="2:44" s="1" customFormat="1" ht="6.9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43"/>
    </row>
  </sheetData>
  <sheetProtection password="CC35" sheet="1" objects="1" scenarios="1" formatColumns="0" formatRows="0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D62:H62"/>
    <mergeCell ref="D55:H55"/>
    <mergeCell ref="E56:I56"/>
    <mergeCell ref="E57:I57"/>
    <mergeCell ref="F58:J58"/>
    <mergeCell ref="F59:J59"/>
    <mergeCell ref="F60:J60"/>
    <mergeCell ref="E61:I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L58:AF58"/>
    <mergeCell ref="L59:AF59"/>
    <mergeCell ref="L60:AF60"/>
    <mergeCell ref="K61:AF61"/>
    <mergeCell ref="J62:AF62"/>
  </mergeCells>
  <hyperlinks>
    <hyperlink ref="A56" location="'1 - Stavební úpravy, zate...'!C2" display="/"/>
    <hyperlink ref="A58" location="'2-1 - Budova vrátnice a a...'!C2" display="/"/>
    <hyperlink ref="A59" location="'2-2 - Hala 1'!C2" display="/"/>
    <hyperlink ref="A60" location="'2-3 - Hala 3'!C2" display="/"/>
    <hyperlink ref="A61" location="'3 - Vzduchotechnika'!C2" display="/"/>
    <hyperlink ref="A6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 customHeight="1">
      <c r="B8" s="20"/>
      <c r="D8" s="142" t="s">
        <v>102</v>
      </c>
      <c r="L8" s="20"/>
    </row>
    <row r="9" spans="2:12" s="1" customFormat="1" ht="16.5" customHeight="1">
      <c r="B9" s="43"/>
      <c r="E9" s="143" t="s">
        <v>103</v>
      </c>
      <c r="F9" s="1"/>
      <c r="G9" s="1"/>
      <c r="H9" s="1"/>
      <c r="I9" s="144"/>
      <c r="L9" s="43"/>
    </row>
    <row r="10" spans="2:12" s="1" customFormat="1" ht="12" customHeight="1">
      <c r="B10" s="43"/>
      <c r="D10" s="142" t="s">
        <v>104</v>
      </c>
      <c r="I10" s="144"/>
      <c r="L10" s="43"/>
    </row>
    <row r="11" spans="2:12" s="1" customFormat="1" ht="36.95" customHeight="1">
      <c r="B11" s="43"/>
      <c r="E11" s="145" t="s">
        <v>105</v>
      </c>
      <c r="F11" s="1"/>
      <c r="G11" s="1"/>
      <c r="H11" s="1"/>
      <c r="I11" s="144"/>
      <c r="L11" s="43"/>
    </row>
    <row r="12" spans="2:12" s="1" customFormat="1" ht="12">
      <c r="B12" s="43"/>
      <c r="I12" s="144"/>
      <c r="L12" s="43"/>
    </row>
    <row r="13" spans="2:12" s="1" customFormat="1" ht="12" customHeight="1">
      <c r="B13" s="43"/>
      <c r="D13" s="142" t="s">
        <v>18</v>
      </c>
      <c r="F13" s="17" t="s">
        <v>1</v>
      </c>
      <c r="I13" s="146" t="s">
        <v>19</v>
      </c>
      <c r="J13" s="17" t="s">
        <v>1</v>
      </c>
      <c r="L13" s="43"/>
    </row>
    <row r="14" spans="2:12" s="1" customFormat="1" ht="12" customHeight="1">
      <c r="B14" s="43"/>
      <c r="D14" s="142" t="s">
        <v>20</v>
      </c>
      <c r="F14" s="17" t="s">
        <v>21</v>
      </c>
      <c r="I14" s="146" t="s">
        <v>22</v>
      </c>
      <c r="J14" s="147" t="str">
        <f>'Rekapitulace stavby'!AN8</f>
        <v>5. 3. 2019</v>
      </c>
      <c r="L14" s="43"/>
    </row>
    <row r="15" spans="2:12" s="1" customFormat="1" ht="10.8" customHeight="1">
      <c r="B15" s="43"/>
      <c r="I15" s="144"/>
      <c r="L15" s="43"/>
    </row>
    <row r="16" spans="2:12" s="1" customFormat="1" ht="12" customHeight="1">
      <c r="B16" s="43"/>
      <c r="D16" s="142" t="s">
        <v>24</v>
      </c>
      <c r="I16" s="146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26</v>
      </c>
      <c r="I17" s="146" t="s">
        <v>27</v>
      </c>
      <c r="J17" s="17" t="s">
        <v>1</v>
      </c>
      <c r="L17" s="43"/>
    </row>
    <row r="18" spans="2:12" s="1" customFormat="1" ht="6.95" customHeight="1">
      <c r="B18" s="43"/>
      <c r="I18" s="144"/>
      <c r="L18" s="43"/>
    </row>
    <row r="19" spans="2:12" s="1" customFormat="1" ht="12" customHeight="1">
      <c r="B19" s="43"/>
      <c r="D19" s="142" t="s">
        <v>28</v>
      </c>
      <c r="I19" s="146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6" t="s">
        <v>27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4"/>
      <c r="L21" s="43"/>
    </row>
    <row r="22" spans="2:12" s="1" customFormat="1" ht="12" customHeight="1">
      <c r="B22" s="43"/>
      <c r="D22" s="142" t="s">
        <v>30</v>
      </c>
      <c r="I22" s="146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31</v>
      </c>
      <c r="I23" s="146" t="s">
        <v>27</v>
      </c>
      <c r="J23" s="17" t="s">
        <v>1</v>
      </c>
      <c r="L23" s="43"/>
    </row>
    <row r="24" spans="2:12" s="1" customFormat="1" ht="6.95" customHeight="1">
      <c r="B24" s="43"/>
      <c r="I24" s="144"/>
      <c r="L24" s="43"/>
    </row>
    <row r="25" spans="2:12" s="1" customFormat="1" ht="12" customHeight="1">
      <c r="B25" s="43"/>
      <c r="D25" s="142" t="s">
        <v>33</v>
      </c>
      <c r="I25" s="146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6" t="s">
        <v>27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4"/>
      <c r="L27" s="43"/>
    </row>
    <row r="28" spans="2:12" s="1" customFormat="1" ht="12" customHeight="1">
      <c r="B28" s="43"/>
      <c r="D28" s="142" t="s">
        <v>35</v>
      </c>
      <c r="I28" s="144"/>
      <c r="L28" s="43"/>
    </row>
    <row r="29" spans="2:12" s="7" customFormat="1" ht="16.5" customHeight="1">
      <c r="B29" s="148"/>
      <c r="E29" s="149" t="s">
        <v>1</v>
      </c>
      <c r="F29" s="149"/>
      <c r="G29" s="149"/>
      <c r="H29" s="149"/>
      <c r="I29" s="150"/>
      <c r="L29" s="148"/>
    </row>
    <row r="30" spans="2:12" s="1" customFormat="1" ht="6.95" customHeight="1">
      <c r="B30" s="43"/>
      <c r="I30" s="144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25.4" customHeight="1">
      <c r="B32" s="43"/>
      <c r="D32" s="152" t="s">
        <v>36</v>
      </c>
      <c r="I32" s="144"/>
      <c r="J32" s="153">
        <f>ROUND(J97,2)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14.4" customHeight="1">
      <c r="B34" s="43"/>
      <c r="F34" s="154" t="s">
        <v>38</v>
      </c>
      <c r="I34" s="155" t="s">
        <v>37</v>
      </c>
      <c r="J34" s="154" t="s">
        <v>39</v>
      </c>
      <c r="L34" s="43"/>
    </row>
    <row r="35" spans="2:12" s="1" customFormat="1" ht="14.4" customHeight="1">
      <c r="B35" s="43"/>
      <c r="D35" s="142" t="s">
        <v>40</v>
      </c>
      <c r="E35" s="142" t="s">
        <v>41</v>
      </c>
      <c r="F35" s="156">
        <f>ROUND((SUM(BE97:BE416)),2)</f>
        <v>0</v>
      </c>
      <c r="I35" s="157">
        <v>0.21</v>
      </c>
      <c r="J35" s="156">
        <f>ROUND(((SUM(BE97:BE416))*I35),2)</f>
        <v>0</v>
      </c>
      <c r="L35" s="43"/>
    </row>
    <row r="36" spans="2:12" s="1" customFormat="1" ht="14.4" customHeight="1">
      <c r="B36" s="43"/>
      <c r="E36" s="142" t="s">
        <v>42</v>
      </c>
      <c r="F36" s="156">
        <f>ROUND((SUM(BF97:BF416)),2)</f>
        <v>0</v>
      </c>
      <c r="I36" s="157">
        <v>0.15</v>
      </c>
      <c r="J36" s="156">
        <f>ROUND(((SUM(BF97:BF416))*I36),2)</f>
        <v>0</v>
      </c>
      <c r="L36" s="43"/>
    </row>
    <row r="37" spans="2:12" s="1" customFormat="1" ht="14.4" customHeight="1" hidden="1">
      <c r="B37" s="43"/>
      <c r="E37" s="142" t="s">
        <v>43</v>
      </c>
      <c r="F37" s="156">
        <f>ROUND((SUM(BG97:BG416)),2)</f>
        <v>0</v>
      </c>
      <c r="I37" s="157">
        <v>0.21</v>
      </c>
      <c r="J37" s="156">
        <f>0</f>
        <v>0</v>
      </c>
      <c r="L37" s="43"/>
    </row>
    <row r="38" spans="2:12" s="1" customFormat="1" ht="14.4" customHeight="1" hidden="1">
      <c r="B38" s="43"/>
      <c r="E38" s="142" t="s">
        <v>44</v>
      </c>
      <c r="F38" s="156">
        <f>ROUND((SUM(BH97:BH416)),2)</f>
        <v>0</v>
      </c>
      <c r="I38" s="157">
        <v>0.15</v>
      </c>
      <c r="J38" s="156">
        <f>0</f>
        <v>0</v>
      </c>
      <c r="L38" s="43"/>
    </row>
    <row r="39" spans="2:12" s="1" customFormat="1" ht="14.4" customHeight="1" hidden="1">
      <c r="B39" s="43"/>
      <c r="E39" s="142" t="s">
        <v>45</v>
      </c>
      <c r="F39" s="156">
        <f>ROUND((SUM(BI97:BI416)),2)</f>
        <v>0</v>
      </c>
      <c r="I39" s="157">
        <v>0</v>
      </c>
      <c r="J39" s="156">
        <f>0</f>
        <v>0</v>
      </c>
      <c r="L39" s="43"/>
    </row>
    <row r="40" spans="2:12" s="1" customFormat="1" ht="6.95" customHeight="1">
      <c r="B40" s="43"/>
      <c r="I40" s="144"/>
      <c r="L40" s="43"/>
    </row>
    <row r="41" spans="2:12" s="1" customFormat="1" ht="25.4" customHeight="1">
      <c r="B41" s="43"/>
      <c r="C41" s="158"/>
      <c r="D41" s="159" t="s">
        <v>46</v>
      </c>
      <c r="E41" s="160"/>
      <c r="F41" s="160"/>
      <c r="G41" s="161" t="s">
        <v>47</v>
      </c>
      <c r="H41" s="162" t="s">
        <v>48</v>
      </c>
      <c r="I41" s="163"/>
      <c r="J41" s="164">
        <f>SUM(J32:J39)</f>
        <v>0</v>
      </c>
      <c r="K41" s="165"/>
      <c r="L41" s="43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3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3"/>
    </row>
    <row r="47" spans="2:12" s="1" customFormat="1" ht="24.95" customHeight="1">
      <c r="B47" s="38"/>
      <c r="C47" s="23" t="s">
        <v>106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4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172" t="str">
        <f>E7</f>
        <v>Energetické úpravy v objektu SEKO TOOL</v>
      </c>
      <c r="F50" s="32"/>
      <c r="G50" s="32"/>
      <c r="H50" s="32"/>
      <c r="I50" s="144"/>
      <c r="J50" s="39"/>
      <c r="K50" s="39"/>
      <c r="L50" s="43"/>
    </row>
    <row r="51" spans="2:12" ht="12" customHeight="1">
      <c r="B51" s="21"/>
      <c r="C51" s="32" t="s">
        <v>102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2" t="s">
        <v>103</v>
      </c>
      <c r="F52" s="39"/>
      <c r="G52" s="39"/>
      <c r="H52" s="39"/>
      <c r="I52" s="144"/>
      <c r="J52" s="39"/>
      <c r="K52" s="39"/>
      <c r="L52" s="43"/>
    </row>
    <row r="53" spans="2:12" s="1" customFormat="1" ht="12" customHeight="1">
      <c r="B53" s="38"/>
      <c r="C53" s="32" t="s">
        <v>104</v>
      </c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1 - Stavební úpravy, zateplení stěn, střech</v>
      </c>
      <c r="F54" s="39"/>
      <c r="G54" s="39"/>
      <c r="H54" s="39"/>
      <c r="I54" s="144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4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Rychnov nad Kněžnou p.č.194,838/5</v>
      </c>
      <c r="G56" s="39"/>
      <c r="H56" s="39"/>
      <c r="I56" s="146" t="s">
        <v>22</v>
      </c>
      <c r="J56" s="67" t="str">
        <f>IF(J14="","",J14)</f>
        <v>5. 3. 2019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24.9" customHeight="1">
      <c r="B58" s="38"/>
      <c r="C58" s="32" t="s">
        <v>24</v>
      </c>
      <c r="D58" s="39"/>
      <c r="E58" s="39"/>
      <c r="F58" s="27" t="str">
        <f>E17</f>
        <v>SEKO TOOL, s.r.o., Rychnov nad Kněžnou</v>
      </c>
      <c r="G58" s="39"/>
      <c r="H58" s="39"/>
      <c r="I58" s="146" t="s">
        <v>30</v>
      </c>
      <c r="J58" s="36" t="str">
        <f>E23</f>
        <v>Ing.Schneider, Velká Bystřice, Loučná 128</v>
      </c>
      <c r="K58" s="39"/>
      <c r="L58" s="43"/>
    </row>
    <row r="59" spans="2:12" s="1" customFormat="1" ht="13.65" customHeight="1">
      <c r="B59" s="38"/>
      <c r="C59" s="32" t="s">
        <v>28</v>
      </c>
      <c r="D59" s="39"/>
      <c r="E59" s="39"/>
      <c r="F59" s="27" t="str">
        <f>IF(E20="","",E20)</f>
        <v>Vyplň údaj</v>
      </c>
      <c r="G59" s="39"/>
      <c r="H59" s="39"/>
      <c r="I59" s="146" t="s">
        <v>33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4"/>
      <c r="J60" s="39"/>
      <c r="K60" s="39"/>
      <c r="L60" s="43"/>
    </row>
    <row r="61" spans="2:12" s="1" customFormat="1" ht="29.25" customHeight="1">
      <c r="B61" s="38"/>
      <c r="C61" s="173" t="s">
        <v>107</v>
      </c>
      <c r="D61" s="174"/>
      <c r="E61" s="174"/>
      <c r="F61" s="174"/>
      <c r="G61" s="174"/>
      <c r="H61" s="174"/>
      <c r="I61" s="175"/>
      <c r="J61" s="176" t="s">
        <v>108</v>
      </c>
      <c r="K61" s="174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4"/>
      <c r="J62" s="39"/>
      <c r="K62" s="39"/>
      <c r="L62" s="43"/>
    </row>
    <row r="63" spans="2:47" s="1" customFormat="1" ht="22.8" customHeight="1">
      <c r="B63" s="38"/>
      <c r="C63" s="177" t="s">
        <v>109</v>
      </c>
      <c r="D63" s="39"/>
      <c r="E63" s="39"/>
      <c r="F63" s="39"/>
      <c r="G63" s="39"/>
      <c r="H63" s="39"/>
      <c r="I63" s="144"/>
      <c r="J63" s="98">
        <f>J97</f>
        <v>0</v>
      </c>
      <c r="K63" s="39"/>
      <c r="L63" s="43"/>
      <c r="AU63" s="17" t="s">
        <v>110</v>
      </c>
    </row>
    <row r="64" spans="2:12" s="8" customFormat="1" ht="24.95" customHeight="1">
      <c r="B64" s="178"/>
      <c r="C64" s="179"/>
      <c r="D64" s="180" t="s">
        <v>111</v>
      </c>
      <c r="E64" s="181"/>
      <c r="F64" s="181"/>
      <c r="G64" s="181"/>
      <c r="H64" s="181"/>
      <c r="I64" s="182"/>
      <c r="J64" s="183">
        <f>J98</f>
        <v>0</v>
      </c>
      <c r="K64" s="179"/>
      <c r="L64" s="184"/>
    </row>
    <row r="65" spans="2:12" s="9" customFormat="1" ht="19.9" customHeight="1">
      <c r="B65" s="185"/>
      <c r="C65" s="122"/>
      <c r="D65" s="186" t="s">
        <v>112</v>
      </c>
      <c r="E65" s="187"/>
      <c r="F65" s="187"/>
      <c r="G65" s="187"/>
      <c r="H65" s="187"/>
      <c r="I65" s="188"/>
      <c r="J65" s="189">
        <f>J99</f>
        <v>0</v>
      </c>
      <c r="K65" s="122"/>
      <c r="L65" s="190"/>
    </row>
    <row r="66" spans="2:12" s="9" customFormat="1" ht="19.9" customHeight="1">
      <c r="B66" s="185"/>
      <c r="C66" s="122"/>
      <c r="D66" s="186" t="s">
        <v>113</v>
      </c>
      <c r="E66" s="187"/>
      <c r="F66" s="187"/>
      <c r="G66" s="187"/>
      <c r="H66" s="187"/>
      <c r="I66" s="188"/>
      <c r="J66" s="189">
        <f>J110</f>
        <v>0</v>
      </c>
      <c r="K66" s="122"/>
      <c r="L66" s="190"/>
    </row>
    <row r="67" spans="2:12" s="9" customFormat="1" ht="19.9" customHeight="1">
      <c r="B67" s="185"/>
      <c r="C67" s="122"/>
      <c r="D67" s="186" t="s">
        <v>114</v>
      </c>
      <c r="E67" s="187"/>
      <c r="F67" s="187"/>
      <c r="G67" s="187"/>
      <c r="H67" s="187"/>
      <c r="I67" s="188"/>
      <c r="J67" s="189">
        <f>J157</f>
        <v>0</v>
      </c>
      <c r="K67" s="122"/>
      <c r="L67" s="190"/>
    </row>
    <row r="68" spans="2:12" s="9" customFormat="1" ht="19.9" customHeight="1">
      <c r="B68" s="185"/>
      <c r="C68" s="122"/>
      <c r="D68" s="186" t="s">
        <v>115</v>
      </c>
      <c r="E68" s="187"/>
      <c r="F68" s="187"/>
      <c r="G68" s="187"/>
      <c r="H68" s="187"/>
      <c r="I68" s="188"/>
      <c r="J68" s="189">
        <f>J182</f>
        <v>0</v>
      </c>
      <c r="K68" s="122"/>
      <c r="L68" s="190"/>
    </row>
    <row r="69" spans="2:12" s="8" customFormat="1" ht="24.95" customHeight="1">
      <c r="B69" s="178"/>
      <c r="C69" s="179"/>
      <c r="D69" s="180" t="s">
        <v>116</v>
      </c>
      <c r="E69" s="181"/>
      <c r="F69" s="181"/>
      <c r="G69" s="181"/>
      <c r="H69" s="181"/>
      <c r="I69" s="182"/>
      <c r="J69" s="183">
        <f>J184</f>
        <v>0</v>
      </c>
      <c r="K69" s="179"/>
      <c r="L69" s="184"/>
    </row>
    <row r="70" spans="2:12" s="9" customFormat="1" ht="19.9" customHeight="1">
      <c r="B70" s="185"/>
      <c r="C70" s="122"/>
      <c r="D70" s="186" t="s">
        <v>117</v>
      </c>
      <c r="E70" s="187"/>
      <c r="F70" s="187"/>
      <c r="G70" s="187"/>
      <c r="H70" s="187"/>
      <c r="I70" s="188"/>
      <c r="J70" s="189">
        <f>J185</f>
        <v>0</v>
      </c>
      <c r="K70" s="122"/>
      <c r="L70" s="190"/>
    </row>
    <row r="71" spans="2:12" s="9" customFormat="1" ht="19.9" customHeight="1">
      <c r="B71" s="185"/>
      <c r="C71" s="122"/>
      <c r="D71" s="186" t="s">
        <v>118</v>
      </c>
      <c r="E71" s="187"/>
      <c r="F71" s="187"/>
      <c r="G71" s="187"/>
      <c r="H71" s="187"/>
      <c r="I71" s="188"/>
      <c r="J71" s="189">
        <f>J197</f>
        <v>0</v>
      </c>
      <c r="K71" s="122"/>
      <c r="L71" s="190"/>
    </row>
    <row r="72" spans="2:12" s="9" customFormat="1" ht="19.9" customHeight="1">
      <c r="B72" s="185"/>
      <c r="C72" s="122"/>
      <c r="D72" s="186" t="s">
        <v>119</v>
      </c>
      <c r="E72" s="187"/>
      <c r="F72" s="187"/>
      <c r="G72" s="187"/>
      <c r="H72" s="187"/>
      <c r="I72" s="188"/>
      <c r="J72" s="189">
        <f>J205</f>
        <v>0</v>
      </c>
      <c r="K72" s="122"/>
      <c r="L72" s="190"/>
    </row>
    <row r="73" spans="2:12" s="9" customFormat="1" ht="19.9" customHeight="1">
      <c r="B73" s="185"/>
      <c r="C73" s="122"/>
      <c r="D73" s="186" t="s">
        <v>120</v>
      </c>
      <c r="E73" s="187"/>
      <c r="F73" s="187"/>
      <c r="G73" s="187"/>
      <c r="H73" s="187"/>
      <c r="I73" s="188"/>
      <c r="J73" s="189">
        <f>J211</f>
        <v>0</v>
      </c>
      <c r="K73" s="122"/>
      <c r="L73" s="190"/>
    </row>
    <row r="74" spans="2:12" s="9" customFormat="1" ht="19.9" customHeight="1">
      <c r="B74" s="185"/>
      <c r="C74" s="122"/>
      <c r="D74" s="186" t="s">
        <v>121</v>
      </c>
      <c r="E74" s="187"/>
      <c r="F74" s="187"/>
      <c r="G74" s="187"/>
      <c r="H74" s="187"/>
      <c r="I74" s="188"/>
      <c r="J74" s="189">
        <f>J251</f>
        <v>0</v>
      </c>
      <c r="K74" s="122"/>
      <c r="L74" s="190"/>
    </row>
    <row r="75" spans="2:12" s="9" customFormat="1" ht="19.9" customHeight="1">
      <c r="B75" s="185"/>
      <c r="C75" s="122"/>
      <c r="D75" s="186" t="s">
        <v>122</v>
      </c>
      <c r="E75" s="187"/>
      <c r="F75" s="187"/>
      <c r="G75" s="187"/>
      <c r="H75" s="187"/>
      <c r="I75" s="188"/>
      <c r="J75" s="189">
        <f>J309</f>
        <v>0</v>
      </c>
      <c r="K75" s="122"/>
      <c r="L75" s="190"/>
    </row>
    <row r="76" spans="2:12" s="1" customFormat="1" ht="21.8" customHeight="1">
      <c r="B76" s="38"/>
      <c r="C76" s="39"/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68"/>
      <c r="J77" s="58"/>
      <c r="K77" s="58"/>
      <c r="L77" s="43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71"/>
      <c r="J81" s="60"/>
      <c r="K81" s="60"/>
      <c r="L81" s="43"/>
    </row>
    <row r="82" spans="2:12" s="1" customFormat="1" ht="24.95" customHeight="1">
      <c r="B82" s="38"/>
      <c r="C82" s="23" t="s">
        <v>123</v>
      </c>
      <c r="D82" s="39"/>
      <c r="E82" s="39"/>
      <c r="F82" s="39"/>
      <c r="G82" s="39"/>
      <c r="H82" s="39"/>
      <c r="I82" s="144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172" t="str">
        <f>E7</f>
        <v>Energetické úpravy v objektu SEKO TOOL</v>
      </c>
      <c r="F85" s="32"/>
      <c r="G85" s="32"/>
      <c r="H85" s="32"/>
      <c r="I85" s="144"/>
      <c r="J85" s="39"/>
      <c r="K85" s="39"/>
      <c r="L85" s="43"/>
    </row>
    <row r="86" spans="2:12" ht="12" customHeight="1">
      <c r="B86" s="21"/>
      <c r="C86" s="32" t="s">
        <v>102</v>
      </c>
      <c r="D86" s="22"/>
      <c r="E86" s="22"/>
      <c r="F86" s="22"/>
      <c r="G86" s="22"/>
      <c r="H86" s="22"/>
      <c r="I86" s="137"/>
      <c r="J86" s="22"/>
      <c r="K86" s="22"/>
      <c r="L86" s="20"/>
    </row>
    <row r="87" spans="2:12" s="1" customFormat="1" ht="16.5" customHeight="1">
      <c r="B87" s="38"/>
      <c r="C87" s="39"/>
      <c r="D87" s="39"/>
      <c r="E87" s="172" t="s">
        <v>103</v>
      </c>
      <c r="F87" s="39"/>
      <c r="G87" s="39"/>
      <c r="H87" s="39"/>
      <c r="I87" s="144"/>
      <c r="J87" s="39"/>
      <c r="K87" s="39"/>
      <c r="L87" s="43"/>
    </row>
    <row r="88" spans="2:12" s="1" customFormat="1" ht="12" customHeight="1">
      <c r="B88" s="38"/>
      <c r="C88" s="32" t="s">
        <v>104</v>
      </c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16.5" customHeight="1">
      <c r="B89" s="38"/>
      <c r="C89" s="39"/>
      <c r="D89" s="39"/>
      <c r="E89" s="64" t="str">
        <f>E11</f>
        <v>1 - Stavební úpravy, zateplení stěn, střech</v>
      </c>
      <c r="F89" s="39"/>
      <c r="G89" s="39"/>
      <c r="H89" s="39"/>
      <c r="I89" s="144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4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Rychnov nad Kněžnou p.č.194,838/5</v>
      </c>
      <c r="G91" s="39"/>
      <c r="H91" s="39"/>
      <c r="I91" s="146" t="s">
        <v>22</v>
      </c>
      <c r="J91" s="67" t="str">
        <f>IF(J14="","",J14)</f>
        <v>5. 3. 2019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4"/>
      <c r="J92" s="39"/>
      <c r="K92" s="39"/>
      <c r="L92" s="43"/>
    </row>
    <row r="93" spans="2:12" s="1" customFormat="1" ht="24.9" customHeight="1">
      <c r="B93" s="38"/>
      <c r="C93" s="32" t="s">
        <v>24</v>
      </c>
      <c r="D93" s="39"/>
      <c r="E93" s="39"/>
      <c r="F93" s="27" t="str">
        <f>E17</f>
        <v>SEKO TOOL, s.r.o., Rychnov nad Kněžnou</v>
      </c>
      <c r="G93" s="39"/>
      <c r="H93" s="39"/>
      <c r="I93" s="146" t="s">
        <v>30</v>
      </c>
      <c r="J93" s="36" t="str">
        <f>E23</f>
        <v>Ing.Schneider, Velká Bystřice, Loučná 128</v>
      </c>
      <c r="K93" s="39"/>
      <c r="L93" s="43"/>
    </row>
    <row r="94" spans="2:12" s="1" customFormat="1" ht="13.65" customHeight="1">
      <c r="B94" s="38"/>
      <c r="C94" s="32" t="s">
        <v>28</v>
      </c>
      <c r="D94" s="39"/>
      <c r="E94" s="39"/>
      <c r="F94" s="27" t="str">
        <f>IF(E20="","",E20)</f>
        <v>Vyplň údaj</v>
      </c>
      <c r="G94" s="39"/>
      <c r="H94" s="39"/>
      <c r="I94" s="146" t="s">
        <v>33</v>
      </c>
      <c r="J94" s="36" t="str">
        <f>E26</f>
        <v xml:space="preserve"> 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4"/>
      <c r="J95" s="39"/>
      <c r="K95" s="39"/>
      <c r="L95" s="43"/>
    </row>
    <row r="96" spans="2:20" s="10" customFormat="1" ht="29.25" customHeight="1">
      <c r="B96" s="191"/>
      <c r="C96" s="192" t="s">
        <v>124</v>
      </c>
      <c r="D96" s="193" t="s">
        <v>55</v>
      </c>
      <c r="E96" s="193" t="s">
        <v>51</v>
      </c>
      <c r="F96" s="193" t="s">
        <v>52</v>
      </c>
      <c r="G96" s="193" t="s">
        <v>125</v>
      </c>
      <c r="H96" s="193" t="s">
        <v>126</v>
      </c>
      <c r="I96" s="194" t="s">
        <v>127</v>
      </c>
      <c r="J96" s="193" t="s">
        <v>108</v>
      </c>
      <c r="K96" s="195" t="s">
        <v>128</v>
      </c>
      <c r="L96" s="196"/>
      <c r="M96" s="88" t="s">
        <v>1</v>
      </c>
      <c r="N96" s="89" t="s">
        <v>40</v>
      </c>
      <c r="O96" s="89" t="s">
        <v>129</v>
      </c>
      <c r="P96" s="89" t="s">
        <v>130</v>
      </c>
      <c r="Q96" s="89" t="s">
        <v>131</v>
      </c>
      <c r="R96" s="89" t="s">
        <v>132</v>
      </c>
      <c r="S96" s="89" t="s">
        <v>133</v>
      </c>
      <c r="T96" s="90" t="s">
        <v>134</v>
      </c>
    </row>
    <row r="97" spans="2:63" s="1" customFormat="1" ht="22.8" customHeight="1">
      <c r="B97" s="38"/>
      <c r="C97" s="95" t="s">
        <v>135</v>
      </c>
      <c r="D97" s="39"/>
      <c r="E97" s="39"/>
      <c r="F97" s="39"/>
      <c r="G97" s="39"/>
      <c r="H97" s="39"/>
      <c r="I97" s="144"/>
      <c r="J97" s="197">
        <f>BK97</f>
        <v>0</v>
      </c>
      <c r="K97" s="39"/>
      <c r="L97" s="43"/>
      <c r="M97" s="91"/>
      <c r="N97" s="92"/>
      <c r="O97" s="92"/>
      <c r="P97" s="198">
        <f>P98+P184</f>
        <v>0</v>
      </c>
      <c r="Q97" s="92"/>
      <c r="R97" s="198">
        <f>R98+R184</f>
        <v>60.696083120000004</v>
      </c>
      <c r="S97" s="92"/>
      <c r="T97" s="199">
        <f>T98+T184</f>
        <v>0</v>
      </c>
      <c r="AT97" s="17" t="s">
        <v>69</v>
      </c>
      <c r="AU97" s="17" t="s">
        <v>110</v>
      </c>
      <c r="BK97" s="200">
        <f>BK98+BK184</f>
        <v>0</v>
      </c>
    </row>
    <row r="98" spans="2:63" s="11" customFormat="1" ht="25.9" customHeight="1">
      <c r="B98" s="201"/>
      <c r="C98" s="202"/>
      <c r="D98" s="203" t="s">
        <v>69</v>
      </c>
      <c r="E98" s="204" t="s">
        <v>136</v>
      </c>
      <c r="F98" s="204" t="s">
        <v>137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P99+P110+P157+P182</f>
        <v>0</v>
      </c>
      <c r="Q98" s="209"/>
      <c r="R98" s="210">
        <f>R99+R110+R157+R182</f>
        <v>4.758331259999999</v>
      </c>
      <c r="S98" s="209"/>
      <c r="T98" s="211">
        <f>T99+T110+T157+T182</f>
        <v>0</v>
      </c>
      <c r="AR98" s="212" t="s">
        <v>77</v>
      </c>
      <c r="AT98" s="213" t="s">
        <v>69</v>
      </c>
      <c r="AU98" s="213" t="s">
        <v>70</v>
      </c>
      <c r="AY98" s="212" t="s">
        <v>138</v>
      </c>
      <c r="BK98" s="214">
        <f>BK99+BK110+BK157+BK182</f>
        <v>0</v>
      </c>
    </row>
    <row r="99" spans="2:63" s="11" customFormat="1" ht="22.8" customHeight="1">
      <c r="B99" s="201"/>
      <c r="C99" s="202"/>
      <c r="D99" s="203" t="s">
        <v>69</v>
      </c>
      <c r="E99" s="215" t="s">
        <v>77</v>
      </c>
      <c r="F99" s="215" t="s">
        <v>139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SUM(P100:P109)</f>
        <v>0</v>
      </c>
      <c r="Q99" s="209"/>
      <c r="R99" s="210">
        <f>SUM(R100:R109)</f>
        <v>0</v>
      </c>
      <c r="S99" s="209"/>
      <c r="T99" s="211">
        <f>SUM(T100:T109)</f>
        <v>0</v>
      </c>
      <c r="AR99" s="212" t="s">
        <v>77</v>
      </c>
      <c r="AT99" s="213" t="s">
        <v>69</v>
      </c>
      <c r="AU99" s="213" t="s">
        <v>77</v>
      </c>
      <c r="AY99" s="212" t="s">
        <v>138</v>
      </c>
      <c r="BK99" s="214">
        <f>SUM(BK100:BK109)</f>
        <v>0</v>
      </c>
    </row>
    <row r="100" spans="2:65" s="1" customFormat="1" ht="22.5" customHeight="1">
      <c r="B100" s="38"/>
      <c r="C100" s="217" t="s">
        <v>77</v>
      </c>
      <c r="D100" s="217" t="s">
        <v>140</v>
      </c>
      <c r="E100" s="218" t="s">
        <v>141</v>
      </c>
      <c r="F100" s="219" t="s">
        <v>142</v>
      </c>
      <c r="G100" s="220" t="s">
        <v>143</v>
      </c>
      <c r="H100" s="221">
        <v>7.397</v>
      </c>
      <c r="I100" s="222"/>
      <c r="J100" s="223">
        <f>ROUND(I100*H100,2)</f>
        <v>0</v>
      </c>
      <c r="K100" s="219" t="s">
        <v>144</v>
      </c>
      <c r="L100" s="43"/>
      <c r="M100" s="224" t="s">
        <v>1</v>
      </c>
      <c r="N100" s="225" t="s">
        <v>41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145</v>
      </c>
      <c r="AT100" s="17" t="s">
        <v>140</v>
      </c>
      <c r="AU100" s="17" t="s">
        <v>79</v>
      </c>
      <c r="AY100" s="17" t="s">
        <v>138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77</v>
      </c>
      <c r="BK100" s="228">
        <f>ROUND(I100*H100,2)</f>
        <v>0</v>
      </c>
      <c r="BL100" s="17" t="s">
        <v>145</v>
      </c>
      <c r="BM100" s="17" t="s">
        <v>146</v>
      </c>
    </row>
    <row r="101" spans="2:51" s="12" customFormat="1" ht="12">
      <c r="B101" s="229"/>
      <c r="C101" s="230"/>
      <c r="D101" s="231" t="s">
        <v>147</v>
      </c>
      <c r="E101" s="232" t="s">
        <v>1</v>
      </c>
      <c r="F101" s="233" t="s">
        <v>148</v>
      </c>
      <c r="G101" s="230"/>
      <c r="H101" s="232" t="s">
        <v>1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147</v>
      </c>
      <c r="AU101" s="239" t="s">
        <v>79</v>
      </c>
      <c r="AV101" s="12" t="s">
        <v>77</v>
      </c>
      <c r="AW101" s="12" t="s">
        <v>32</v>
      </c>
      <c r="AX101" s="12" t="s">
        <v>70</v>
      </c>
      <c r="AY101" s="239" t="s">
        <v>138</v>
      </c>
    </row>
    <row r="102" spans="2:51" s="12" customFormat="1" ht="12">
      <c r="B102" s="229"/>
      <c r="C102" s="230"/>
      <c r="D102" s="231" t="s">
        <v>147</v>
      </c>
      <c r="E102" s="232" t="s">
        <v>1</v>
      </c>
      <c r="F102" s="233" t="s">
        <v>149</v>
      </c>
      <c r="G102" s="230"/>
      <c r="H102" s="232" t="s">
        <v>1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147</v>
      </c>
      <c r="AU102" s="239" t="s">
        <v>79</v>
      </c>
      <c r="AV102" s="12" t="s">
        <v>77</v>
      </c>
      <c r="AW102" s="12" t="s">
        <v>32</v>
      </c>
      <c r="AX102" s="12" t="s">
        <v>70</v>
      </c>
      <c r="AY102" s="239" t="s">
        <v>138</v>
      </c>
    </row>
    <row r="103" spans="2:51" s="13" customFormat="1" ht="12">
      <c r="B103" s="240"/>
      <c r="C103" s="241"/>
      <c r="D103" s="231" t="s">
        <v>147</v>
      </c>
      <c r="E103" s="242" t="s">
        <v>1</v>
      </c>
      <c r="F103" s="243" t="s">
        <v>150</v>
      </c>
      <c r="G103" s="241"/>
      <c r="H103" s="244">
        <v>7.397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147</v>
      </c>
      <c r="AU103" s="250" t="s">
        <v>79</v>
      </c>
      <c r="AV103" s="13" t="s">
        <v>79</v>
      </c>
      <c r="AW103" s="13" t="s">
        <v>32</v>
      </c>
      <c r="AX103" s="13" t="s">
        <v>77</v>
      </c>
      <c r="AY103" s="250" t="s">
        <v>138</v>
      </c>
    </row>
    <row r="104" spans="2:65" s="1" customFormat="1" ht="22.5" customHeight="1">
      <c r="B104" s="38"/>
      <c r="C104" s="217" t="s">
        <v>79</v>
      </c>
      <c r="D104" s="217" t="s">
        <v>140</v>
      </c>
      <c r="E104" s="218" t="s">
        <v>151</v>
      </c>
      <c r="F104" s="219" t="s">
        <v>152</v>
      </c>
      <c r="G104" s="220" t="s">
        <v>143</v>
      </c>
      <c r="H104" s="221">
        <v>7.397</v>
      </c>
      <c r="I104" s="222"/>
      <c r="J104" s="223">
        <f>ROUND(I104*H104,2)</f>
        <v>0</v>
      </c>
      <c r="K104" s="219" t="s">
        <v>144</v>
      </c>
      <c r="L104" s="43"/>
      <c r="M104" s="224" t="s">
        <v>1</v>
      </c>
      <c r="N104" s="225" t="s">
        <v>41</v>
      </c>
      <c r="O104" s="79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7" t="s">
        <v>145</v>
      </c>
      <c r="AT104" s="17" t="s">
        <v>140</v>
      </c>
      <c r="AU104" s="17" t="s">
        <v>79</v>
      </c>
      <c r="AY104" s="17" t="s">
        <v>138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7" t="s">
        <v>77</v>
      </c>
      <c r="BK104" s="228">
        <f>ROUND(I104*H104,2)</f>
        <v>0</v>
      </c>
      <c r="BL104" s="17" t="s">
        <v>145</v>
      </c>
      <c r="BM104" s="17" t="s">
        <v>153</v>
      </c>
    </row>
    <row r="105" spans="2:65" s="1" customFormat="1" ht="22.5" customHeight="1">
      <c r="B105" s="38"/>
      <c r="C105" s="217" t="s">
        <v>88</v>
      </c>
      <c r="D105" s="217" t="s">
        <v>140</v>
      </c>
      <c r="E105" s="218" t="s">
        <v>154</v>
      </c>
      <c r="F105" s="219" t="s">
        <v>155</v>
      </c>
      <c r="G105" s="220" t="s">
        <v>143</v>
      </c>
      <c r="H105" s="221">
        <v>7.397</v>
      </c>
      <c r="I105" s="222"/>
      <c r="J105" s="223">
        <f>ROUND(I105*H105,2)</f>
        <v>0</v>
      </c>
      <c r="K105" s="219" t="s">
        <v>144</v>
      </c>
      <c r="L105" s="43"/>
      <c r="M105" s="224" t="s">
        <v>1</v>
      </c>
      <c r="N105" s="225" t="s">
        <v>41</v>
      </c>
      <c r="O105" s="79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7" t="s">
        <v>145</v>
      </c>
      <c r="AT105" s="17" t="s">
        <v>140</v>
      </c>
      <c r="AU105" s="17" t="s">
        <v>79</v>
      </c>
      <c r="AY105" s="17" t="s">
        <v>138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77</v>
      </c>
      <c r="BK105" s="228">
        <f>ROUND(I105*H105,2)</f>
        <v>0</v>
      </c>
      <c r="BL105" s="17" t="s">
        <v>145</v>
      </c>
      <c r="BM105" s="17" t="s">
        <v>156</v>
      </c>
    </row>
    <row r="106" spans="2:51" s="12" customFormat="1" ht="12">
      <c r="B106" s="229"/>
      <c r="C106" s="230"/>
      <c r="D106" s="231" t="s">
        <v>147</v>
      </c>
      <c r="E106" s="232" t="s">
        <v>1</v>
      </c>
      <c r="F106" s="233" t="s">
        <v>157</v>
      </c>
      <c r="G106" s="230"/>
      <c r="H106" s="232" t="s">
        <v>1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147</v>
      </c>
      <c r="AU106" s="239" t="s">
        <v>79</v>
      </c>
      <c r="AV106" s="12" t="s">
        <v>77</v>
      </c>
      <c r="AW106" s="12" t="s">
        <v>32</v>
      </c>
      <c r="AX106" s="12" t="s">
        <v>70</v>
      </c>
      <c r="AY106" s="239" t="s">
        <v>138</v>
      </c>
    </row>
    <row r="107" spans="2:51" s="13" customFormat="1" ht="12">
      <c r="B107" s="240"/>
      <c r="C107" s="241"/>
      <c r="D107" s="231" t="s">
        <v>147</v>
      </c>
      <c r="E107" s="242" t="s">
        <v>1</v>
      </c>
      <c r="F107" s="243" t="s">
        <v>150</v>
      </c>
      <c r="G107" s="241"/>
      <c r="H107" s="244">
        <v>7.397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147</v>
      </c>
      <c r="AU107" s="250" t="s">
        <v>79</v>
      </c>
      <c r="AV107" s="13" t="s">
        <v>79</v>
      </c>
      <c r="AW107" s="13" t="s">
        <v>32</v>
      </c>
      <c r="AX107" s="13" t="s">
        <v>77</v>
      </c>
      <c r="AY107" s="250" t="s">
        <v>138</v>
      </c>
    </row>
    <row r="108" spans="2:65" s="1" customFormat="1" ht="16.5" customHeight="1">
      <c r="B108" s="38"/>
      <c r="C108" s="217" t="s">
        <v>145</v>
      </c>
      <c r="D108" s="217" t="s">
        <v>140</v>
      </c>
      <c r="E108" s="218" t="s">
        <v>158</v>
      </c>
      <c r="F108" s="219" t="s">
        <v>159</v>
      </c>
      <c r="G108" s="220" t="s">
        <v>160</v>
      </c>
      <c r="H108" s="221">
        <v>12.328</v>
      </c>
      <c r="I108" s="222"/>
      <c r="J108" s="223">
        <f>ROUND(I108*H108,2)</f>
        <v>0</v>
      </c>
      <c r="K108" s="219" t="s">
        <v>144</v>
      </c>
      <c r="L108" s="43"/>
      <c r="M108" s="224" t="s">
        <v>1</v>
      </c>
      <c r="N108" s="225" t="s">
        <v>41</v>
      </c>
      <c r="O108" s="79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7" t="s">
        <v>145</v>
      </c>
      <c r="AT108" s="17" t="s">
        <v>140</v>
      </c>
      <c r="AU108" s="17" t="s">
        <v>79</v>
      </c>
      <c r="AY108" s="17" t="s">
        <v>138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7" t="s">
        <v>77</v>
      </c>
      <c r="BK108" s="228">
        <f>ROUND(I108*H108,2)</f>
        <v>0</v>
      </c>
      <c r="BL108" s="17" t="s">
        <v>145</v>
      </c>
      <c r="BM108" s="17" t="s">
        <v>161</v>
      </c>
    </row>
    <row r="109" spans="2:51" s="13" customFormat="1" ht="12">
      <c r="B109" s="240"/>
      <c r="C109" s="241"/>
      <c r="D109" s="231" t="s">
        <v>147</v>
      </c>
      <c r="E109" s="242" t="s">
        <v>1</v>
      </c>
      <c r="F109" s="243" t="s">
        <v>162</v>
      </c>
      <c r="G109" s="241"/>
      <c r="H109" s="244">
        <v>12.328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147</v>
      </c>
      <c r="AU109" s="250" t="s">
        <v>79</v>
      </c>
      <c r="AV109" s="13" t="s">
        <v>79</v>
      </c>
      <c r="AW109" s="13" t="s">
        <v>32</v>
      </c>
      <c r="AX109" s="13" t="s">
        <v>77</v>
      </c>
      <c r="AY109" s="250" t="s">
        <v>138</v>
      </c>
    </row>
    <row r="110" spans="2:63" s="11" customFormat="1" ht="22.8" customHeight="1">
      <c r="B110" s="201"/>
      <c r="C110" s="202"/>
      <c r="D110" s="203" t="s">
        <v>69</v>
      </c>
      <c r="E110" s="215" t="s">
        <v>163</v>
      </c>
      <c r="F110" s="215" t="s">
        <v>164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SUM(P111:P156)</f>
        <v>0</v>
      </c>
      <c r="Q110" s="209"/>
      <c r="R110" s="210">
        <f>SUM(R111:R156)</f>
        <v>4.758331259999999</v>
      </c>
      <c r="S110" s="209"/>
      <c r="T110" s="211">
        <f>SUM(T111:T156)</f>
        <v>0</v>
      </c>
      <c r="AR110" s="212" t="s">
        <v>77</v>
      </c>
      <c r="AT110" s="213" t="s">
        <v>69</v>
      </c>
      <c r="AU110" s="213" t="s">
        <v>77</v>
      </c>
      <c r="AY110" s="212" t="s">
        <v>138</v>
      </c>
      <c r="BK110" s="214">
        <f>SUM(BK111:BK156)</f>
        <v>0</v>
      </c>
    </row>
    <row r="111" spans="2:65" s="1" customFormat="1" ht="22.5" customHeight="1">
      <c r="B111" s="38"/>
      <c r="C111" s="217" t="s">
        <v>165</v>
      </c>
      <c r="D111" s="217" t="s">
        <v>140</v>
      </c>
      <c r="E111" s="218" t="s">
        <v>166</v>
      </c>
      <c r="F111" s="219" t="s">
        <v>167</v>
      </c>
      <c r="G111" s="220" t="s">
        <v>160</v>
      </c>
      <c r="H111" s="221">
        <v>163.09</v>
      </c>
      <c r="I111" s="222"/>
      <c r="J111" s="223">
        <f>ROUND(I111*H111,2)</f>
        <v>0</v>
      </c>
      <c r="K111" s="219" t="s">
        <v>144</v>
      </c>
      <c r="L111" s="43"/>
      <c r="M111" s="224" t="s">
        <v>1</v>
      </c>
      <c r="N111" s="225" t="s">
        <v>41</v>
      </c>
      <c r="O111" s="79"/>
      <c r="P111" s="226">
        <f>O111*H111</f>
        <v>0</v>
      </c>
      <c r="Q111" s="226">
        <v>0.00938</v>
      </c>
      <c r="R111" s="226">
        <f>Q111*H111</f>
        <v>1.5297842</v>
      </c>
      <c r="S111" s="226">
        <v>0</v>
      </c>
      <c r="T111" s="227">
        <f>S111*H111</f>
        <v>0</v>
      </c>
      <c r="AR111" s="17" t="s">
        <v>145</v>
      </c>
      <c r="AT111" s="17" t="s">
        <v>140</v>
      </c>
      <c r="AU111" s="17" t="s">
        <v>79</v>
      </c>
      <c r="AY111" s="17" t="s">
        <v>138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7" t="s">
        <v>77</v>
      </c>
      <c r="BK111" s="228">
        <f>ROUND(I111*H111,2)</f>
        <v>0</v>
      </c>
      <c r="BL111" s="17" t="s">
        <v>145</v>
      </c>
      <c r="BM111" s="17" t="s">
        <v>168</v>
      </c>
    </row>
    <row r="112" spans="2:51" s="12" customFormat="1" ht="12">
      <c r="B112" s="229"/>
      <c r="C112" s="230"/>
      <c r="D112" s="231" t="s">
        <v>147</v>
      </c>
      <c r="E112" s="232" t="s">
        <v>1</v>
      </c>
      <c r="F112" s="233" t="s">
        <v>169</v>
      </c>
      <c r="G112" s="230"/>
      <c r="H112" s="232" t="s">
        <v>1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147</v>
      </c>
      <c r="AU112" s="239" t="s">
        <v>79</v>
      </c>
      <c r="AV112" s="12" t="s">
        <v>77</v>
      </c>
      <c r="AW112" s="12" t="s">
        <v>32</v>
      </c>
      <c r="AX112" s="12" t="s">
        <v>70</v>
      </c>
      <c r="AY112" s="239" t="s">
        <v>138</v>
      </c>
    </row>
    <row r="113" spans="2:51" s="12" customFormat="1" ht="12">
      <c r="B113" s="229"/>
      <c r="C113" s="230"/>
      <c r="D113" s="231" t="s">
        <v>147</v>
      </c>
      <c r="E113" s="232" t="s">
        <v>1</v>
      </c>
      <c r="F113" s="233" t="s">
        <v>170</v>
      </c>
      <c r="G113" s="230"/>
      <c r="H113" s="232" t="s">
        <v>1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147</v>
      </c>
      <c r="AU113" s="239" t="s">
        <v>79</v>
      </c>
      <c r="AV113" s="12" t="s">
        <v>77</v>
      </c>
      <c r="AW113" s="12" t="s">
        <v>32</v>
      </c>
      <c r="AX113" s="12" t="s">
        <v>70</v>
      </c>
      <c r="AY113" s="239" t="s">
        <v>138</v>
      </c>
    </row>
    <row r="114" spans="2:51" s="12" customFormat="1" ht="12">
      <c r="B114" s="229"/>
      <c r="C114" s="230"/>
      <c r="D114" s="231" t="s">
        <v>147</v>
      </c>
      <c r="E114" s="232" t="s">
        <v>1</v>
      </c>
      <c r="F114" s="233" t="s">
        <v>171</v>
      </c>
      <c r="G114" s="230"/>
      <c r="H114" s="232" t="s">
        <v>1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147</v>
      </c>
      <c r="AU114" s="239" t="s">
        <v>79</v>
      </c>
      <c r="AV114" s="12" t="s">
        <v>77</v>
      </c>
      <c r="AW114" s="12" t="s">
        <v>32</v>
      </c>
      <c r="AX114" s="12" t="s">
        <v>70</v>
      </c>
      <c r="AY114" s="239" t="s">
        <v>138</v>
      </c>
    </row>
    <row r="115" spans="2:51" s="13" customFormat="1" ht="12">
      <c r="B115" s="240"/>
      <c r="C115" s="241"/>
      <c r="D115" s="231" t="s">
        <v>147</v>
      </c>
      <c r="E115" s="242" t="s">
        <v>1</v>
      </c>
      <c r="F115" s="243" t="s">
        <v>172</v>
      </c>
      <c r="G115" s="241"/>
      <c r="H115" s="244">
        <v>163.09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147</v>
      </c>
      <c r="AU115" s="250" t="s">
        <v>79</v>
      </c>
      <c r="AV115" s="13" t="s">
        <v>79</v>
      </c>
      <c r="AW115" s="13" t="s">
        <v>32</v>
      </c>
      <c r="AX115" s="13" t="s">
        <v>77</v>
      </c>
      <c r="AY115" s="250" t="s">
        <v>138</v>
      </c>
    </row>
    <row r="116" spans="2:65" s="1" customFormat="1" ht="16.5" customHeight="1">
      <c r="B116" s="38"/>
      <c r="C116" s="251" t="s">
        <v>163</v>
      </c>
      <c r="D116" s="251" t="s">
        <v>173</v>
      </c>
      <c r="E116" s="252" t="s">
        <v>174</v>
      </c>
      <c r="F116" s="253" t="s">
        <v>175</v>
      </c>
      <c r="G116" s="254" t="s">
        <v>160</v>
      </c>
      <c r="H116" s="255">
        <v>166.352</v>
      </c>
      <c r="I116" s="256"/>
      <c r="J116" s="257">
        <f>ROUND(I116*H116,2)</f>
        <v>0</v>
      </c>
      <c r="K116" s="253" t="s">
        <v>144</v>
      </c>
      <c r="L116" s="258"/>
      <c r="M116" s="259" t="s">
        <v>1</v>
      </c>
      <c r="N116" s="260" t="s">
        <v>41</v>
      </c>
      <c r="O116" s="79"/>
      <c r="P116" s="226">
        <f>O116*H116</f>
        <v>0</v>
      </c>
      <c r="Q116" s="226">
        <v>0.015</v>
      </c>
      <c r="R116" s="226">
        <f>Q116*H116</f>
        <v>2.49528</v>
      </c>
      <c r="S116" s="226">
        <v>0</v>
      </c>
      <c r="T116" s="227">
        <f>S116*H116</f>
        <v>0</v>
      </c>
      <c r="AR116" s="17" t="s">
        <v>176</v>
      </c>
      <c r="AT116" s="17" t="s">
        <v>173</v>
      </c>
      <c r="AU116" s="17" t="s">
        <v>79</v>
      </c>
      <c r="AY116" s="17" t="s">
        <v>138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7" t="s">
        <v>77</v>
      </c>
      <c r="BK116" s="228">
        <f>ROUND(I116*H116,2)</f>
        <v>0</v>
      </c>
      <c r="BL116" s="17" t="s">
        <v>145</v>
      </c>
      <c r="BM116" s="17" t="s">
        <v>177</v>
      </c>
    </row>
    <row r="117" spans="2:51" s="13" customFormat="1" ht="12">
      <c r="B117" s="240"/>
      <c r="C117" s="241"/>
      <c r="D117" s="231" t="s">
        <v>147</v>
      </c>
      <c r="E117" s="241"/>
      <c r="F117" s="243" t="s">
        <v>178</v>
      </c>
      <c r="G117" s="241"/>
      <c r="H117" s="244">
        <v>166.352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147</v>
      </c>
      <c r="AU117" s="250" t="s">
        <v>79</v>
      </c>
      <c r="AV117" s="13" t="s">
        <v>79</v>
      </c>
      <c r="AW117" s="13" t="s">
        <v>4</v>
      </c>
      <c r="AX117" s="13" t="s">
        <v>77</v>
      </c>
      <c r="AY117" s="250" t="s">
        <v>138</v>
      </c>
    </row>
    <row r="118" spans="2:65" s="1" customFormat="1" ht="22.5" customHeight="1">
      <c r="B118" s="38"/>
      <c r="C118" s="217" t="s">
        <v>179</v>
      </c>
      <c r="D118" s="217" t="s">
        <v>140</v>
      </c>
      <c r="E118" s="218" t="s">
        <v>180</v>
      </c>
      <c r="F118" s="219" t="s">
        <v>181</v>
      </c>
      <c r="G118" s="220" t="s">
        <v>182</v>
      </c>
      <c r="H118" s="221">
        <v>74.05</v>
      </c>
      <c r="I118" s="222"/>
      <c r="J118" s="223">
        <f>ROUND(I118*H118,2)</f>
        <v>0</v>
      </c>
      <c r="K118" s="219" t="s">
        <v>144</v>
      </c>
      <c r="L118" s="43"/>
      <c r="M118" s="224" t="s">
        <v>1</v>
      </c>
      <c r="N118" s="225" t="s">
        <v>41</v>
      </c>
      <c r="O118" s="79"/>
      <c r="P118" s="226">
        <f>O118*H118</f>
        <v>0</v>
      </c>
      <c r="Q118" s="226">
        <v>0.00176</v>
      </c>
      <c r="R118" s="226">
        <f>Q118*H118</f>
        <v>0.130328</v>
      </c>
      <c r="S118" s="226">
        <v>0</v>
      </c>
      <c r="T118" s="227">
        <f>S118*H118</f>
        <v>0</v>
      </c>
      <c r="AR118" s="17" t="s">
        <v>145</v>
      </c>
      <c r="AT118" s="17" t="s">
        <v>140</v>
      </c>
      <c r="AU118" s="17" t="s">
        <v>79</v>
      </c>
      <c r="AY118" s="17" t="s">
        <v>138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7" t="s">
        <v>77</v>
      </c>
      <c r="BK118" s="228">
        <f>ROUND(I118*H118,2)</f>
        <v>0</v>
      </c>
      <c r="BL118" s="17" t="s">
        <v>145</v>
      </c>
      <c r="BM118" s="17" t="s">
        <v>183</v>
      </c>
    </row>
    <row r="119" spans="2:51" s="12" customFormat="1" ht="12">
      <c r="B119" s="229"/>
      <c r="C119" s="230"/>
      <c r="D119" s="231" t="s">
        <v>147</v>
      </c>
      <c r="E119" s="232" t="s">
        <v>1</v>
      </c>
      <c r="F119" s="233" t="s">
        <v>169</v>
      </c>
      <c r="G119" s="230"/>
      <c r="H119" s="232" t="s">
        <v>1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147</v>
      </c>
      <c r="AU119" s="239" t="s">
        <v>79</v>
      </c>
      <c r="AV119" s="12" t="s">
        <v>77</v>
      </c>
      <c r="AW119" s="12" t="s">
        <v>32</v>
      </c>
      <c r="AX119" s="12" t="s">
        <v>70</v>
      </c>
      <c r="AY119" s="239" t="s">
        <v>138</v>
      </c>
    </row>
    <row r="120" spans="2:51" s="12" customFormat="1" ht="12">
      <c r="B120" s="229"/>
      <c r="C120" s="230"/>
      <c r="D120" s="231" t="s">
        <v>147</v>
      </c>
      <c r="E120" s="232" t="s">
        <v>1</v>
      </c>
      <c r="F120" s="233" t="s">
        <v>184</v>
      </c>
      <c r="G120" s="230"/>
      <c r="H120" s="232" t="s">
        <v>1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147</v>
      </c>
      <c r="AU120" s="239" t="s">
        <v>79</v>
      </c>
      <c r="AV120" s="12" t="s">
        <v>77</v>
      </c>
      <c r="AW120" s="12" t="s">
        <v>32</v>
      </c>
      <c r="AX120" s="12" t="s">
        <v>70</v>
      </c>
      <c r="AY120" s="239" t="s">
        <v>138</v>
      </c>
    </row>
    <row r="121" spans="2:51" s="12" customFormat="1" ht="12">
      <c r="B121" s="229"/>
      <c r="C121" s="230"/>
      <c r="D121" s="231" t="s">
        <v>147</v>
      </c>
      <c r="E121" s="232" t="s">
        <v>1</v>
      </c>
      <c r="F121" s="233" t="s">
        <v>171</v>
      </c>
      <c r="G121" s="230"/>
      <c r="H121" s="232" t="s">
        <v>1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147</v>
      </c>
      <c r="AU121" s="239" t="s">
        <v>79</v>
      </c>
      <c r="AV121" s="12" t="s">
        <v>77</v>
      </c>
      <c r="AW121" s="12" t="s">
        <v>32</v>
      </c>
      <c r="AX121" s="12" t="s">
        <v>70</v>
      </c>
      <c r="AY121" s="239" t="s">
        <v>138</v>
      </c>
    </row>
    <row r="122" spans="2:51" s="13" customFormat="1" ht="12">
      <c r="B122" s="240"/>
      <c r="C122" s="241"/>
      <c r="D122" s="231" t="s">
        <v>147</v>
      </c>
      <c r="E122" s="242" t="s">
        <v>1</v>
      </c>
      <c r="F122" s="243" t="s">
        <v>185</v>
      </c>
      <c r="G122" s="241"/>
      <c r="H122" s="244">
        <v>74.05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147</v>
      </c>
      <c r="AU122" s="250" t="s">
        <v>79</v>
      </c>
      <c r="AV122" s="13" t="s">
        <v>79</v>
      </c>
      <c r="AW122" s="13" t="s">
        <v>32</v>
      </c>
      <c r="AX122" s="13" t="s">
        <v>77</v>
      </c>
      <c r="AY122" s="250" t="s">
        <v>138</v>
      </c>
    </row>
    <row r="123" spans="2:65" s="1" customFormat="1" ht="16.5" customHeight="1">
      <c r="B123" s="38"/>
      <c r="C123" s="251" t="s">
        <v>176</v>
      </c>
      <c r="D123" s="251" t="s">
        <v>173</v>
      </c>
      <c r="E123" s="252" t="s">
        <v>186</v>
      </c>
      <c r="F123" s="253" t="s">
        <v>187</v>
      </c>
      <c r="G123" s="254" t="s">
        <v>160</v>
      </c>
      <c r="H123" s="255">
        <v>16.291</v>
      </c>
      <c r="I123" s="256"/>
      <c r="J123" s="257">
        <f>ROUND(I123*H123,2)</f>
        <v>0</v>
      </c>
      <c r="K123" s="253" t="s">
        <v>144</v>
      </c>
      <c r="L123" s="258"/>
      <c r="M123" s="259" t="s">
        <v>1</v>
      </c>
      <c r="N123" s="260" t="s">
        <v>41</v>
      </c>
      <c r="O123" s="79"/>
      <c r="P123" s="226">
        <f>O123*H123</f>
        <v>0</v>
      </c>
      <c r="Q123" s="226">
        <v>0.006</v>
      </c>
      <c r="R123" s="226">
        <f>Q123*H123</f>
        <v>0.097746</v>
      </c>
      <c r="S123" s="226">
        <v>0</v>
      </c>
      <c r="T123" s="227">
        <f>S123*H123</f>
        <v>0</v>
      </c>
      <c r="AR123" s="17" t="s">
        <v>176</v>
      </c>
      <c r="AT123" s="17" t="s">
        <v>173</v>
      </c>
      <c r="AU123" s="17" t="s">
        <v>79</v>
      </c>
      <c r="AY123" s="17" t="s">
        <v>138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7" t="s">
        <v>77</v>
      </c>
      <c r="BK123" s="228">
        <f>ROUND(I123*H123,2)</f>
        <v>0</v>
      </c>
      <c r="BL123" s="17" t="s">
        <v>145</v>
      </c>
      <c r="BM123" s="17" t="s">
        <v>188</v>
      </c>
    </row>
    <row r="124" spans="2:51" s="13" customFormat="1" ht="12">
      <c r="B124" s="240"/>
      <c r="C124" s="241"/>
      <c r="D124" s="231" t="s">
        <v>147</v>
      </c>
      <c r="E124" s="242" t="s">
        <v>1</v>
      </c>
      <c r="F124" s="243" t="s">
        <v>189</v>
      </c>
      <c r="G124" s="241"/>
      <c r="H124" s="244">
        <v>14.81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147</v>
      </c>
      <c r="AU124" s="250" t="s">
        <v>79</v>
      </c>
      <c r="AV124" s="13" t="s">
        <v>79</v>
      </c>
      <c r="AW124" s="13" t="s">
        <v>32</v>
      </c>
      <c r="AX124" s="13" t="s">
        <v>77</v>
      </c>
      <c r="AY124" s="250" t="s">
        <v>138</v>
      </c>
    </row>
    <row r="125" spans="2:51" s="13" customFormat="1" ht="12">
      <c r="B125" s="240"/>
      <c r="C125" s="241"/>
      <c r="D125" s="231" t="s">
        <v>147</v>
      </c>
      <c r="E125" s="241"/>
      <c r="F125" s="243" t="s">
        <v>190</v>
      </c>
      <c r="G125" s="241"/>
      <c r="H125" s="244">
        <v>16.291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147</v>
      </c>
      <c r="AU125" s="250" t="s">
        <v>79</v>
      </c>
      <c r="AV125" s="13" t="s">
        <v>79</v>
      </c>
      <c r="AW125" s="13" t="s">
        <v>4</v>
      </c>
      <c r="AX125" s="13" t="s">
        <v>77</v>
      </c>
      <c r="AY125" s="250" t="s">
        <v>138</v>
      </c>
    </row>
    <row r="126" spans="2:65" s="1" customFormat="1" ht="16.5" customHeight="1">
      <c r="B126" s="38"/>
      <c r="C126" s="217" t="s">
        <v>191</v>
      </c>
      <c r="D126" s="217" t="s">
        <v>140</v>
      </c>
      <c r="E126" s="218" t="s">
        <v>192</v>
      </c>
      <c r="F126" s="219" t="s">
        <v>193</v>
      </c>
      <c r="G126" s="220" t="s">
        <v>182</v>
      </c>
      <c r="H126" s="221">
        <v>31.19</v>
      </c>
      <c r="I126" s="222"/>
      <c r="J126" s="223">
        <f>ROUND(I126*H126,2)</f>
        <v>0</v>
      </c>
      <c r="K126" s="219" t="s">
        <v>144</v>
      </c>
      <c r="L126" s="43"/>
      <c r="M126" s="224" t="s">
        <v>1</v>
      </c>
      <c r="N126" s="225" t="s">
        <v>41</v>
      </c>
      <c r="O126" s="79"/>
      <c r="P126" s="226">
        <f>O126*H126</f>
        <v>0</v>
      </c>
      <c r="Q126" s="226">
        <v>6E-05</v>
      </c>
      <c r="R126" s="226">
        <f>Q126*H126</f>
        <v>0.0018714</v>
      </c>
      <c r="S126" s="226">
        <v>0</v>
      </c>
      <c r="T126" s="227">
        <f>S126*H126</f>
        <v>0</v>
      </c>
      <c r="AR126" s="17" t="s">
        <v>145</v>
      </c>
      <c r="AT126" s="17" t="s">
        <v>140</v>
      </c>
      <c r="AU126" s="17" t="s">
        <v>79</v>
      </c>
      <c r="AY126" s="17" t="s">
        <v>138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7" t="s">
        <v>77</v>
      </c>
      <c r="BK126" s="228">
        <f>ROUND(I126*H126,2)</f>
        <v>0</v>
      </c>
      <c r="BL126" s="17" t="s">
        <v>145</v>
      </c>
      <c r="BM126" s="17" t="s">
        <v>194</v>
      </c>
    </row>
    <row r="127" spans="2:51" s="12" customFormat="1" ht="12">
      <c r="B127" s="229"/>
      <c r="C127" s="230"/>
      <c r="D127" s="231" t="s">
        <v>147</v>
      </c>
      <c r="E127" s="232" t="s">
        <v>1</v>
      </c>
      <c r="F127" s="233" t="s">
        <v>169</v>
      </c>
      <c r="G127" s="230"/>
      <c r="H127" s="232" t="s">
        <v>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147</v>
      </c>
      <c r="AU127" s="239" t="s">
        <v>79</v>
      </c>
      <c r="AV127" s="12" t="s">
        <v>77</v>
      </c>
      <c r="AW127" s="12" t="s">
        <v>32</v>
      </c>
      <c r="AX127" s="12" t="s">
        <v>70</v>
      </c>
      <c r="AY127" s="239" t="s">
        <v>138</v>
      </c>
    </row>
    <row r="128" spans="2:51" s="12" customFormat="1" ht="12">
      <c r="B128" s="229"/>
      <c r="C128" s="230"/>
      <c r="D128" s="231" t="s">
        <v>147</v>
      </c>
      <c r="E128" s="232" t="s">
        <v>1</v>
      </c>
      <c r="F128" s="233" t="s">
        <v>195</v>
      </c>
      <c r="G128" s="230"/>
      <c r="H128" s="232" t="s">
        <v>1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147</v>
      </c>
      <c r="AU128" s="239" t="s">
        <v>79</v>
      </c>
      <c r="AV128" s="12" t="s">
        <v>77</v>
      </c>
      <c r="AW128" s="12" t="s">
        <v>32</v>
      </c>
      <c r="AX128" s="12" t="s">
        <v>70</v>
      </c>
      <c r="AY128" s="239" t="s">
        <v>138</v>
      </c>
    </row>
    <row r="129" spans="2:51" s="12" customFormat="1" ht="12">
      <c r="B129" s="229"/>
      <c r="C129" s="230"/>
      <c r="D129" s="231" t="s">
        <v>147</v>
      </c>
      <c r="E129" s="232" t="s">
        <v>1</v>
      </c>
      <c r="F129" s="233" t="s">
        <v>171</v>
      </c>
      <c r="G129" s="230"/>
      <c r="H129" s="232" t="s">
        <v>1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147</v>
      </c>
      <c r="AU129" s="239" t="s">
        <v>79</v>
      </c>
      <c r="AV129" s="12" t="s">
        <v>77</v>
      </c>
      <c r="AW129" s="12" t="s">
        <v>32</v>
      </c>
      <c r="AX129" s="12" t="s">
        <v>70</v>
      </c>
      <c r="AY129" s="239" t="s">
        <v>138</v>
      </c>
    </row>
    <row r="130" spans="2:51" s="13" customFormat="1" ht="12">
      <c r="B130" s="240"/>
      <c r="C130" s="241"/>
      <c r="D130" s="231" t="s">
        <v>147</v>
      </c>
      <c r="E130" s="242" t="s">
        <v>1</v>
      </c>
      <c r="F130" s="243" t="s">
        <v>196</v>
      </c>
      <c r="G130" s="241"/>
      <c r="H130" s="244">
        <v>31.19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147</v>
      </c>
      <c r="AU130" s="250" t="s">
        <v>79</v>
      </c>
      <c r="AV130" s="13" t="s">
        <v>79</v>
      </c>
      <c r="AW130" s="13" t="s">
        <v>32</v>
      </c>
      <c r="AX130" s="13" t="s">
        <v>77</v>
      </c>
      <c r="AY130" s="250" t="s">
        <v>138</v>
      </c>
    </row>
    <row r="131" spans="2:65" s="1" customFormat="1" ht="16.5" customHeight="1">
      <c r="B131" s="38"/>
      <c r="C131" s="251" t="s">
        <v>197</v>
      </c>
      <c r="D131" s="251" t="s">
        <v>173</v>
      </c>
      <c r="E131" s="252" t="s">
        <v>198</v>
      </c>
      <c r="F131" s="253" t="s">
        <v>199</v>
      </c>
      <c r="G131" s="254" t="s">
        <v>182</v>
      </c>
      <c r="H131" s="255">
        <v>32.75</v>
      </c>
      <c r="I131" s="256"/>
      <c r="J131" s="257">
        <f>ROUND(I131*H131,2)</f>
        <v>0</v>
      </c>
      <c r="K131" s="253" t="s">
        <v>144</v>
      </c>
      <c r="L131" s="258"/>
      <c r="M131" s="259" t="s">
        <v>1</v>
      </c>
      <c r="N131" s="260" t="s">
        <v>41</v>
      </c>
      <c r="O131" s="79"/>
      <c r="P131" s="226">
        <f>O131*H131</f>
        <v>0</v>
      </c>
      <c r="Q131" s="226">
        <v>0.00042</v>
      </c>
      <c r="R131" s="226">
        <f>Q131*H131</f>
        <v>0.013755</v>
      </c>
      <c r="S131" s="226">
        <v>0</v>
      </c>
      <c r="T131" s="227">
        <f>S131*H131</f>
        <v>0</v>
      </c>
      <c r="AR131" s="17" t="s">
        <v>176</v>
      </c>
      <c r="AT131" s="17" t="s">
        <v>173</v>
      </c>
      <c r="AU131" s="17" t="s">
        <v>79</v>
      </c>
      <c r="AY131" s="17" t="s">
        <v>138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7" t="s">
        <v>77</v>
      </c>
      <c r="BK131" s="228">
        <f>ROUND(I131*H131,2)</f>
        <v>0</v>
      </c>
      <c r="BL131" s="17" t="s">
        <v>145</v>
      </c>
      <c r="BM131" s="17" t="s">
        <v>200</v>
      </c>
    </row>
    <row r="132" spans="2:51" s="13" customFormat="1" ht="12">
      <c r="B132" s="240"/>
      <c r="C132" s="241"/>
      <c r="D132" s="231" t="s">
        <v>147</v>
      </c>
      <c r="E132" s="241"/>
      <c r="F132" s="243" t="s">
        <v>201</v>
      </c>
      <c r="G132" s="241"/>
      <c r="H132" s="244">
        <v>32.75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147</v>
      </c>
      <c r="AU132" s="250" t="s">
        <v>79</v>
      </c>
      <c r="AV132" s="13" t="s">
        <v>79</v>
      </c>
      <c r="AW132" s="13" t="s">
        <v>4</v>
      </c>
      <c r="AX132" s="13" t="s">
        <v>77</v>
      </c>
      <c r="AY132" s="250" t="s">
        <v>138</v>
      </c>
    </row>
    <row r="133" spans="2:65" s="1" customFormat="1" ht="16.5" customHeight="1">
      <c r="B133" s="38"/>
      <c r="C133" s="217" t="s">
        <v>202</v>
      </c>
      <c r="D133" s="217" t="s">
        <v>140</v>
      </c>
      <c r="E133" s="218" t="s">
        <v>203</v>
      </c>
      <c r="F133" s="219" t="s">
        <v>204</v>
      </c>
      <c r="G133" s="220" t="s">
        <v>182</v>
      </c>
      <c r="H133" s="221">
        <v>190.21</v>
      </c>
      <c r="I133" s="222"/>
      <c r="J133" s="223">
        <f>ROUND(I133*H133,2)</f>
        <v>0</v>
      </c>
      <c r="K133" s="219" t="s">
        <v>144</v>
      </c>
      <c r="L133" s="43"/>
      <c r="M133" s="224" t="s">
        <v>1</v>
      </c>
      <c r="N133" s="225" t="s">
        <v>41</v>
      </c>
      <c r="O133" s="79"/>
      <c r="P133" s="226">
        <f>O133*H133</f>
        <v>0</v>
      </c>
      <c r="Q133" s="226">
        <v>0.00025</v>
      </c>
      <c r="R133" s="226">
        <f>Q133*H133</f>
        <v>0.047552500000000004</v>
      </c>
      <c r="S133" s="226">
        <v>0</v>
      </c>
      <c r="T133" s="227">
        <f>S133*H133</f>
        <v>0</v>
      </c>
      <c r="AR133" s="17" t="s">
        <v>145</v>
      </c>
      <c r="AT133" s="17" t="s">
        <v>140</v>
      </c>
      <c r="AU133" s="17" t="s">
        <v>79</v>
      </c>
      <c r="AY133" s="17" t="s">
        <v>138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77</v>
      </c>
      <c r="BK133" s="228">
        <f>ROUND(I133*H133,2)</f>
        <v>0</v>
      </c>
      <c r="BL133" s="17" t="s">
        <v>145</v>
      </c>
      <c r="BM133" s="17" t="s">
        <v>205</v>
      </c>
    </row>
    <row r="134" spans="2:51" s="12" customFormat="1" ht="12">
      <c r="B134" s="229"/>
      <c r="C134" s="230"/>
      <c r="D134" s="231" t="s">
        <v>147</v>
      </c>
      <c r="E134" s="232" t="s">
        <v>1</v>
      </c>
      <c r="F134" s="233" t="s">
        <v>169</v>
      </c>
      <c r="G134" s="230"/>
      <c r="H134" s="232" t="s">
        <v>1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147</v>
      </c>
      <c r="AU134" s="239" t="s">
        <v>79</v>
      </c>
      <c r="AV134" s="12" t="s">
        <v>77</v>
      </c>
      <c r="AW134" s="12" t="s">
        <v>32</v>
      </c>
      <c r="AX134" s="12" t="s">
        <v>70</v>
      </c>
      <c r="AY134" s="239" t="s">
        <v>138</v>
      </c>
    </row>
    <row r="135" spans="2:51" s="12" customFormat="1" ht="12">
      <c r="B135" s="229"/>
      <c r="C135" s="230"/>
      <c r="D135" s="231" t="s">
        <v>147</v>
      </c>
      <c r="E135" s="232" t="s">
        <v>1</v>
      </c>
      <c r="F135" s="233" t="s">
        <v>171</v>
      </c>
      <c r="G135" s="230"/>
      <c r="H135" s="232" t="s">
        <v>1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147</v>
      </c>
      <c r="AU135" s="239" t="s">
        <v>79</v>
      </c>
      <c r="AV135" s="12" t="s">
        <v>77</v>
      </c>
      <c r="AW135" s="12" t="s">
        <v>32</v>
      </c>
      <c r="AX135" s="12" t="s">
        <v>70</v>
      </c>
      <c r="AY135" s="239" t="s">
        <v>138</v>
      </c>
    </row>
    <row r="136" spans="2:51" s="12" customFormat="1" ht="12">
      <c r="B136" s="229"/>
      <c r="C136" s="230"/>
      <c r="D136" s="231" t="s">
        <v>147</v>
      </c>
      <c r="E136" s="232" t="s">
        <v>1</v>
      </c>
      <c r="F136" s="233" t="s">
        <v>206</v>
      </c>
      <c r="G136" s="230"/>
      <c r="H136" s="232" t="s">
        <v>1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147</v>
      </c>
      <c r="AU136" s="239" t="s">
        <v>79</v>
      </c>
      <c r="AV136" s="12" t="s">
        <v>77</v>
      </c>
      <c r="AW136" s="12" t="s">
        <v>32</v>
      </c>
      <c r="AX136" s="12" t="s">
        <v>70</v>
      </c>
      <c r="AY136" s="239" t="s">
        <v>138</v>
      </c>
    </row>
    <row r="137" spans="2:51" s="13" customFormat="1" ht="12">
      <c r="B137" s="240"/>
      <c r="C137" s="241"/>
      <c r="D137" s="231" t="s">
        <v>147</v>
      </c>
      <c r="E137" s="242" t="s">
        <v>1</v>
      </c>
      <c r="F137" s="243" t="s">
        <v>207</v>
      </c>
      <c r="G137" s="241"/>
      <c r="H137" s="244">
        <v>35.15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147</v>
      </c>
      <c r="AU137" s="250" t="s">
        <v>79</v>
      </c>
      <c r="AV137" s="13" t="s">
        <v>79</v>
      </c>
      <c r="AW137" s="13" t="s">
        <v>32</v>
      </c>
      <c r="AX137" s="13" t="s">
        <v>70</v>
      </c>
      <c r="AY137" s="250" t="s">
        <v>138</v>
      </c>
    </row>
    <row r="138" spans="2:51" s="12" customFormat="1" ht="12">
      <c r="B138" s="229"/>
      <c r="C138" s="230"/>
      <c r="D138" s="231" t="s">
        <v>147</v>
      </c>
      <c r="E138" s="232" t="s">
        <v>1</v>
      </c>
      <c r="F138" s="233" t="s">
        <v>208</v>
      </c>
      <c r="G138" s="230"/>
      <c r="H138" s="232" t="s">
        <v>1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147</v>
      </c>
      <c r="AU138" s="239" t="s">
        <v>79</v>
      </c>
      <c r="AV138" s="12" t="s">
        <v>77</v>
      </c>
      <c r="AW138" s="12" t="s">
        <v>32</v>
      </c>
      <c r="AX138" s="12" t="s">
        <v>70</v>
      </c>
      <c r="AY138" s="239" t="s">
        <v>138</v>
      </c>
    </row>
    <row r="139" spans="2:51" s="13" customFormat="1" ht="12">
      <c r="B139" s="240"/>
      <c r="C139" s="241"/>
      <c r="D139" s="231" t="s">
        <v>147</v>
      </c>
      <c r="E139" s="242" t="s">
        <v>1</v>
      </c>
      <c r="F139" s="243" t="s">
        <v>209</v>
      </c>
      <c r="G139" s="241"/>
      <c r="H139" s="244">
        <v>155.06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147</v>
      </c>
      <c r="AU139" s="250" t="s">
        <v>79</v>
      </c>
      <c r="AV139" s="13" t="s">
        <v>79</v>
      </c>
      <c r="AW139" s="13" t="s">
        <v>32</v>
      </c>
      <c r="AX139" s="13" t="s">
        <v>70</v>
      </c>
      <c r="AY139" s="250" t="s">
        <v>138</v>
      </c>
    </row>
    <row r="140" spans="2:51" s="14" customFormat="1" ht="12">
      <c r="B140" s="261"/>
      <c r="C140" s="262"/>
      <c r="D140" s="231" t="s">
        <v>147</v>
      </c>
      <c r="E140" s="263" t="s">
        <v>1</v>
      </c>
      <c r="F140" s="264" t="s">
        <v>210</v>
      </c>
      <c r="G140" s="262"/>
      <c r="H140" s="265">
        <v>190.21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AT140" s="271" t="s">
        <v>147</v>
      </c>
      <c r="AU140" s="271" t="s">
        <v>79</v>
      </c>
      <c r="AV140" s="14" t="s">
        <v>145</v>
      </c>
      <c r="AW140" s="14" t="s">
        <v>32</v>
      </c>
      <c r="AX140" s="14" t="s">
        <v>77</v>
      </c>
      <c r="AY140" s="271" t="s">
        <v>138</v>
      </c>
    </row>
    <row r="141" spans="2:65" s="1" customFormat="1" ht="16.5" customHeight="1">
      <c r="B141" s="38"/>
      <c r="C141" s="251" t="s">
        <v>211</v>
      </c>
      <c r="D141" s="251" t="s">
        <v>173</v>
      </c>
      <c r="E141" s="252" t="s">
        <v>212</v>
      </c>
      <c r="F141" s="253" t="s">
        <v>213</v>
      </c>
      <c r="G141" s="254" t="s">
        <v>182</v>
      </c>
      <c r="H141" s="255">
        <v>36.908</v>
      </c>
      <c r="I141" s="256"/>
      <c r="J141" s="257">
        <f>ROUND(I141*H141,2)</f>
        <v>0</v>
      </c>
      <c r="K141" s="253" t="s">
        <v>144</v>
      </c>
      <c r="L141" s="258"/>
      <c r="M141" s="259" t="s">
        <v>1</v>
      </c>
      <c r="N141" s="260" t="s">
        <v>41</v>
      </c>
      <c r="O141" s="79"/>
      <c r="P141" s="226">
        <f>O141*H141</f>
        <v>0</v>
      </c>
      <c r="Q141" s="226">
        <v>3E-05</v>
      </c>
      <c r="R141" s="226">
        <f>Q141*H141</f>
        <v>0.00110724</v>
      </c>
      <c r="S141" s="226">
        <v>0</v>
      </c>
      <c r="T141" s="227">
        <f>S141*H141</f>
        <v>0</v>
      </c>
      <c r="AR141" s="17" t="s">
        <v>176</v>
      </c>
      <c r="AT141" s="17" t="s">
        <v>173</v>
      </c>
      <c r="AU141" s="17" t="s">
        <v>79</v>
      </c>
      <c r="AY141" s="17" t="s">
        <v>138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7" t="s">
        <v>77</v>
      </c>
      <c r="BK141" s="228">
        <f>ROUND(I141*H141,2)</f>
        <v>0</v>
      </c>
      <c r="BL141" s="17" t="s">
        <v>145</v>
      </c>
      <c r="BM141" s="17" t="s">
        <v>214</v>
      </c>
    </row>
    <row r="142" spans="2:51" s="13" customFormat="1" ht="12">
      <c r="B142" s="240"/>
      <c r="C142" s="241"/>
      <c r="D142" s="231" t="s">
        <v>147</v>
      </c>
      <c r="E142" s="241"/>
      <c r="F142" s="243" t="s">
        <v>215</v>
      </c>
      <c r="G142" s="241"/>
      <c r="H142" s="244">
        <v>36.908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147</v>
      </c>
      <c r="AU142" s="250" t="s">
        <v>79</v>
      </c>
      <c r="AV142" s="13" t="s">
        <v>79</v>
      </c>
      <c r="AW142" s="13" t="s">
        <v>4</v>
      </c>
      <c r="AX142" s="13" t="s">
        <v>77</v>
      </c>
      <c r="AY142" s="250" t="s">
        <v>138</v>
      </c>
    </row>
    <row r="143" spans="2:65" s="1" customFormat="1" ht="16.5" customHeight="1">
      <c r="B143" s="38"/>
      <c r="C143" s="251" t="s">
        <v>216</v>
      </c>
      <c r="D143" s="251" t="s">
        <v>173</v>
      </c>
      <c r="E143" s="252" t="s">
        <v>217</v>
      </c>
      <c r="F143" s="253" t="s">
        <v>218</v>
      </c>
      <c r="G143" s="254" t="s">
        <v>182</v>
      </c>
      <c r="H143" s="255">
        <v>162.813</v>
      </c>
      <c r="I143" s="256"/>
      <c r="J143" s="257">
        <f>ROUND(I143*H143,2)</f>
        <v>0</v>
      </c>
      <c r="K143" s="253" t="s">
        <v>144</v>
      </c>
      <c r="L143" s="258"/>
      <c r="M143" s="259" t="s">
        <v>1</v>
      </c>
      <c r="N143" s="260" t="s">
        <v>41</v>
      </c>
      <c r="O143" s="79"/>
      <c r="P143" s="226">
        <f>O143*H143</f>
        <v>0</v>
      </c>
      <c r="Q143" s="226">
        <v>4E-05</v>
      </c>
      <c r="R143" s="226">
        <f>Q143*H143</f>
        <v>0.00651252</v>
      </c>
      <c r="S143" s="226">
        <v>0</v>
      </c>
      <c r="T143" s="227">
        <f>S143*H143</f>
        <v>0</v>
      </c>
      <c r="AR143" s="17" t="s">
        <v>176</v>
      </c>
      <c r="AT143" s="17" t="s">
        <v>173</v>
      </c>
      <c r="AU143" s="17" t="s">
        <v>79</v>
      </c>
      <c r="AY143" s="17" t="s">
        <v>138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77</v>
      </c>
      <c r="BK143" s="228">
        <f>ROUND(I143*H143,2)</f>
        <v>0</v>
      </c>
      <c r="BL143" s="17" t="s">
        <v>145</v>
      </c>
      <c r="BM143" s="17" t="s">
        <v>219</v>
      </c>
    </row>
    <row r="144" spans="2:51" s="13" customFormat="1" ht="12">
      <c r="B144" s="240"/>
      <c r="C144" s="241"/>
      <c r="D144" s="231" t="s">
        <v>147</v>
      </c>
      <c r="E144" s="241"/>
      <c r="F144" s="243" t="s">
        <v>220</v>
      </c>
      <c r="G144" s="241"/>
      <c r="H144" s="244">
        <v>162.813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147</v>
      </c>
      <c r="AU144" s="250" t="s">
        <v>79</v>
      </c>
      <c r="AV144" s="13" t="s">
        <v>79</v>
      </c>
      <c r="AW144" s="13" t="s">
        <v>4</v>
      </c>
      <c r="AX144" s="13" t="s">
        <v>77</v>
      </c>
      <c r="AY144" s="250" t="s">
        <v>138</v>
      </c>
    </row>
    <row r="145" spans="2:65" s="1" customFormat="1" ht="16.5" customHeight="1">
      <c r="B145" s="38"/>
      <c r="C145" s="217" t="s">
        <v>221</v>
      </c>
      <c r="D145" s="217" t="s">
        <v>140</v>
      </c>
      <c r="E145" s="218" t="s">
        <v>222</v>
      </c>
      <c r="F145" s="219" t="s">
        <v>223</v>
      </c>
      <c r="G145" s="220" t="s">
        <v>160</v>
      </c>
      <c r="H145" s="221">
        <v>21.58</v>
      </c>
      <c r="I145" s="222"/>
      <c r="J145" s="223">
        <f>ROUND(I145*H145,2)</f>
        <v>0</v>
      </c>
      <c r="K145" s="219" t="s">
        <v>144</v>
      </c>
      <c r="L145" s="43"/>
      <c r="M145" s="224" t="s">
        <v>1</v>
      </c>
      <c r="N145" s="225" t="s">
        <v>41</v>
      </c>
      <c r="O145" s="79"/>
      <c r="P145" s="226">
        <f>O145*H145</f>
        <v>0</v>
      </c>
      <c r="Q145" s="226">
        <v>0.00628</v>
      </c>
      <c r="R145" s="226">
        <f>Q145*H145</f>
        <v>0.1355224</v>
      </c>
      <c r="S145" s="226">
        <v>0</v>
      </c>
      <c r="T145" s="227">
        <f>S145*H145</f>
        <v>0</v>
      </c>
      <c r="AR145" s="17" t="s">
        <v>145</v>
      </c>
      <c r="AT145" s="17" t="s">
        <v>140</v>
      </c>
      <c r="AU145" s="17" t="s">
        <v>79</v>
      </c>
      <c r="AY145" s="17" t="s">
        <v>138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77</v>
      </c>
      <c r="BK145" s="228">
        <f>ROUND(I145*H145,2)</f>
        <v>0</v>
      </c>
      <c r="BL145" s="17" t="s">
        <v>145</v>
      </c>
      <c r="BM145" s="17" t="s">
        <v>224</v>
      </c>
    </row>
    <row r="146" spans="2:51" s="12" customFormat="1" ht="12">
      <c r="B146" s="229"/>
      <c r="C146" s="230"/>
      <c r="D146" s="231" t="s">
        <v>147</v>
      </c>
      <c r="E146" s="232" t="s">
        <v>1</v>
      </c>
      <c r="F146" s="233" t="s">
        <v>225</v>
      </c>
      <c r="G146" s="230"/>
      <c r="H146" s="232" t="s">
        <v>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147</v>
      </c>
      <c r="AU146" s="239" t="s">
        <v>79</v>
      </c>
      <c r="AV146" s="12" t="s">
        <v>77</v>
      </c>
      <c r="AW146" s="12" t="s">
        <v>32</v>
      </c>
      <c r="AX146" s="12" t="s">
        <v>70</v>
      </c>
      <c r="AY146" s="239" t="s">
        <v>138</v>
      </c>
    </row>
    <row r="147" spans="2:51" s="12" customFormat="1" ht="12">
      <c r="B147" s="229"/>
      <c r="C147" s="230"/>
      <c r="D147" s="231" t="s">
        <v>147</v>
      </c>
      <c r="E147" s="232" t="s">
        <v>1</v>
      </c>
      <c r="F147" s="233" t="s">
        <v>171</v>
      </c>
      <c r="G147" s="230"/>
      <c r="H147" s="232" t="s">
        <v>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147</v>
      </c>
      <c r="AU147" s="239" t="s">
        <v>79</v>
      </c>
      <c r="AV147" s="12" t="s">
        <v>77</v>
      </c>
      <c r="AW147" s="12" t="s">
        <v>32</v>
      </c>
      <c r="AX147" s="12" t="s">
        <v>70</v>
      </c>
      <c r="AY147" s="239" t="s">
        <v>138</v>
      </c>
    </row>
    <row r="148" spans="2:51" s="13" customFormat="1" ht="12">
      <c r="B148" s="240"/>
      <c r="C148" s="241"/>
      <c r="D148" s="231" t="s">
        <v>147</v>
      </c>
      <c r="E148" s="242" t="s">
        <v>1</v>
      </c>
      <c r="F148" s="243" t="s">
        <v>226</v>
      </c>
      <c r="G148" s="241"/>
      <c r="H148" s="244">
        <v>21.58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147</v>
      </c>
      <c r="AU148" s="250" t="s">
        <v>79</v>
      </c>
      <c r="AV148" s="13" t="s">
        <v>79</v>
      </c>
      <c r="AW148" s="13" t="s">
        <v>32</v>
      </c>
      <c r="AX148" s="13" t="s">
        <v>77</v>
      </c>
      <c r="AY148" s="250" t="s">
        <v>138</v>
      </c>
    </row>
    <row r="149" spans="2:65" s="1" customFormat="1" ht="16.5" customHeight="1">
      <c r="B149" s="38"/>
      <c r="C149" s="217" t="s">
        <v>8</v>
      </c>
      <c r="D149" s="217" t="s">
        <v>140</v>
      </c>
      <c r="E149" s="218" t="s">
        <v>227</v>
      </c>
      <c r="F149" s="219" t="s">
        <v>228</v>
      </c>
      <c r="G149" s="220" t="s">
        <v>160</v>
      </c>
      <c r="H149" s="221">
        <v>177.9</v>
      </c>
      <c r="I149" s="222"/>
      <c r="J149" s="223">
        <f>ROUND(I149*H149,2)</f>
        <v>0</v>
      </c>
      <c r="K149" s="219" t="s">
        <v>144</v>
      </c>
      <c r="L149" s="43"/>
      <c r="M149" s="224" t="s">
        <v>1</v>
      </c>
      <c r="N149" s="225" t="s">
        <v>41</v>
      </c>
      <c r="O149" s="79"/>
      <c r="P149" s="226">
        <f>O149*H149</f>
        <v>0</v>
      </c>
      <c r="Q149" s="226">
        <v>0.00168</v>
      </c>
      <c r="R149" s="226">
        <f>Q149*H149</f>
        <v>0.298872</v>
      </c>
      <c r="S149" s="226">
        <v>0</v>
      </c>
      <c r="T149" s="227">
        <f>S149*H149</f>
        <v>0</v>
      </c>
      <c r="AR149" s="17" t="s">
        <v>145</v>
      </c>
      <c r="AT149" s="17" t="s">
        <v>140</v>
      </c>
      <c r="AU149" s="17" t="s">
        <v>79</v>
      </c>
      <c r="AY149" s="17" t="s">
        <v>138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77</v>
      </c>
      <c r="BK149" s="228">
        <f>ROUND(I149*H149,2)</f>
        <v>0</v>
      </c>
      <c r="BL149" s="17" t="s">
        <v>145</v>
      </c>
      <c r="BM149" s="17" t="s">
        <v>229</v>
      </c>
    </row>
    <row r="150" spans="2:51" s="12" customFormat="1" ht="12">
      <c r="B150" s="229"/>
      <c r="C150" s="230"/>
      <c r="D150" s="231" t="s">
        <v>147</v>
      </c>
      <c r="E150" s="232" t="s">
        <v>1</v>
      </c>
      <c r="F150" s="233" t="s">
        <v>169</v>
      </c>
      <c r="G150" s="230"/>
      <c r="H150" s="232" t="s">
        <v>1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147</v>
      </c>
      <c r="AU150" s="239" t="s">
        <v>79</v>
      </c>
      <c r="AV150" s="12" t="s">
        <v>77</v>
      </c>
      <c r="AW150" s="12" t="s">
        <v>32</v>
      </c>
      <c r="AX150" s="12" t="s">
        <v>70</v>
      </c>
      <c r="AY150" s="239" t="s">
        <v>138</v>
      </c>
    </row>
    <row r="151" spans="2:51" s="12" customFormat="1" ht="12">
      <c r="B151" s="229"/>
      <c r="C151" s="230"/>
      <c r="D151" s="231" t="s">
        <v>147</v>
      </c>
      <c r="E151" s="232" t="s">
        <v>1</v>
      </c>
      <c r="F151" s="233" t="s">
        <v>230</v>
      </c>
      <c r="G151" s="230"/>
      <c r="H151" s="232" t="s">
        <v>1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147</v>
      </c>
      <c r="AU151" s="239" t="s">
        <v>79</v>
      </c>
      <c r="AV151" s="12" t="s">
        <v>77</v>
      </c>
      <c r="AW151" s="12" t="s">
        <v>32</v>
      </c>
      <c r="AX151" s="12" t="s">
        <v>70</v>
      </c>
      <c r="AY151" s="239" t="s">
        <v>138</v>
      </c>
    </row>
    <row r="152" spans="2:51" s="12" customFormat="1" ht="12">
      <c r="B152" s="229"/>
      <c r="C152" s="230"/>
      <c r="D152" s="231" t="s">
        <v>147</v>
      </c>
      <c r="E152" s="232" t="s">
        <v>1</v>
      </c>
      <c r="F152" s="233" t="s">
        <v>231</v>
      </c>
      <c r="G152" s="230"/>
      <c r="H152" s="232" t="s">
        <v>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147</v>
      </c>
      <c r="AU152" s="239" t="s">
        <v>79</v>
      </c>
      <c r="AV152" s="12" t="s">
        <v>77</v>
      </c>
      <c r="AW152" s="12" t="s">
        <v>32</v>
      </c>
      <c r="AX152" s="12" t="s">
        <v>70</v>
      </c>
      <c r="AY152" s="239" t="s">
        <v>138</v>
      </c>
    </row>
    <row r="153" spans="2:51" s="13" customFormat="1" ht="12">
      <c r="B153" s="240"/>
      <c r="C153" s="241"/>
      <c r="D153" s="231" t="s">
        <v>147</v>
      </c>
      <c r="E153" s="242" t="s">
        <v>1</v>
      </c>
      <c r="F153" s="243" t="s">
        <v>172</v>
      </c>
      <c r="G153" s="241"/>
      <c r="H153" s="244">
        <v>163.09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147</v>
      </c>
      <c r="AU153" s="250" t="s">
        <v>79</v>
      </c>
      <c r="AV153" s="13" t="s">
        <v>79</v>
      </c>
      <c r="AW153" s="13" t="s">
        <v>32</v>
      </c>
      <c r="AX153" s="13" t="s">
        <v>70</v>
      </c>
      <c r="AY153" s="250" t="s">
        <v>138</v>
      </c>
    </row>
    <row r="154" spans="2:51" s="12" customFormat="1" ht="12">
      <c r="B154" s="229"/>
      <c r="C154" s="230"/>
      <c r="D154" s="231" t="s">
        <v>147</v>
      </c>
      <c r="E154" s="232" t="s">
        <v>1</v>
      </c>
      <c r="F154" s="233" t="s">
        <v>232</v>
      </c>
      <c r="G154" s="230"/>
      <c r="H154" s="232" t="s">
        <v>1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147</v>
      </c>
      <c r="AU154" s="239" t="s">
        <v>79</v>
      </c>
      <c r="AV154" s="12" t="s">
        <v>77</v>
      </c>
      <c r="AW154" s="12" t="s">
        <v>32</v>
      </c>
      <c r="AX154" s="12" t="s">
        <v>70</v>
      </c>
      <c r="AY154" s="239" t="s">
        <v>138</v>
      </c>
    </row>
    <row r="155" spans="2:51" s="13" customFormat="1" ht="12">
      <c r="B155" s="240"/>
      <c r="C155" s="241"/>
      <c r="D155" s="231" t="s">
        <v>147</v>
      </c>
      <c r="E155" s="242" t="s">
        <v>1</v>
      </c>
      <c r="F155" s="243" t="s">
        <v>189</v>
      </c>
      <c r="G155" s="241"/>
      <c r="H155" s="244">
        <v>14.81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147</v>
      </c>
      <c r="AU155" s="250" t="s">
        <v>79</v>
      </c>
      <c r="AV155" s="13" t="s">
        <v>79</v>
      </c>
      <c r="AW155" s="13" t="s">
        <v>32</v>
      </c>
      <c r="AX155" s="13" t="s">
        <v>70</v>
      </c>
      <c r="AY155" s="250" t="s">
        <v>138</v>
      </c>
    </row>
    <row r="156" spans="2:51" s="14" customFormat="1" ht="12">
      <c r="B156" s="261"/>
      <c r="C156" s="262"/>
      <c r="D156" s="231" t="s">
        <v>147</v>
      </c>
      <c r="E156" s="263" t="s">
        <v>1</v>
      </c>
      <c r="F156" s="264" t="s">
        <v>210</v>
      </c>
      <c r="G156" s="262"/>
      <c r="H156" s="265">
        <v>177.9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147</v>
      </c>
      <c r="AU156" s="271" t="s">
        <v>79</v>
      </c>
      <c r="AV156" s="14" t="s">
        <v>145</v>
      </c>
      <c r="AW156" s="14" t="s">
        <v>32</v>
      </c>
      <c r="AX156" s="14" t="s">
        <v>77</v>
      </c>
      <c r="AY156" s="271" t="s">
        <v>138</v>
      </c>
    </row>
    <row r="157" spans="2:63" s="11" customFormat="1" ht="22.8" customHeight="1">
      <c r="B157" s="201"/>
      <c r="C157" s="202"/>
      <c r="D157" s="203" t="s">
        <v>69</v>
      </c>
      <c r="E157" s="215" t="s">
        <v>191</v>
      </c>
      <c r="F157" s="215" t="s">
        <v>233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SUM(P158:P181)</f>
        <v>0</v>
      </c>
      <c r="Q157" s="209"/>
      <c r="R157" s="210">
        <f>SUM(R158:R181)</f>
        <v>0</v>
      </c>
      <c r="S157" s="209"/>
      <c r="T157" s="211">
        <f>SUM(T158:T181)</f>
        <v>0</v>
      </c>
      <c r="AR157" s="212" t="s">
        <v>77</v>
      </c>
      <c r="AT157" s="213" t="s">
        <v>69</v>
      </c>
      <c r="AU157" s="213" t="s">
        <v>77</v>
      </c>
      <c r="AY157" s="212" t="s">
        <v>138</v>
      </c>
      <c r="BK157" s="214">
        <f>SUM(BK158:BK181)</f>
        <v>0</v>
      </c>
    </row>
    <row r="158" spans="2:65" s="1" customFormat="1" ht="22.5" customHeight="1">
      <c r="B158" s="38"/>
      <c r="C158" s="217" t="s">
        <v>234</v>
      </c>
      <c r="D158" s="217" t="s">
        <v>140</v>
      </c>
      <c r="E158" s="218" t="s">
        <v>235</v>
      </c>
      <c r="F158" s="219" t="s">
        <v>236</v>
      </c>
      <c r="G158" s="220" t="s">
        <v>160</v>
      </c>
      <c r="H158" s="221">
        <v>2213.341</v>
      </c>
      <c r="I158" s="222"/>
      <c r="J158" s="223">
        <f>ROUND(I158*H158,2)</f>
        <v>0</v>
      </c>
      <c r="K158" s="219" t="s">
        <v>144</v>
      </c>
      <c r="L158" s="43"/>
      <c r="M158" s="224" t="s">
        <v>1</v>
      </c>
      <c r="N158" s="225" t="s">
        <v>41</v>
      </c>
      <c r="O158" s="7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7" t="s">
        <v>145</v>
      </c>
      <c r="AT158" s="17" t="s">
        <v>140</v>
      </c>
      <c r="AU158" s="17" t="s">
        <v>79</v>
      </c>
      <c r="AY158" s="17" t="s">
        <v>138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77</v>
      </c>
      <c r="BK158" s="228">
        <f>ROUND(I158*H158,2)</f>
        <v>0</v>
      </c>
      <c r="BL158" s="17" t="s">
        <v>145</v>
      </c>
      <c r="BM158" s="17" t="s">
        <v>237</v>
      </c>
    </row>
    <row r="159" spans="2:51" s="12" customFormat="1" ht="12">
      <c r="B159" s="229"/>
      <c r="C159" s="230"/>
      <c r="D159" s="231" t="s">
        <v>147</v>
      </c>
      <c r="E159" s="232" t="s">
        <v>1</v>
      </c>
      <c r="F159" s="233" t="s">
        <v>238</v>
      </c>
      <c r="G159" s="230"/>
      <c r="H159" s="232" t="s">
        <v>1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147</v>
      </c>
      <c r="AU159" s="239" t="s">
        <v>79</v>
      </c>
      <c r="AV159" s="12" t="s">
        <v>77</v>
      </c>
      <c r="AW159" s="12" t="s">
        <v>32</v>
      </c>
      <c r="AX159" s="12" t="s">
        <v>70</v>
      </c>
      <c r="AY159" s="239" t="s">
        <v>138</v>
      </c>
    </row>
    <row r="160" spans="2:51" s="13" customFormat="1" ht="12">
      <c r="B160" s="240"/>
      <c r="C160" s="241"/>
      <c r="D160" s="231" t="s">
        <v>147</v>
      </c>
      <c r="E160" s="242" t="s">
        <v>1</v>
      </c>
      <c r="F160" s="243" t="s">
        <v>239</v>
      </c>
      <c r="G160" s="241"/>
      <c r="H160" s="244">
        <v>1477.868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147</v>
      </c>
      <c r="AU160" s="250" t="s">
        <v>79</v>
      </c>
      <c r="AV160" s="13" t="s">
        <v>79</v>
      </c>
      <c r="AW160" s="13" t="s">
        <v>32</v>
      </c>
      <c r="AX160" s="13" t="s">
        <v>70</v>
      </c>
      <c r="AY160" s="250" t="s">
        <v>138</v>
      </c>
    </row>
    <row r="161" spans="2:51" s="12" customFormat="1" ht="12">
      <c r="B161" s="229"/>
      <c r="C161" s="230"/>
      <c r="D161" s="231" t="s">
        <v>147</v>
      </c>
      <c r="E161" s="232" t="s">
        <v>1</v>
      </c>
      <c r="F161" s="233" t="s">
        <v>240</v>
      </c>
      <c r="G161" s="230"/>
      <c r="H161" s="232" t="s">
        <v>1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147</v>
      </c>
      <c r="AU161" s="239" t="s">
        <v>79</v>
      </c>
      <c r="AV161" s="12" t="s">
        <v>77</v>
      </c>
      <c r="AW161" s="12" t="s">
        <v>32</v>
      </c>
      <c r="AX161" s="12" t="s">
        <v>70</v>
      </c>
      <c r="AY161" s="239" t="s">
        <v>138</v>
      </c>
    </row>
    <row r="162" spans="2:51" s="13" customFormat="1" ht="12">
      <c r="B162" s="240"/>
      <c r="C162" s="241"/>
      <c r="D162" s="231" t="s">
        <v>147</v>
      </c>
      <c r="E162" s="242" t="s">
        <v>1</v>
      </c>
      <c r="F162" s="243" t="s">
        <v>241</v>
      </c>
      <c r="G162" s="241"/>
      <c r="H162" s="244">
        <v>622.313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147</v>
      </c>
      <c r="AU162" s="250" t="s">
        <v>79</v>
      </c>
      <c r="AV162" s="13" t="s">
        <v>79</v>
      </c>
      <c r="AW162" s="13" t="s">
        <v>32</v>
      </c>
      <c r="AX162" s="13" t="s">
        <v>70</v>
      </c>
      <c r="AY162" s="250" t="s">
        <v>138</v>
      </c>
    </row>
    <row r="163" spans="2:51" s="13" customFormat="1" ht="12">
      <c r="B163" s="240"/>
      <c r="C163" s="241"/>
      <c r="D163" s="231" t="s">
        <v>147</v>
      </c>
      <c r="E163" s="242" t="s">
        <v>1</v>
      </c>
      <c r="F163" s="243" t="s">
        <v>242</v>
      </c>
      <c r="G163" s="241"/>
      <c r="H163" s="244">
        <v>113.16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147</v>
      </c>
      <c r="AU163" s="250" t="s">
        <v>79</v>
      </c>
      <c r="AV163" s="13" t="s">
        <v>79</v>
      </c>
      <c r="AW163" s="13" t="s">
        <v>32</v>
      </c>
      <c r="AX163" s="13" t="s">
        <v>70</v>
      </c>
      <c r="AY163" s="250" t="s">
        <v>138</v>
      </c>
    </row>
    <row r="164" spans="2:51" s="14" customFormat="1" ht="12">
      <c r="B164" s="261"/>
      <c r="C164" s="262"/>
      <c r="D164" s="231" t="s">
        <v>147</v>
      </c>
      <c r="E164" s="263" t="s">
        <v>1</v>
      </c>
      <c r="F164" s="264" t="s">
        <v>210</v>
      </c>
      <c r="G164" s="262"/>
      <c r="H164" s="265">
        <v>2213.341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147</v>
      </c>
      <c r="AU164" s="271" t="s">
        <v>79</v>
      </c>
      <c r="AV164" s="14" t="s">
        <v>145</v>
      </c>
      <c r="AW164" s="14" t="s">
        <v>32</v>
      </c>
      <c r="AX164" s="14" t="s">
        <v>77</v>
      </c>
      <c r="AY164" s="271" t="s">
        <v>138</v>
      </c>
    </row>
    <row r="165" spans="2:65" s="1" customFormat="1" ht="22.5" customHeight="1">
      <c r="B165" s="38"/>
      <c r="C165" s="217" t="s">
        <v>243</v>
      </c>
      <c r="D165" s="217" t="s">
        <v>140</v>
      </c>
      <c r="E165" s="218" t="s">
        <v>244</v>
      </c>
      <c r="F165" s="219" t="s">
        <v>245</v>
      </c>
      <c r="G165" s="220" t="s">
        <v>160</v>
      </c>
      <c r="H165" s="221">
        <v>162.299</v>
      </c>
      <c r="I165" s="222"/>
      <c r="J165" s="223">
        <f>ROUND(I165*H165,2)</f>
        <v>0</v>
      </c>
      <c r="K165" s="219" t="s">
        <v>144</v>
      </c>
      <c r="L165" s="43"/>
      <c r="M165" s="224" t="s">
        <v>1</v>
      </c>
      <c r="N165" s="225" t="s">
        <v>41</v>
      </c>
      <c r="O165" s="79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7" t="s">
        <v>145</v>
      </c>
      <c r="AT165" s="17" t="s">
        <v>140</v>
      </c>
      <c r="AU165" s="17" t="s">
        <v>79</v>
      </c>
      <c r="AY165" s="17" t="s">
        <v>138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7" t="s">
        <v>77</v>
      </c>
      <c r="BK165" s="228">
        <f>ROUND(I165*H165,2)</f>
        <v>0</v>
      </c>
      <c r="BL165" s="17" t="s">
        <v>145</v>
      </c>
      <c r="BM165" s="17" t="s">
        <v>246</v>
      </c>
    </row>
    <row r="166" spans="2:51" s="12" customFormat="1" ht="12">
      <c r="B166" s="229"/>
      <c r="C166" s="230"/>
      <c r="D166" s="231" t="s">
        <v>147</v>
      </c>
      <c r="E166" s="232" t="s">
        <v>1</v>
      </c>
      <c r="F166" s="233" t="s">
        <v>247</v>
      </c>
      <c r="G166" s="230"/>
      <c r="H166" s="232" t="s">
        <v>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147</v>
      </c>
      <c r="AU166" s="239" t="s">
        <v>79</v>
      </c>
      <c r="AV166" s="12" t="s">
        <v>77</v>
      </c>
      <c r="AW166" s="12" t="s">
        <v>32</v>
      </c>
      <c r="AX166" s="12" t="s">
        <v>70</v>
      </c>
      <c r="AY166" s="239" t="s">
        <v>138</v>
      </c>
    </row>
    <row r="167" spans="2:51" s="13" customFormat="1" ht="12">
      <c r="B167" s="240"/>
      <c r="C167" s="241"/>
      <c r="D167" s="231" t="s">
        <v>147</v>
      </c>
      <c r="E167" s="242" t="s">
        <v>1</v>
      </c>
      <c r="F167" s="243" t="s">
        <v>248</v>
      </c>
      <c r="G167" s="241"/>
      <c r="H167" s="244">
        <v>162.299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147</v>
      </c>
      <c r="AU167" s="250" t="s">
        <v>79</v>
      </c>
      <c r="AV167" s="13" t="s">
        <v>79</v>
      </c>
      <c r="AW167" s="13" t="s">
        <v>32</v>
      </c>
      <c r="AX167" s="13" t="s">
        <v>77</v>
      </c>
      <c r="AY167" s="250" t="s">
        <v>138</v>
      </c>
    </row>
    <row r="168" spans="2:65" s="1" customFormat="1" ht="22.5" customHeight="1">
      <c r="B168" s="38"/>
      <c r="C168" s="217" t="s">
        <v>249</v>
      </c>
      <c r="D168" s="217" t="s">
        <v>140</v>
      </c>
      <c r="E168" s="218" t="s">
        <v>250</v>
      </c>
      <c r="F168" s="219" t="s">
        <v>251</v>
      </c>
      <c r="G168" s="220" t="s">
        <v>160</v>
      </c>
      <c r="H168" s="221">
        <v>232400.805</v>
      </c>
      <c r="I168" s="222"/>
      <c r="J168" s="223">
        <f>ROUND(I168*H168,2)</f>
        <v>0</v>
      </c>
      <c r="K168" s="219" t="s">
        <v>144</v>
      </c>
      <c r="L168" s="43"/>
      <c r="M168" s="224" t="s">
        <v>1</v>
      </c>
      <c r="N168" s="225" t="s">
        <v>41</v>
      </c>
      <c r="O168" s="79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7" t="s">
        <v>145</v>
      </c>
      <c r="AT168" s="17" t="s">
        <v>140</v>
      </c>
      <c r="AU168" s="17" t="s">
        <v>79</v>
      </c>
      <c r="AY168" s="17" t="s">
        <v>138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7" t="s">
        <v>77</v>
      </c>
      <c r="BK168" s="228">
        <f>ROUND(I168*H168,2)</f>
        <v>0</v>
      </c>
      <c r="BL168" s="17" t="s">
        <v>145</v>
      </c>
      <c r="BM168" s="17" t="s">
        <v>252</v>
      </c>
    </row>
    <row r="169" spans="2:51" s="13" customFormat="1" ht="12">
      <c r="B169" s="240"/>
      <c r="C169" s="241"/>
      <c r="D169" s="231" t="s">
        <v>147</v>
      </c>
      <c r="E169" s="241"/>
      <c r="F169" s="243" t="s">
        <v>253</v>
      </c>
      <c r="G169" s="241"/>
      <c r="H169" s="244">
        <v>232400.805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147</v>
      </c>
      <c r="AU169" s="250" t="s">
        <v>79</v>
      </c>
      <c r="AV169" s="13" t="s">
        <v>79</v>
      </c>
      <c r="AW169" s="13" t="s">
        <v>4</v>
      </c>
      <c r="AX169" s="13" t="s">
        <v>77</v>
      </c>
      <c r="AY169" s="250" t="s">
        <v>138</v>
      </c>
    </row>
    <row r="170" spans="2:65" s="1" customFormat="1" ht="22.5" customHeight="1">
      <c r="B170" s="38"/>
      <c r="C170" s="217" t="s">
        <v>254</v>
      </c>
      <c r="D170" s="217" t="s">
        <v>140</v>
      </c>
      <c r="E170" s="218" t="s">
        <v>255</v>
      </c>
      <c r="F170" s="219" t="s">
        <v>256</v>
      </c>
      <c r="G170" s="220" t="s">
        <v>160</v>
      </c>
      <c r="H170" s="221">
        <v>10549.435</v>
      </c>
      <c r="I170" s="222"/>
      <c r="J170" s="223">
        <f>ROUND(I170*H170,2)</f>
        <v>0</v>
      </c>
      <c r="K170" s="219" t="s">
        <v>144</v>
      </c>
      <c r="L170" s="43"/>
      <c r="M170" s="224" t="s">
        <v>1</v>
      </c>
      <c r="N170" s="225" t="s">
        <v>41</v>
      </c>
      <c r="O170" s="79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7" t="s">
        <v>145</v>
      </c>
      <c r="AT170" s="17" t="s">
        <v>140</v>
      </c>
      <c r="AU170" s="17" t="s">
        <v>79</v>
      </c>
      <c r="AY170" s="17" t="s">
        <v>138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7" t="s">
        <v>77</v>
      </c>
      <c r="BK170" s="228">
        <f>ROUND(I170*H170,2)</f>
        <v>0</v>
      </c>
      <c r="BL170" s="17" t="s">
        <v>145</v>
      </c>
      <c r="BM170" s="17" t="s">
        <v>257</v>
      </c>
    </row>
    <row r="171" spans="2:51" s="12" customFormat="1" ht="12">
      <c r="B171" s="229"/>
      <c r="C171" s="230"/>
      <c r="D171" s="231" t="s">
        <v>147</v>
      </c>
      <c r="E171" s="232" t="s">
        <v>1</v>
      </c>
      <c r="F171" s="233" t="s">
        <v>247</v>
      </c>
      <c r="G171" s="230"/>
      <c r="H171" s="232" t="s">
        <v>1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147</v>
      </c>
      <c r="AU171" s="239" t="s">
        <v>79</v>
      </c>
      <c r="AV171" s="12" t="s">
        <v>77</v>
      </c>
      <c r="AW171" s="12" t="s">
        <v>32</v>
      </c>
      <c r="AX171" s="12" t="s">
        <v>70</v>
      </c>
      <c r="AY171" s="239" t="s">
        <v>138</v>
      </c>
    </row>
    <row r="172" spans="2:51" s="13" customFormat="1" ht="12">
      <c r="B172" s="240"/>
      <c r="C172" s="241"/>
      <c r="D172" s="231" t="s">
        <v>147</v>
      </c>
      <c r="E172" s="242" t="s">
        <v>1</v>
      </c>
      <c r="F172" s="243" t="s">
        <v>248</v>
      </c>
      <c r="G172" s="241"/>
      <c r="H172" s="244">
        <v>162.299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147</v>
      </c>
      <c r="AU172" s="250" t="s">
        <v>79</v>
      </c>
      <c r="AV172" s="13" t="s">
        <v>79</v>
      </c>
      <c r="AW172" s="13" t="s">
        <v>32</v>
      </c>
      <c r="AX172" s="13" t="s">
        <v>77</v>
      </c>
      <c r="AY172" s="250" t="s">
        <v>138</v>
      </c>
    </row>
    <row r="173" spans="2:51" s="13" customFormat="1" ht="12">
      <c r="B173" s="240"/>
      <c r="C173" s="241"/>
      <c r="D173" s="231" t="s">
        <v>147</v>
      </c>
      <c r="E173" s="241"/>
      <c r="F173" s="243" t="s">
        <v>258</v>
      </c>
      <c r="G173" s="241"/>
      <c r="H173" s="244">
        <v>10549.435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147</v>
      </c>
      <c r="AU173" s="250" t="s">
        <v>79</v>
      </c>
      <c r="AV173" s="13" t="s">
        <v>79</v>
      </c>
      <c r="AW173" s="13" t="s">
        <v>4</v>
      </c>
      <c r="AX173" s="13" t="s">
        <v>77</v>
      </c>
      <c r="AY173" s="250" t="s">
        <v>138</v>
      </c>
    </row>
    <row r="174" spans="2:65" s="1" customFormat="1" ht="22.5" customHeight="1">
      <c r="B174" s="38"/>
      <c r="C174" s="217" t="s">
        <v>259</v>
      </c>
      <c r="D174" s="217" t="s">
        <v>140</v>
      </c>
      <c r="E174" s="218" t="s">
        <v>260</v>
      </c>
      <c r="F174" s="219" t="s">
        <v>261</v>
      </c>
      <c r="G174" s="220" t="s">
        <v>160</v>
      </c>
      <c r="H174" s="221">
        <v>2213.341</v>
      </c>
      <c r="I174" s="222"/>
      <c r="J174" s="223">
        <f>ROUND(I174*H174,2)</f>
        <v>0</v>
      </c>
      <c r="K174" s="219" t="s">
        <v>144</v>
      </c>
      <c r="L174" s="43"/>
      <c r="M174" s="224" t="s">
        <v>1</v>
      </c>
      <c r="N174" s="225" t="s">
        <v>41</v>
      </c>
      <c r="O174" s="79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7" t="s">
        <v>145</v>
      </c>
      <c r="AT174" s="17" t="s">
        <v>140</v>
      </c>
      <c r="AU174" s="17" t="s">
        <v>79</v>
      </c>
      <c r="AY174" s="17" t="s">
        <v>138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7" t="s">
        <v>77</v>
      </c>
      <c r="BK174" s="228">
        <f>ROUND(I174*H174,2)</f>
        <v>0</v>
      </c>
      <c r="BL174" s="17" t="s">
        <v>145</v>
      </c>
      <c r="BM174" s="17" t="s">
        <v>262</v>
      </c>
    </row>
    <row r="175" spans="2:51" s="12" customFormat="1" ht="12">
      <c r="B175" s="229"/>
      <c r="C175" s="230"/>
      <c r="D175" s="231" t="s">
        <v>147</v>
      </c>
      <c r="E175" s="232" t="s">
        <v>1</v>
      </c>
      <c r="F175" s="233" t="s">
        <v>238</v>
      </c>
      <c r="G175" s="230"/>
      <c r="H175" s="232" t="s">
        <v>1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147</v>
      </c>
      <c r="AU175" s="239" t="s">
        <v>79</v>
      </c>
      <c r="AV175" s="12" t="s">
        <v>77</v>
      </c>
      <c r="AW175" s="12" t="s">
        <v>32</v>
      </c>
      <c r="AX175" s="12" t="s">
        <v>70</v>
      </c>
      <c r="AY175" s="239" t="s">
        <v>138</v>
      </c>
    </row>
    <row r="176" spans="2:51" s="13" customFormat="1" ht="12">
      <c r="B176" s="240"/>
      <c r="C176" s="241"/>
      <c r="D176" s="231" t="s">
        <v>147</v>
      </c>
      <c r="E176" s="242" t="s">
        <v>1</v>
      </c>
      <c r="F176" s="243" t="s">
        <v>239</v>
      </c>
      <c r="G176" s="241"/>
      <c r="H176" s="244">
        <v>1477.868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147</v>
      </c>
      <c r="AU176" s="250" t="s">
        <v>79</v>
      </c>
      <c r="AV176" s="13" t="s">
        <v>79</v>
      </c>
      <c r="AW176" s="13" t="s">
        <v>32</v>
      </c>
      <c r="AX176" s="13" t="s">
        <v>70</v>
      </c>
      <c r="AY176" s="250" t="s">
        <v>138</v>
      </c>
    </row>
    <row r="177" spans="2:51" s="12" customFormat="1" ht="12">
      <c r="B177" s="229"/>
      <c r="C177" s="230"/>
      <c r="D177" s="231" t="s">
        <v>147</v>
      </c>
      <c r="E177" s="232" t="s">
        <v>1</v>
      </c>
      <c r="F177" s="233" t="s">
        <v>240</v>
      </c>
      <c r="G177" s="230"/>
      <c r="H177" s="232" t="s">
        <v>1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147</v>
      </c>
      <c r="AU177" s="239" t="s">
        <v>79</v>
      </c>
      <c r="AV177" s="12" t="s">
        <v>77</v>
      </c>
      <c r="AW177" s="12" t="s">
        <v>32</v>
      </c>
      <c r="AX177" s="12" t="s">
        <v>70</v>
      </c>
      <c r="AY177" s="239" t="s">
        <v>138</v>
      </c>
    </row>
    <row r="178" spans="2:51" s="13" customFormat="1" ht="12">
      <c r="B178" s="240"/>
      <c r="C178" s="241"/>
      <c r="D178" s="231" t="s">
        <v>147</v>
      </c>
      <c r="E178" s="242" t="s">
        <v>1</v>
      </c>
      <c r="F178" s="243" t="s">
        <v>241</v>
      </c>
      <c r="G178" s="241"/>
      <c r="H178" s="244">
        <v>622.313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147</v>
      </c>
      <c r="AU178" s="250" t="s">
        <v>79</v>
      </c>
      <c r="AV178" s="13" t="s">
        <v>79</v>
      </c>
      <c r="AW178" s="13" t="s">
        <v>32</v>
      </c>
      <c r="AX178" s="13" t="s">
        <v>70</v>
      </c>
      <c r="AY178" s="250" t="s">
        <v>138</v>
      </c>
    </row>
    <row r="179" spans="2:51" s="13" customFormat="1" ht="12">
      <c r="B179" s="240"/>
      <c r="C179" s="241"/>
      <c r="D179" s="231" t="s">
        <v>147</v>
      </c>
      <c r="E179" s="242" t="s">
        <v>1</v>
      </c>
      <c r="F179" s="243" t="s">
        <v>242</v>
      </c>
      <c r="G179" s="241"/>
      <c r="H179" s="244">
        <v>113.16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147</v>
      </c>
      <c r="AU179" s="250" t="s">
        <v>79</v>
      </c>
      <c r="AV179" s="13" t="s">
        <v>79</v>
      </c>
      <c r="AW179" s="13" t="s">
        <v>32</v>
      </c>
      <c r="AX179" s="13" t="s">
        <v>70</v>
      </c>
      <c r="AY179" s="250" t="s">
        <v>138</v>
      </c>
    </row>
    <row r="180" spans="2:51" s="14" customFormat="1" ht="12">
      <c r="B180" s="261"/>
      <c r="C180" s="262"/>
      <c r="D180" s="231" t="s">
        <v>147</v>
      </c>
      <c r="E180" s="263" t="s">
        <v>1</v>
      </c>
      <c r="F180" s="264" t="s">
        <v>210</v>
      </c>
      <c r="G180" s="262"/>
      <c r="H180" s="265">
        <v>2213.341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147</v>
      </c>
      <c r="AU180" s="271" t="s">
        <v>79</v>
      </c>
      <c r="AV180" s="14" t="s">
        <v>145</v>
      </c>
      <c r="AW180" s="14" t="s">
        <v>32</v>
      </c>
      <c r="AX180" s="14" t="s">
        <v>77</v>
      </c>
      <c r="AY180" s="271" t="s">
        <v>138</v>
      </c>
    </row>
    <row r="181" spans="2:65" s="1" customFormat="1" ht="22.5" customHeight="1">
      <c r="B181" s="38"/>
      <c r="C181" s="217" t="s">
        <v>7</v>
      </c>
      <c r="D181" s="217" t="s">
        <v>140</v>
      </c>
      <c r="E181" s="218" t="s">
        <v>263</v>
      </c>
      <c r="F181" s="219" t="s">
        <v>264</v>
      </c>
      <c r="G181" s="220" t="s">
        <v>160</v>
      </c>
      <c r="H181" s="221">
        <v>162.299</v>
      </c>
      <c r="I181" s="222"/>
      <c r="J181" s="223">
        <f>ROUND(I181*H181,2)</f>
        <v>0</v>
      </c>
      <c r="K181" s="219" t="s">
        <v>144</v>
      </c>
      <c r="L181" s="43"/>
      <c r="M181" s="224" t="s">
        <v>1</v>
      </c>
      <c r="N181" s="225" t="s">
        <v>41</v>
      </c>
      <c r="O181" s="79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7" t="s">
        <v>145</v>
      </c>
      <c r="AT181" s="17" t="s">
        <v>140</v>
      </c>
      <c r="AU181" s="17" t="s">
        <v>79</v>
      </c>
      <c r="AY181" s="17" t="s">
        <v>138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7" t="s">
        <v>77</v>
      </c>
      <c r="BK181" s="228">
        <f>ROUND(I181*H181,2)</f>
        <v>0</v>
      </c>
      <c r="BL181" s="17" t="s">
        <v>145</v>
      </c>
      <c r="BM181" s="17" t="s">
        <v>265</v>
      </c>
    </row>
    <row r="182" spans="2:63" s="11" customFormat="1" ht="22.8" customHeight="1">
      <c r="B182" s="201"/>
      <c r="C182" s="202"/>
      <c r="D182" s="203" t="s">
        <v>69</v>
      </c>
      <c r="E182" s="215" t="s">
        <v>266</v>
      </c>
      <c r="F182" s="215" t="s">
        <v>267</v>
      </c>
      <c r="G182" s="202"/>
      <c r="H182" s="202"/>
      <c r="I182" s="205"/>
      <c r="J182" s="216">
        <f>BK182</f>
        <v>0</v>
      </c>
      <c r="K182" s="202"/>
      <c r="L182" s="207"/>
      <c r="M182" s="208"/>
      <c r="N182" s="209"/>
      <c r="O182" s="209"/>
      <c r="P182" s="210">
        <f>P183</f>
        <v>0</v>
      </c>
      <c r="Q182" s="209"/>
      <c r="R182" s="210">
        <f>R183</f>
        <v>0</v>
      </c>
      <c r="S182" s="209"/>
      <c r="T182" s="211">
        <f>T183</f>
        <v>0</v>
      </c>
      <c r="AR182" s="212" t="s">
        <v>77</v>
      </c>
      <c r="AT182" s="213" t="s">
        <v>69</v>
      </c>
      <c r="AU182" s="213" t="s">
        <v>77</v>
      </c>
      <c r="AY182" s="212" t="s">
        <v>138</v>
      </c>
      <c r="BK182" s="214">
        <f>BK183</f>
        <v>0</v>
      </c>
    </row>
    <row r="183" spans="2:65" s="1" customFormat="1" ht="22.5" customHeight="1">
      <c r="B183" s="38"/>
      <c r="C183" s="217" t="s">
        <v>268</v>
      </c>
      <c r="D183" s="217" t="s">
        <v>140</v>
      </c>
      <c r="E183" s="218" t="s">
        <v>269</v>
      </c>
      <c r="F183" s="219" t="s">
        <v>270</v>
      </c>
      <c r="G183" s="220" t="s">
        <v>271</v>
      </c>
      <c r="H183" s="221">
        <v>4.758</v>
      </c>
      <c r="I183" s="222"/>
      <c r="J183" s="223">
        <f>ROUND(I183*H183,2)</f>
        <v>0</v>
      </c>
      <c r="K183" s="219" t="s">
        <v>144</v>
      </c>
      <c r="L183" s="43"/>
      <c r="M183" s="224" t="s">
        <v>1</v>
      </c>
      <c r="N183" s="225" t="s">
        <v>41</v>
      </c>
      <c r="O183" s="79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7" t="s">
        <v>145</v>
      </c>
      <c r="AT183" s="17" t="s">
        <v>140</v>
      </c>
      <c r="AU183" s="17" t="s">
        <v>79</v>
      </c>
      <c r="AY183" s="17" t="s">
        <v>138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77</v>
      </c>
      <c r="BK183" s="228">
        <f>ROUND(I183*H183,2)</f>
        <v>0</v>
      </c>
      <c r="BL183" s="17" t="s">
        <v>145</v>
      </c>
      <c r="BM183" s="17" t="s">
        <v>272</v>
      </c>
    </row>
    <row r="184" spans="2:63" s="11" customFormat="1" ht="25.9" customHeight="1">
      <c r="B184" s="201"/>
      <c r="C184" s="202"/>
      <c r="D184" s="203" t="s">
        <v>69</v>
      </c>
      <c r="E184" s="204" t="s">
        <v>273</v>
      </c>
      <c r="F184" s="204" t="s">
        <v>274</v>
      </c>
      <c r="G184" s="202"/>
      <c r="H184" s="202"/>
      <c r="I184" s="205"/>
      <c r="J184" s="206">
        <f>BK184</f>
        <v>0</v>
      </c>
      <c r="K184" s="202"/>
      <c r="L184" s="207"/>
      <c r="M184" s="208"/>
      <c r="N184" s="209"/>
      <c r="O184" s="209"/>
      <c r="P184" s="210">
        <f>P185+P197+P205+P211+P251+P309</f>
        <v>0</v>
      </c>
      <c r="Q184" s="209"/>
      <c r="R184" s="210">
        <f>R185+R197+R205+R211+R251+R309</f>
        <v>55.937751860000006</v>
      </c>
      <c r="S184" s="209"/>
      <c r="T184" s="211">
        <f>T185+T197+T205+T211+T251+T309</f>
        <v>0</v>
      </c>
      <c r="AR184" s="212" t="s">
        <v>79</v>
      </c>
      <c r="AT184" s="213" t="s">
        <v>69</v>
      </c>
      <c r="AU184" s="213" t="s">
        <v>70</v>
      </c>
      <c r="AY184" s="212" t="s">
        <v>138</v>
      </c>
      <c r="BK184" s="214">
        <f>BK185+BK197+BK205+BK211+BK251+BK309</f>
        <v>0</v>
      </c>
    </row>
    <row r="185" spans="2:63" s="11" customFormat="1" ht="22.8" customHeight="1">
      <c r="B185" s="201"/>
      <c r="C185" s="202"/>
      <c r="D185" s="203" t="s">
        <v>69</v>
      </c>
      <c r="E185" s="215" t="s">
        <v>275</v>
      </c>
      <c r="F185" s="215" t="s">
        <v>276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SUM(P186:P196)</f>
        <v>0</v>
      </c>
      <c r="Q185" s="209"/>
      <c r="R185" s="210">
        <f>SUM(R186:R196)</f>
        <v>0.16869663999999998</v>
      </c>
      <c r="S185" s="209"/>
      <c r="T185" s="211">
        <f>SUM(T186:T196)</f>
        <v>0</v>
      </c>
      <c r="AR185" s="212" t="s">
        <v>79</v>
      </c>
      <c r="AT185" s="213" t="s">
        <v>69</v>
      </c>
      <c r="AU185" s="213" t="s">
        <v>77</v>
      </c>
      <c r="AY185" s="212" t="s">
        <v>138</v>
      </c>
      <c r="BK185" s="214">
        <f>SUM(BK186:BK196)</f>
        <v>0</v>
      </c>
    </row>
    <row r="186" spans="2:65" s="1" customFormat="1" ht="16.5" customHeight="1">
      <c r="B186" s="38"/>
      <c r="C186" s="217" t="s">
        <v>277</v>
      </c>
      <c r="D186" s="217" t="s">
        <v>140</v>
      </c>
      <c r="E186" s="218" t="s">
        <v>278</v>
      </c>
      <c r="F186" s="219" t="s">
        <v>279</v>
      </c>
      <c r="G186" s="220" t="s">
        <v>160</v>
      </c>
      <c r="H186" s="221">
        <v>31.19</v>
      </c>
      <c r="I186" s="222"/>
      <c r="J186" s="223">
        <f>ROUND(I186*H186,2)</f>
        <v>0</v>
      </c>
      <c r="K186" s="219" t="s">
        <v>144</v>
      </c>
      <c r="L186" s="43"/>
      <c r="M186" s="224" t="s">
        <v>1</v>
      </c>
      <c r="N186" s="225" t="s">
        <v>41</v>
      </c>
      <c r="O186" s="79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7" t="s">
        <v>234</v>
      </c>
      <c r="AT186" s="17" t="s">
        <v>140</v>
      </c>
      <c r="AU186" s="17" t="s">
        <v>79</v>
      </c>
      <c r="AY186" s="17" t="s">
        <v>138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7" t="s">
        <v>77</v>
      </c>
      <c r="BK186" s="228">
        <f>ROUND(I186*H186,2)</f>
        <v>0</v>
      </c>
      <c r="BL186" s="17" t="s">
        <v>234</v>
      </c>
      <c r="BM186" s="17" t="s">
        <v>280</v>
      </c>
    </row>
    <row r="187" spans="2:51" s="12" customFormat="1" ht="12">
      <c r="B187" s="229"/>
      <c r="C187" s="230"/>
      <c r="D187" s="231" t="s">
        <v>147</v>
      </c>
      <c r="E187" s="232" t="s">
        <v>1</v>
      </c>
      <c r="F187" s="233" t="s">
        <v>281</v>
      </c>
      <c r="G187" s="230"/>
      <c r="H187" s="232" t="s">
        <v>1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147</v>
      </c>
      <c r="AU187" s="239" t="s">
        <v>79</v>
      </c>
      <c r="AV187" s="12" t="s">
        <v>77</v>
      </c>
      <c r="AW187" s="12" t="s">
        <v>32</v>
      </c>
      <c r="AX187" s="12" t="s">
        <v>70</v>
      </c>
      <c r="AY187" s="239" t="s">
        <v>138</v>
      </c>
    </row>
    <row r="188" spans="2:51" s="13" customFormat="1" ht="12">
      <c r="B188" s="240"/>
      <c r="C188" s="241"/>
      <c r="D188" s="231" t="s">
        <v>147</v>
      </c>
      <c r="E188" s="242" t="s">
        <v>1</v>
      </c>
      <c r="F188" s="243" t="s">
        <v>282</v>
      </c>
      <c r="G188" s="241"/>
      <c r="H188" s="244">
        <v>31.19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147</v>
      </c>
      <c r="AU188" s="250" t="s">
        <v>79</v>
      </c>
      <c r="AV188" s="13" t="s">
        <v>79</v>
      </c>
      <c r="AW188" s="13" t="s">
        <v>32</v>
      </c>
      <c r="AX188" s="13" t="s">
        <v>77</v>
      </c>
      <c r="AY188" s="250" t="s">
        <v>138</v>
      </c>
    </row>
    <row r="189" spans="2:65" s="1" customFormat="1" ht="16.5" customHeight="1">
      <c r="B189" s="38"/>
      <c r="C189" s="251" t="s">
        <v>283</v>
      </c>
      <c r="D189" s="251" t="s">
        <v>173</v>
      </c>
      <c r="E189" s="252" t="s">
        <v>284</v>
      </c>
      <c r="F189" s="253" t="s">
        <v>285</v>
      </c>
      <c r="G189" s="254" t="s">
        <v>271</v>
      </c>
      <c r="H189" s="255">
        <v>0.011</v>
      </c>
      <c r="I189" s="256"/>
      <c r="J189" s="257">
        <f>ROUND(I189*H189,2)</f>
        <v>0</v>
      </c>
      <c r="K189" s="253" t="s">
        <v>286</v>
      </c>
      <c r="L189" s="258"/>
      <c r="M189" s="259" t="s">
        <v>1</v>
      </c>
      <c r="N189" s="260" t="s">
        <v>41</v>
      </c>
      <c r="O189" s="79"/>
      <c r="P189" s="226">
        <f>O189*H189</f>
        <v>0</v>
      </c>
      <c r="Q189" s="226">
        <v>1</v>
      </c>
      <c r="R189" s="226">
        <f>Q189*H189</f>
        <v>0.011</v>
      </c>
      <c r="S189" s="226">
        <v>0</v>
      </c>
      <c r="T189" s="227">
        <f>S189*H189</f>
        <v>0</v>
      </c>
      <c r="AR189" s="17" t="s">
        <v>287</v>
      </c>
      <c r="AT189" s="17" t="s">
        <v>173</v>
      </c>
      <c r="AU189" s="17" t="s">
        <v>79</v>
      </c>
      <c r="AY189" s="17" t="s">
        <v>138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77</v>
      </c>
      <c r="BK189" s="228">
        <f>ROUND(I189*H189,2)</f>
        <v>0</v>
      </c>
      <c r="BL189" s="17" t="s">
        <v>234</v>
      </c>
      <c r="BM189" s="17" t="s">
        <v>288</v>
      </c>
    </row>
    <row r="190" spans="2:51" s="13" customFormat="1" ht="12">
      <c r="B190" s="240"/>
      <c r="C190" s="241"/>
      <c r="D190" s="231" t="s">
        <v>147</v>
      </c>
      <c r="E190" s="241"/>
      <c r="F190" s="243" t="s">
        <v>289</v>
      </c>
      <c r="G190" s="241"/>
      <c r="H190" s="244">
        <v>0.011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147</v>
      </c>
      <c r="AU190" s="250" t="s">
        <v>79</v>
      </c>
      <c r="AV190" s="13" t="s">
        <v>79</v>
      </c>
      <c r="AW190" s="13" t="s">
        <v>4</v>
      </c>
      <c r="AX190" s="13" t="s">
        <v>77</v>
      </c>
      <c r="AY190" s="250" t="s">
        <v>138</v>
      </c>
    </row>
    <row r="191" spans="2:65" s="1" customFormat="1" ht="16.5" customHeight="1">
      <c r="B191" s="38"/>
      <c r="C191" s="217" t="s">
        <v>290</v>
      </c>
      <c r="D191" s="217" t="s">
        <v>140</v>
      </c>
      <c r="E191" s="218" t="s">
        <v>291</v>
      </c>
      <c r="F191" s="219" t="s">
        <v>292</v>
      </c>
      <c r="G191" s="220" t="s">
        <v>160</v>
      </c>
      <c r="H191" s="221">
        <v>31.19</v>
      </c>
      <c r="I191" s="222"/>
      <c r="J191" s="223">
        <f>ROUND(I191*H191,2)</f>
        <v>0</v>
      </c>
      <c r="K191" s="219" t="s">
        <v>144</v>
      </c>
      <c r="L191" s="43"/>
      <c r="M191" s="224" t="s">
        <v>1</v>
      </c>
      <c r="N191" s="225" t="s">
        <v>41</v>
      </c>
      <c r="O191" s="79"/>
      <c r="P191" s="226">
        <f>O191*H191</f>
        <v>0</v>
      </c>
      <c r="Q191" s="226">
        <v>0.0004</v>
      </c>
      <c r="R191" s="226">
        <f>Q191*H191</f>
        <v>0.012476000000000001</v>
      </c>
      <c r="S191" s="226">
        <v>0</v>
      </c>
      <c r="T191" s="227">
        <f>S191*H191</f>
        <v>0</v>
      </c>
      <c r="AR191" s="17" t="s">
        <v>234</v>
      </c>
      <c r="AT191" s="17" t="s">
        <v>140</v>
      </c>
      <c r="AU191" s="17" t="s">
        <v>79</v>
      </c>
      <c r="AY191" s="17" t="s">
        <v>138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77</v>
      </c>
      <c r="BK191" s="228">
        <f>ROUND(I191*H191,2)</f>
        <v>0</v>
      </c>
      <c r="BL191" s="17" t="s">
        <v>234</v>
      </c>
      <c r="BM191" s="17" t="s">
        <v>293</v>
      </c>
    </row>
    <row r="192" spans="2:65" s="1" customFormat="1" ht="22.5" customHeight="1">
      <c r="B192" s="38"/>
      <c r="C192" s="251" t="s">
        <v>294</v>
      </c>
      <c r="D192" s="251" t="s">
        <v>173</v>
      </c>
      <c r="E192" s="252" t="s">
        <v>295</v>
      </c>
      <c r="F192" s="253" t="s">
        <v>296</v>
      </c>
      <c r="G192" s="254" t="s">
        <v>160</v>
      </c>
      <c r="H192" s="255">
        <v>37.428</v>
      </c>
      <c r="I192" s="256"/>
      <c r="J192" s="257">
        <f>ROUND(I192*H192,2)</f>
        <v>0</v>
      </c>
      <c r="K192" s="253" t="s">
        <v>144</v>
      </c>
      <c r="L192" s="258"/>
      <c r="M192" s="259" t="s">
        <v>1</v>
      </c>
      <c r="N192" s="260" t="s">
        <v>41</v>
      </c>
      <c r="O192" s="79"/>
      <c r="P192" s="226">
        <f>O192*H192</f>
        <v>0</v>
      </c>
      <c r="Q192" s="226">
        <v>0.00388</v>
      </c>
      <c r="R192" s="226">
        <f>Q192*H192</f>
        <v>0.14522063999999998</v>
      </c>
      <c r="S192" s="226">
        <v>0</v>
      </c>
      <c r="T192" s="227">
        <f>S192*H192</f>
        <v>0</v>
      </c>
      <c r="AR192" s="17" t="s">
        <v>287</v>
      </c>
      <c r="AT192" s="17" t="s">
        <v>173</v>
      </c>
      <c r="AU192" s="17" t="s">
        <v>79</v>
      </c>
      <c r="AY192" s="17" t="s">
        <v>138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7" t="s">
        <v>77</v>
      </c>
      <c r="BK192" s="228">
        <f>ROUND(I192*H192,2)</f>
        <v>0</v>
      </c>
      <c r="BL192" s="17" t="s">
        <v>234</v>
      </c>
      <c r="BM192" s="17" t="s">
        <v>297</v>
      </c>
    </row>
    <row r="193" spans="2:51" s="12" customFormat="1" ht="12">
      <c r="B193" s="229"/>
      <c r="C193" s="230"/>
      <c r="D193" s="231" t="s">
        <v>147</v>
      </c>
      <c r="E193" s="232" t="s">
        <v>1</v>
      </c>
      <c r="F193" s="233" t="s">
        <v>281</v>
      </c>
      <c r="G193" s="230"/>
      <c r="H193" s="232" t="s">
        <v>1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147</v>
      </c>
      <c r="AU193" s="239" t="s">
        <v>79</v>
      </c>
      <c r="AV193" s="12" t="s">
        <v>77</v>
      </c>
      <c r="AW193" s="12" t="s">
        <v>32</v>
      </c>
      <c r="AX193" s="12" t="s">
        <v>70</v>
      </c>
      <c r="AY193" s="239" t="s">
        <v>138</v>
      </c>
    </row>
    <row r="194" spans="2:51" s="13" customFormat="1" ht="12">
      <c r="B194" s="240"/>
      <c r="C194" s="241"/>
      <c r="D194" s="231" t="s">
        <v>147</v>
      </c>
      <c r="E194" s="242" t="s">
        <v>1</v>
      </c>
      <c r="F194" s="243" t="s">
        <v>282</v>
      </c>
      <c r="G194" s="241"/>
      <c r="H194" s="244">
        <v>31.19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147</v>
      </c>
      <c r="AU194" s="250" t="s">
        <v>79</v>
      </c>
      <c r="AV194" s="13" t="s">
        <v>79</v>
      </c>
      <c r="AW194" s="13" t="s">
        <v>32</v>
      </c>
      <c r="AX194" s="13" t="s">
        <v>77</v>
      </c>
      <c r="AY194" s="250" t="s">
        <v>138</v>
      </c>
    </row>
    <row r="195" spans="2:51" s="13" customFormat="1" ht="12">
      <c r="B195" s="240"/>
      <c r="C195" s="241"/>
      <c r="D195" s="231" t="s">
        <v>147</v>
      </c>
      <c r="E195" s="241"/>
      <c r="F195" s="243" t="s">
        <v>298</v>
      </c>
      <c r="G195" s="241"/>
      <c r="H195" s="244">
        <v>37.428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147</v>
      </c>
      <c r="AU195" s="250" t="s">
        <v>79</v>
      </c>
      <c r="AV195" s="13" t="s">
        <v>79</v>
      </c>
      <c r="AW195" s="13" t="s">
        <v>4</v>
      </c>
      <c r="AX195" s="13" t="s">
        <v>77</v>
      </c>
      <c r="AY195" s="250" t="s">
        <v>138</v>
      </c>
    </row>
    <row r="196" spans="2:65" s="1" customFormat="1" ht="22.5" customHeight="1">
      <c r="B196" s="38"/>
      <c r="C196" s="217" t="s">
        <v>299</v>
      </c>
      <c r="D196" s="217" t="s">
        <v>140</v>
      </c>
      <c r="E196" s="218" t="s">
        <v>300</v>
      </c>
      <c r="F196" s="219" t="s">
        <v>301</v>
      </c>
      <c r="G196" s="220" t="s">
        <v>271</v>
      </c>
      <c r="H196" s="221">
        <v>0.169</v>
      </c>
      <c r="I196" s="222"/>
      <c r="J196" s="223">
        <f>ROUND(I196*H196,2)</f>
        <v>0</v>
      </c>
      <c r="K196" s="219" t="s">
        <v>144</v>
      </c>
      <c r="L196" s="43"/>
      <c r="M196" s="224" t="s">
        <v>1</v>
      </c>
      <c r="N196" s="225" t="s">
        <v>41</v>
      </c>
      <c r="O196" s="79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7" t="s">
        <v>234</v>
      </c>
      <c r="AT196" s="17" t="s">
        <v>140</v>
      </c>
      <c r="AU196" s="17" t="s">
        <v>79</v>
      </c>
      <c r="AY196" s="17" t="s">
        <v>138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7" t="s">
        <v>77</v>
      </c>
      <c r="BK196" s="228">
        <f>ROUND(I196*H196,2)</f>
        <v>0</v>
      </c>
      <c r="BL196" s="17" t="s">
        <v>234</v>
      </c>
      <c r="BM196" s="17" t="s">
        <v>302</v>
      </c>
    </row>
    <row r="197" spans="2:63" s="11" customFormat="1" ht="22.8" customHeight="1">
      <c r="B197" s="201"/>
      <c r="C197" s="202"/>
      <c r="D197" s="203" t="s">
        <v>69</v>
      </c>
      <c r="E197" s="215" t="s">
        <v>303</v>
      </c>
      <c r="F197" s="215" t="s">
        <v>304</v>
      </c>
      <c r="G197" s="202"/>
      <c r="H197" s="202"/>
      <c r="I197" s="205"/>
      <c r="J197" s="216">
        <f>BK197</f>
        <v>0</v>
      </c>
      <c r="K197" s="202"/>
      <c r="L197" s="207"/>
      <c r="M197" s="208"/>
      <c r="N197" s="209"/>
      <c r="O197" s="209"/>
      <c r="P197" s="210">
        <f>SUM(P198:P204)</f>
        <v>0</v>
      </c>
      <c r="Q197" s="209"/>
      <c r="R197" s="210">
        <f>SUM(R198:R204)</f>
        <v>0.17706389999999997</v>
      </c>
      <c r="S197" s="209"/>
      <c r="T197" s="211">
        <f>SUM(T198:T204)</f>
        <v>0</v>
      </c>
      <c r="AR197" s="212" t="s">
        <v>79</v>
      </c>
      <c r="AT197" s="213" t="s">
        <v>69</v>
      </c>
      <c r="AU197" s="213" t="s">
        <v>77</v>
      </c>
      <c r="AY197" s="212" t="s">
        <v>138</v>
      </c>
      <c r="BK197" s="214">
        <f>SUM(BK198:BK204)</f>
        <v>0</v>
      </c>
    </row>
    <row r="198" spans="2:65" s="1" customFormat="1" ht="16.5" customHeight="1">
      <c r="B198" s="38"/>
      <c r="C198" s="217" t="s">
        <v>305</v>
      </c>
      <c r="D198" s="217" t="s">
        <v>140</v>
      </c>
      <c r="E198" s="218" t="s">
        <v>306</v>
      </c>
      <c r="F198" s="219" t="s">
        <v>307</v>
      </c>
      <c r="G198" s="220" t="s">
        <v>160</v>
      </c>
      <c r="H198" s="221">
        <v>21.58</v>
      </c>
      <c r="I198" s="222"/>
      <c r="J198" s="223">
        <f>ROUND(I198*H198,2)</f>
        <v>0</v>
      </c>
      <c r="K198" s="219" t="s">
        <v>144</v>
      </c>
      <c r="L198" s="43"/>
      <c r="M198" s="224" t="s">
        <v>1</v>
      </c>
      <c r="N198" s="225" t="s">
        <v>41</v>
      </c>
      <c r="O198" s="79"/>
      <c r="P198" s="226">
        <f>O198*H198</f>
        <v>0</v>
      </c>
      <c r="Q198" s="226">
        <v>0.006</v>
      </c>
      <c r="R198" s="226">
        <f>Q198*H198</f>
        <v>0.12947999999999998</v>
      </c>
      <c r="S198" s="226">
        <v>0</v>
      </c>
      <c r="T198" s="227">
        <f>S198*H198</f>
        <v>0</v>
      </c>
      <c r="AR198" s="17" t="s">
        <v>234</v>
      </c>
      <c r="AT198" s="17" t="s">
        <v>140</v>
      </c>
      <c r="AU198" s="17" t="s">
        <v>79</v>
      </c>
      <c r="AY198" s="17" t="s">
        <v>138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7" t="s">
        <v>77</v>
      </c>
      <c r="BK198" s="228">
        <f>ROUND(I198*H198,2)</f>
        <v>0</v>
      </c>
      <c r="BL198" s="17" t="s">
        <v>234</v>
      </c>
      <c r="BM198" s="17" t="s">
        <v>308</v>
      </c>
    </row>
    <row r="199" spans="2:51" s="12" customFormat="1" ht="12">
      <c r="B199" s="229"/>
      <c r="C199" s="230"/>
      <c r="D199" s="231" t="s">
        <v>147</v>
      </c>
      <c r="E199" s="232" t="s">
        <v>1</v>
      </c>
      <c r="F199" s="233" t="s">
        <v>309</v>
      </c>
      <c r="G199" s="230"/>
      <c r="H199" s="232" t="s">
        <v>1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147</v>
      </c>
      <c r="AU199" s="239" t="s">
        <v>79</v>
      </c>
      <c r="AV199" s="12" t="s">
        <v>77</v>
      </c>
      <c r="AW199" s="12" t="s">
        <v>32</v>
      </c>
      <c r="AX199" s="12" t="s">
        <v>70</v>
      </c>
      <c r="AY199" s="239" t="s">
        <v>138</v>
      </c>
    </row>
    <row r="200" spans="2:51" s="12" customFormat="1" ht="12">
      <c r="B200" s="229"/>
      <c r="C200" s="230"/>
      <c r="D200" s="231" t="s">
        <v>147</v>
      </c>
      <c r="E200" s="232" t="s">
        <v>1</v>
      </c>
      <c r="F200" s="233" t="s">
        <v>171</v>
      </c>
      <c r="G200" s="230"/>
      <c r="H200" s="232" t="s">
        <v>1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147</v>
      </c>
      <c r="AU200" s="239" t="s">
        <v>79</v>
      </c>
      <c r="AV200" s="12" t="s">
        <v>77</v>
      </c>
      <c r="AW200" s="12" t="s">
        <v>32</v>
      </c>
      <c r="AX200" s="12" t="s">
        <v>70</v>
      </c>
      <c r="AY200" s="239" t="s">
        <v>138</v>
      </c>
    </row>
    <row r="201" spans="2:51" s="13" customFormat="1" ht="12">
      <c r="B201" s="240"/>
      <c r="C201" s="241"/>
      <c r="D201" s="231" t="s">
        <v>147</v>
      </c>
      <c r="E201" s="242" t="s">
        <v>1</v>
      </c>
      <c r="F201" s="243" t="s">
        <v>226</v>
      </c>
      <c r="G201" s="241"/>
      <c r="H201" s="244">
        <v>21.58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147</v>
      </c>
      <c r="AU201" s="250" t="s">
        <v>79</v>
      </c>
      <c r="AV201" s="13" t="s">
        <v>79</v>
      </c>
      <c r="AW201" s="13" t="s">
        <v>32</v>
      </c>
      <c r="AX201" s="13" t="s">
        <v>77</v>
      </c>
      <c r="AY201" s="250" t="s">
        <v>138</v>
      </c>
    </row>
    <row r="202" spans="2:65" s="1" customFormat="1" ht="16.5" customHeight="1">
      <c r="B202" s="38"/>
      <c r="C202" s="251" t="s">
        <v>310</v>
      </c>
      <c r="D202" s="251" t="s">
        <v>173</v>
      </c>
      <c r="E202" s="252" t="s">
        <v>311</v>
      </c>
      <c r="F202" s="253" t="s">
        <v>312</v>
      </c>
      <c r="G202" s="254" t="s">
        <v>160</v>
      </c>
      <c r="H202" s="255">
        <v>22.659</v>
      </c>
      <c r="I202" s="256"/>
      <c r="J202" s="257">
        <f>ROUND(I202*H202,2)</f>
        <v>0</v>
      </c>
      <c r="K202" s="253" t="s">
        <v>144</v>
      </c>
      <c r="L202" s="258"/>
      <c r="M202" s="259" t="s">
        <v>1</v>
      </c>
      <c r="N202" s="260" t="s">
        <v>41</v>
      </c>
      <c r="O202" s="79"/>
      <c r="P202" s="226">
        <f>O202*H202</f>
        <v>0</v>
      </c>
      <c r="Q202" s="226">
        <v>0.0021</v>
      </c>
      <c r="R202" s="226">
        <f>Q202*H202</f>
        <v>0.04758389999999999</v>
      </c>
      <c r="S202" s="226">
        <v>0</v>
      </c>
      <c r="T202" s="227">
        <f>S202*H202</f>
        <v>0</v>
      </c>
      <c r="AR202" s="17" t="s">
        <v>287</v>
      </c>
      <c r="AT202" s="17" t="s">
        <v>173</v>
      </c>
      <c r="AU202" s="17" t="s">
        <v>79</v>
      </c>
      <c r="AY202" s="17" t="s">
        <v>138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7" t="s">
        <v>77</v>
      </c>
      <c r="BK202" s="228">
        <f>ROUND(I202*H202,2)</f>
        <v>0</v>
      </c>
      <c r="BL202" s="17" t="s">
        <v>234</v>
      </c>
      <c r="BM202" s="17" t="s">
        <v>313</v>
      </c>
    </row>
    <row r="203" spans="2:51" s="13" customFormat="1" ht="12">
      <c r="B203" s="240"/>
      <c r="C203" s="241"/>
      <c r="D203" s="231" t="s">
        <v>147</v>
      </c>
      <c r="E203" s="241"/>
      <c r="F203" s="243" t="s">
        <v>314</v>
      </c>
      <c r="G203" s="241"/>
      <c r="H203" s="244">
        <v>22.659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147</v>
      </c>
      <c r="AU203" s="250" t="s">
        <v>79</v>
      </c>
      <c r="AV203" s="13" t="s">
        <v>79</v>
      </c>
      <c r="AW203" s="13" t="s">
        <v>4</v>
      </c>
      <c r="AX203" s="13" t="s">
        <v>77</v>
      </c>
      <c r="AY203" s="250" t="s">
        <v>138</v>
      </c>
    </row>
    <row r="204" spans="2:65" s="1" customFormat="1" ht="22.5" customHeight="1">
      <c r="B204" s="38"/>
      <c r="C204" s="217" t="s">
        <v>315</v>
      </c>
      <c r="D204" s="217" t="s">
        <v>140</v>
      </c>
      <c r="E204" s="218" t="s">
        <v>316</v>
      </c>
      <c r="F204" s="219" t="s">
        <v>317</v>
      </c>
      <c r="G204" s="220" t="s">
        <v>271</v>
      </c>
      <c r="H204" s="221">
        <v>0.177</v>
      </c>
      <c r="I204" s="222"/>
      <c r="J204" s="223">
        <f>ROUND(I204*H204,2)</f>
        <v>0</v>
      </c>
      <c r="K204" s="219" t="s">
        <v>144</v>
      </c>
      <c r="L204" s="43"/>
      <c r="M204" s="224" t="s">
        <v>1</v>
      </c>
      <c r="N204" s="225" t="s">
        <v>41</v>
      </c>
      <c r="O204" s="79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17" t="s">
        <v>234</v>
      </c>
      <c r="AT204" s="17" t="s">
        <v>140</v>
      </c>
      <c r="AU204" s="17" t="s">
        <v>79</v>
      </c>
      <c r="AY204" s="17" t="s">
        <v>138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77</v>
      </c>
      <c r="BK204" s="228">
        <f>ROUND(I204*H204,2)</f>
        <v>0</v>
      </c>
      <c r="BL204" s="17" t="s">
        <v>234</v>
      </c>
      <c r="BM204" s="17" t="s">
        <v>318</v>
      </c>
    </row>
    <row r="205" spans="2:63" s="11" customFormat="1" ht="22.8" customHeight="1">
      <c r="B205" s="201"/>
      <c r="C205" s="202"/>
      <c r="D205" s="203" t="s">
        <v>69</v>
      </c>
      <c r="E205" s="215" t="s">
        <v>319</v>
      </c>
      <c r="F205" s="215" t="s">
        <v>320</v>
      </c>
      <c r="G205" s="202"/>
      <c r="H205" s="202"/>
      <c r="I205" s="205"/>
      <c r="J205" s="216">
        <f>BK205</f>
        <v>0</v>
      </c>
      <c r="K205" s="202"/>
      <c r="L205" s="207"/>
      <c r="M205" s="208"/>
      <c r="N205" s="209"/>
      <c r="O205" s="209"/>
      <c r="P205" s="210">
        <f>SUM(P206:P210)</f>
        <v>0</v>
      </c>
      <c r="Q205" s="209"/>
      <c r="R205" s="210">
        <f>SUM(R206:R210)</f>
        <v>0</v>
      </c>
      <c r="S205" s="209"/>
      <c r="T205" s="211">
        <f>SUM(T206:T210)</f>
        <v>0</v>
      </c>
      <c r="AR205" s="212" t="s">
        <v>79</v>
      </c>
      <c r="AT205" s="213" t="s">
        <v>69</v>
      </c>
      <c r="AU205" s="213" t="s">
        <v>77</v>
      </c>
      <c r="AY205" s="212" t="s">
        <v>138</v>
      </c>
      <c r="BK205" s="214">
        <f>SUM(BK206:BK210)</f>
        <v>0</v>
      </c>
    </row>
    <row r="206" spans="2:65" s="1" customFormat="1" ht="16.5" customHeight="1">
      <c r="B206" s="38"/>
      <c r="C206" s="217" t="s">
        <v>321</v>
      </c>
      <c r="D206" s="217" t="s">
        <v>140</v>
      </c>
      <c r="E206" s="218" t="s">
        <v>322</v>
      </c>
      <c r="F206" s="219" t="s">
        <v>323</v>
      </c>
      <c r="G206" s="220" t="s">
        <v>160</v>
      </c>
      <c r="H206" s="221">
        <v>195.69</v>
      </c>
      <c r="I206" s="222"/>
      <c r="J206" s="223">
        <f>ROUND(I206*H206,2)</f>
        <v>0</v>
      </c>
      <c r="K206" s="219" t="s">
        <v>1</v>
      </c>
      <c r="L206" s="43"/>
      <c r="M206" s="224" t="s">
        <v>1</v>
      </c>
      <c r="N206" s="225" t="s">
        <v>41</v>
      </c>
      <c r="O206" s="79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7" t="s">
        <v>234</v>
      </c>
      <c r="AT206" s="17" t="s">
        <v>140</v>
      </c>
      <c r="AU206" s="17" t="s">
        <v>79</v>
      </c>
      <c r="AY206" s="17" t="s">
        <v>138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7" t="s">
        <v>77</v>
      </c>
      <c r="BK206" s="228">
        <f>ROUND(I206*H206,2)</f>
        <v>0</v>
      </c>
      <c r="BL206" s="17" t="s">
        <v>234</v>
      </c>
      <c r="BM206" s="17" t="s">
        <v>324</v>
      </c>
    </row>
    <row r="207" spans="2:51" s="12" customFormat="1" ht="12">
      <c r="B207" s="229"/>
      <c r="C207" s="230"/>
      <c r="D207" s="231" t="s">
        <v>147</v>
      </c>
      <c r="E207" s="232" t="s">
        <v>1</v>
      </c>
      <c r="F207" s="233" t="s">
        <v>247</v>
      </c>
      <c r="G207" s="230"/>
      <c r="H207" s="232" t="s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147</v>
      </c>
      <c r="AU207" s="239" t="s">
        <v>79</v>
      </c>
      <c r="AV207" s="12" t="s">
        <v>77</v>
      </c>
      <c r="AW207" s="12" t="s">
        <v>32</v>
      </c>
      <c r="AX207" s="12" t="s">
        <v>70</v>
      </c>
      <c r="AY207" s="239" t="s">
        <v>138</v>
      </c>
    </row>
    <row r="208" spans="2:51" s="12" customFormat="1" ht="12">
      <c r="B208" s="229"/>
      <c r="C208" s="230"/>
      <c r="D208" s="231" t="s">
        <v>147</v>
      </c>
      <c r="E208" s="232" t="s">
        <v>1</v>
      </c>
      <c r="F208" s="233" t="s">
        <v>171</v>
      </c>
      <c r="G208" s="230"/>
      <c r="H208" s="232" t="s">
        <v>1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147</v>
      </c>
      <c r="AU208" s="239" t="s">
        <v>79</v>
      </c>
      <c r="AV208" s="12" t="s">
        <v>77</v>
      </c>
      <c r="AW208" s="12" t="s">
        <v>32</v>
      </c>
      <c r="AX208" s="12" t="s">
        <v>70</v>
      </c>
      <c r="AY208" s="239" t="s">
        <v>138</v>
      </c>
    </row>
    <row r="209" spans="2:51" s="13" customFormat="1" ht="12">
      <c r="B209" s="240"/>
      <c r="C209" s="241"/>
      <c r="D209" s="231" t="s">
        <v>147</v>
      </c>
      <c r="E209" s="242" t="s">
        <v>1</v>
      </c>
      <c r="F209" s="243" t="s">
        <v>325</v>
      </c>
      <c r="G209" s="241"/>
      <c r="H209" s="244">
        <v>177.9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147</v>
      </c>
      <c r="AU209" s="250" t="s">
        <v>79</v>
      </c>
      <c r="AV209" s="13" t="s">
        <v>79</v>
      </c>
      <c r="AW209" s="13" t="s">
        <v>32</v>
      </c>
      <c r="AX209" s="13" t="s">
        <v>77</v>
      </c>
      <c r="AY209" s="250" t="s">
        <v>138</v>
      </c>
    </row>
    <row r="210" spans="2:51" s="13" customFormat="1" ht="12">
      <c r="B210" s="240"/>
      <c r="C210" s="241"/>
      <c r="D210" s="231" t="s">
        <v>147</v>
      </c>
      <c r="E210" s="241"/>
      <c r="F210" s="243" t="s">
        <v>326</v>
      </c>
      <c r="G210" s="241"/>
      <c r="H210" s="244">
        <v>195.69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147</v>
      </c>
      <c r="AU210" s="250" t="s">
        <v>79</v>
      </c>
      <c r="AV210" s="13" t="s">
        <v>79</v>
      </c>
      <c r="AW210" s="13" t="s">
        <v>4</v>
      </c>
      <c r="AX210" s="13" t="s">
        <v>77</v>
      </c>
      <c r="AY210" s="250" t="s">
        <v>138</v>
      </c>
    </row>
    <row r="211" spans="2:63" s="11" customFormat="1" ht="22.8" customHeight="1">
      <c r="B211" s="201"/>
      <c r="C211" s="202"/>
      <c r="D211" s="203" t="s">
        <v>69</v>
      </c>
      <c r="E211" s="215" t="s">
        <v>327</v>
      </c>
      <c r="F211" s="215" t="s">
        <v>328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SUM(P212:P250)</f>
        <v>0</v>
      </c>
      <c r="Q211" s="209"/>
      <c r="R211" s="210">
        <f>SUM(R212:R250)</f>
        <v>2.8201297</v>
      </c>
      <c r="S211" s="209"/>
      <c r="T211" s="211">
        <f>SUM(T212:T250)</f>
        <v>0</v>
      </c>
      <c r="AR211" s="212" t="s">
        <v>79</v>
      </c>
      <c r="AT211" s="213" t="s">
        <v>69</v>
      </c>
      <c r="AU211" s="213" t="s">
        <v>77</v>
      </c>
      <c r="AY211" s="212" t="s">
        <v>138</v>
      </c>
      <c r="BK211" s="214">
        <f>SUM(BK212:BK250)</f>
        <v>0</v>
      </c>
    </row>
    <row r="212" spans="2:65" s="1" customFormat="1" ht="16.5" customHeight="1">
      <c r="B212" s="38"/>
      <c r="C212" s="217" t="s">
        <v>287</v>
      </c>
      <c r="D212" s="217" t="s">
        <v>140</v>
      </c>
      <c r="E212" s="218" t="s">
        <v>329</v>
      </c>
      <c r="F212" s="219" t="s">
        <v>330</v>
      </c>
      <c r="G212" s="220" t="s">
        <v>182</v>
      </c>
      <c r="H212" s="221">
        <v>61.72</v>
      </c>
      <c r="I212" s="222"/>
      <c r="J212" s="223">
        <f>ROUND(I212*H212,2)</f>
        <v>0</v>
      </c>
      <c r="K212" s="219" t="s">
        <v>144</v>
      </c>
      <c r="L212" s="43"/>
      <c r="M212" s="224" t="s">
        <v>1</v>
      </c>
      <c r="N212" s="225" t="s">
        <v>41</v>
      </c>
      <c r="O212" s="79"/>
      <c r="P212" s="226">
        <f>O212*H212</f>
        <v>0</v>
      </c>
      <c r="Q212" s="226">
        <v>0.0087</v>
      </c>
      <c r="R212" s="226">
        <f>Q212*H212</f>
        <v>0.536964</v>
      </c>
      <c r="S212" s="226">
        <v>0</v>
      </c>
      <c r="T212" s="227">
        <f>S212*H212</f>
        <v>0</v>
      </c>
      <c r="AR212" s="17" t="s">
        <v>234</v>
      </c>
      <c r="AT212" s="17" t="s">
        <v>140</v>
      </c>
      <c r="AU212" s="17" t="s">
        <v>79</v>
      </c>
      <c r="AY212" s="17" t="s">
        <v>138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7" t="s">
        <v>77</v>
      </c>
      <c r="BK212" s="228">
        <f>ROUND(I212*H212,2)</f>
        <v>0</v>
      </c>
      <c r="BL212" s="17" t="s">
        <v>234</v>
      </c>
      <c r="BM212" s="17" t="s">
        <v>331</v>
      </c>
    </row>
    <row r="213" spans="2:51" s="12" customFormat="1" ht="12">
      <c r="B213" s="229"/>
      <c r="C213" s="230"/>
      <c r="D213" s="231" t="s">
        <v>147</v>
      </c>
      <c r="E213" s="232" t="s">
        <v>1</v>
      </c>
      <c r="F213" s="233" t="s">
        <v>332</v>
      </c>
      <c r="G213" s="230"/>
      <c r="H213" s="232" t="s">
        <v>1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147</v>
      </c>
      <c r="AU213" s="239" t="s">
        <v>79</v>
      </c>
      <c r="AV213" s="12" t="s">
        <v>77</v>
      </c>
      <c r="AW213" s="12" t="s">
        <v>32</v>
      </c>
      <c r="AX213" s="12" t="s">
        <v>70</v>
      </c>
      <c r="AY213" s="239" t="s">
        <v>138</v>
      </c>
    </row>
    <row r="214" spans="2:51" s="12" customFormat="1" ht="12">
      <c r="B214" s="229"/>
      <c r="C214" s="230"/>
      <c r="D214" s="231" t="s">
        <v>147</v>
      </c>
      <c r="E214" s="232" t="s">
        <v>1</v>
      </c>
      <c r="F214" s="233" t="s">
        <v>333</v>
      </c>
      <c r="G214" s="230"/>
      <c r="H214" s="232" t="s">
        <v>1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147</v>
      </c>
      <c r="AU214" s="239" t="s">
        <v>79</v>
      </c>
      <c r="AV214" s="12" t="s">
        <v>77</v>
      </c>
      <c r="AW214" s="12" t="s">
        <v>32</v>
      </c>
      <c r="AX214" s="12" t="s">
        <v>70</v>
      </c>
      <c r="AY214" s="239" t="s">
        <v>138</v>
      </c>
    </row>
    <row r="215" spans="2:51" s="13" customFormat="1" ht="12">
      <c r="B215" s="240"/>
      <c r="C215" s="241"/>
      <c r="D215" s="231" t="s">
        <v>147</v>
      </c>
      <c r="E215" s="242" t="s">
        <v>1</v>
      </c>
      <c r="F215" s="243" t="s">
        <v>334</v>
      </c>
      <c r="G215" s="241"/>
      <c r="H215" s="244">
        <v>61.72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147</v>
      </c>
      <c r="AU215" s="250" t="s">
        <v>79</v>
      </c>
      <c r="AV215" s="13" t="s">
        <v>79</v>
      </c>
      <c r="AW215" s="13" t="s">
        <v>32</v>
      </c>
      <c r="AX215" s="13" t="s">
        <v>77</v>
      </c>
      <c r="AY215" s="250" t="s">
        <v>138</v>
      </c>
    </row>
    <row r="216" spans="2:65" s="1" customFormat="1" ht="22.5" customHeight="1">
      <c r="B216" s="38"/>
      <c r="C216" s="217" t="s">
        <v>335</v>
      </c>
      <c r="D216" s="217" t="s">
        <v>140</v>
      </c>
      <c r="E216" s="218" t="s">
        <v>336</v>
      </c>
      <c r="F216" s="219" t="s">
        <v>337</v>
      </c>
      <c r="G216" s="220" t="s">
        <v>182</v>
      </c>
      <c r="H216" s="221">
        <v>182.62</v>
      </c>
      <c r="I216" s="222"/>
      <c r="J216" s="223">
        <f>ROUND(I216*H216,2)</f>
        <v>0</v>
      </c>
      <c r="K216" s="219" t="s">
        <v>144</v>
      </c>
      <c r="L216" s="43"/>
      <c r="M216" s="224" t="s">
        <v>1</v>
      </c>
      <c r="N216" s="225" t="s">
        <v>41</v>
      </c>
      <c r="O216" s="79"/>
      <c r="P216" s="226">
        <f>O216*H216</f>
        <v>0</v>
      </c>
      <c r="Q216" s="226">
        <v>0.00227</v>
      </c>
      <c r="R216" s="226">
        <f>Q216*H216</f>
        <v>0.4145474</v>
      </c>
      <c r="S216" s="226">
        <v>0</v>
      </c>
      <c r="T216" s="227">
        <f>S216*H216</f>
        <v>0</v>
      </c>
      <c r="AR216" s="17" t="s">
        <v>234</v>
      </c>
      <c r="AT216" s="17" t="s">
        <v>140</v>
      </c>
      <c r="AU216" s="17" t="s">
        <v>79</v>
      </c>
      <c r="AY216" s="17" t="s">
        <v>138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7" t="s">
        <v>77</v>
      </c>
      <c r="BK216" s="228">
        <f>ROUND(I216*H216,2)</f>
        <v>0</v>
      </c>
      <c r="BL216" s="17" t="s">
        <v>234</v>
      </c>
      <c r="BM216" s="17" t="s">
        <v>338</v>
      </c>
    </row>
    <row r="217" spans="2:51" s="12" customFormat="1" ht="12">
      <c r="B217" s="229"/>
      <c r="C217" s="230"/>
      <c r="D217" s="231" t="s">
        <v>147</v>
      </c>
      <c r="E217" s="232" t="s">
        <v>1</v>
      </c>
      <c r="F217" s="233" t="s">
        <v>339</v>
      </c>
      <c r="G217" s="230"/>
      <c r="H217" s="232" t="s">
        <v>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147</v>
      </c>
      <c r="AU217" s="239" t="s">
        <v>79</v>
      </c>
      <c r="AV217" s="12" t="s">
        <v>77</v>
      </c>
      <c r="AW217" s="12" t="s">
        <v>32</v>
      </c>
      <c r="AX217" s="12" t="s">
        <v>70</v>
      </c>
      <c r="AY217" s="239" t="s">
        <v>138</v>
      </c>
    </row>
    <row r="218" spans="2:51" s="12" customFormat="1" ht="12">
      <c r="B218" s="229"/>
      <c r="C218" s="230"/>
      <c r="D218" s="231" t="s">
        <v>147</v>
      </c>
      <c r="E218" s="232" t="s">
        <v>1</v>
      </c>
      <c r="F218" s="233" t="s">
        <v>340</v>
      </c>
      <c r="G218" s="230"/>
      <c r="H218" s="232" t="s">
        <v>1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147</v>
      </c>
      <c r="AU218" s="239" t="s">
        <v>79</v>
      </c>
      <c r="AV218" s="12" t="s">
        <v>77</v>
      </c>
      <c r="AW218" s="12" t="s">
        <v>32</v>
      </c>
      <c r="AX218" s="12" t="s">
        <v>70</v>
      </c>
      <c r="AY218" s="239" t="s">
        <v>138</v>
      </c>
    </row>
    <row r="219" spans="2:51" s="13" customFormat="1" ht="12">
      <c r="B219" s="240"/>
      <c r="C219" s="241"/>
      <c r="D219" s="231" t="s">
        <v>147</v>
      </c>
      <c r="E219" s="242" t="s">
        <v>1</v>
      </c>
      <c r="F219" s="243" t="s">
        <v>341</v>
      </c>
      <c r="G219" s="241"/>
      <c r="H219" s="244">
        <v>182.62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147</v>
      </c>
      <c r="AU219" s="250" t="s">
        <v>79</v>
      </c>
      <c r="AV219" s="13" t="s">
        <v>79</v>
      </c>
      <c r="AW219" s="13" t="s">
        <v>32</v>
      </c>
      <c r="AX219" s="13" t="s">
        <v>77</v>
      </c>
      <c r="AY219" s="250" t="s">
        <v>138</v>
      </c>
    </row>
    <row r="220" spans="2:65" s="1" customFormat="1" ht="22.5" customHeight="1">
      <c r="B220" s="38"/>
      <c r="C220" s="217" t="s">
        <v>342</v>
      </c>
      <c r="D220" s="217" t="s">
        <v>140</v>
      </c>
      <c r="E220" s="218" t="s">
        <v>343</v>
      </c>
      <c r="F220" s="219" t="s">
        <v>344</v>
      </c>
      <c r="G220" s="220" t="s">
        <v>182</v>
      </c>
      <c r="H220" s="221">
        <v>263.02</v>
      </c>
      <c r="I220" s="222"/>
      <c r="J220" s="223">
        <f>ROUND(I220*H220,2)</f>
        <v>0</v>
      </c>
      <c r="K220" s="219" t="s">
        <v>144</v>
      </c>
      <c r="L220" s="43"/>
      <c r="M220" s="224" t="s">
        <v>1</v>
      </c>
      <c r="N220" s="225" t="s">
        <v>41</v>
      </c>
      <c r="O220" s="79"/>
      <c r="P220" s="226">
        <f>O220*H220</f>
        <v>0</v>
      </c>
      <c r="Q220" s="226">
        <v>0.00296</v>
      </c>
      <c r="R220" s="226">
        <f>Q220*H220</f>
        <v>0.7785392</v>
      </c>
      <c r="S220" s="226">
        <v>0</v>
      </c>
      <c r="T220" s="227">
        <f>S220*H220</f>
        <v>0</v>
      </c>
      <c r="AR220" s="17" t="s">
        <v>234</v>
      </c>
      <c r="AT220" s="17" t="s">
        <v>140</v>
      </c>
      <c r="AU220" s="17" t="s">
        <v>79</v>
      </c>
      <c r="AY220" s="17" t="s">
        <v>138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7" t="s">
        <v>77</v>
      </c>
      <c r="BK220" s="228">
        <f>ROUND(I220*H220,2)</f>
        <v>0</v>
      </c>
      <c r="BL220" s="17" t="s">
        <v>234</v>
      </c>
      <c r="BM220" s="17" t="s">
        <v>345</v>
      </c>
    </row>
    <row r="221" spans="2:51" s="12" customFormat="1" ht="12">
      <c r="B221" s="229"/>
      <c r="C221" s="230"/>
      <c r="D221" s="231" t="s">
        <v>147</v>
      </c>
      <c r="E221" s="232" t="s">
        <v>1</v>
      </c>
      <c r="F221" s="233" t="s">
        <v>346</v>
      </c>
      <c r="G221" s="230"/>
      <c r="H221" s="232" t="s">
        <v>1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147</v>
      </c>
      <c r="AU221" s="239" t="s">
        <v>79</v>
      </c>
      <c r="AV221" s="12" t="s">
        <v>77</v>
      </c>
      <c r="AW221" s="12" t="s">
        <v>32</v>
      </c>
      <c r="AX221" s="12" t="s">
        <v>70</v>
      </c>
      <c r="AY221" s="239" t="s">
        <v>138</v>
      </c>
    </row>
    <row r="222" spans="2:51" s="12" customFormat="1" ht="12">
      <c r="B222" s="229"/>
      <c r="C222" s="230"/>
      <c r="D222" s="231" t="s">
        <v>147</v>
      </c>
      <c r="E222" s="232" t="s">
        <v>1</v>
      </c>
      <c r="F222" s="233" t="s">
        <v>347</v>
      </c>
      <c r="G222" s="230"/>
      <c r="H222" s="232" t="s">
        <v>1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147</v>
      </c>
      <c r="AU222" s="239" t="s">
        <v>79</v>
      </c>
      <c r="AV222" s="12" t="s">
        <v>77</v>
      </c>
      <c r="AW222" s="12" t="s">
        <v>32</v>
      </c>
      <c r="AX222" s="12" t="s">
        <v>70</v>
      </c>
      <c r="AY222" s="239" t="s">
        <v>138</v>
      </c>
    </row>
    <row r="223" spans="2:51" s="13" customFormat="1" ht="12">
      <c r="B223" s="240"/>
      <c r="C223" s="241"/>
      <c r="D223" s="231" t="s">
        <v>147</v>
      </c>
      <c r="E223" s="242" t="s">
        <v>1</v>
      </c>
      <c r="F223" s="243" t="s">
        <v>348</v>
      </c>
      <c r="G223" s="241"/>
      <c r="H223" s="244">
        <v>263.02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147</v>
      </c>
      <c r="AU223" s="250" t="s">
        <v>79</v>
      </c>
      <c r="AV223" s="13" t="s">
        <v>79</v>
      </c>
      <c r="AW223" s="13" t="s">
        <v>32</v>
      </c>
      <c r="AX223" s="13" t="s">
        <v>77</v>
      </c>
      <c r="AY223" s="250" t="s">
        <v>138</v>
      </c>
    </row>
    <row r="224" spans="2:65" s="1" customFormat="1" ht="16.5" customHeight="1">
      <c r="B224" s="38"/>
      <c r="C224" s="217" t="s">
        <v>349</v>
      </c>
      <c r="D224" s="217" t="s">
        <v>140</v>
      </c>
      <c r="E224" s="218" t="s">
        <v>350</v>
      </c>
      <c r="F224" s="219" t="s">
        <v>351</v>
      </c>
      <c r="G224" s="220" t="s">
        <v>182</v>
      </c>
      <c r="H224" s="221">
        <v>64.95</v>
      </c>
      <c r="I224" s="222"/>
      <c r="J224" s="223">
        <f>ROUND(I224*H224,2)</f>
        <v>0</v>
      </c>
      <c r="K224" s="219" t="s">
        <v>144</v>
      </c>
      <c r="L224" s="43"/>
      <c r="M224" s="224" t="s">
        <v>1</v>
      </c>
      <c r="N224" s="225" t="s">
        <v>41</v>
      </c>
      <c r="O224" s="79"/>
      <c r="P224" s="226">
        <f>O224*H224</f>
        <v>0</v>
      </c>
      <c r="Q224" s="226">
        <v>0.00291</v>
      </c>
      <c r="R224" s="226">
        <f>Q224*H224</f>
        <v>0.1890045</v>
      </c>
      <c r="S224" s="226">
        <v>0</v>
      </c>
      <c r="T224" s="227">
        <f>S224*H224</f>
        <v>0</v>
      </c>
      <c r="AR224" s="17" t="s">
        <v>234</v>
      </c>
      <c r="AT224" s="17" t="s">
        <v>140</v>
      </c>
      <c r="AU224" s="17" t="s">
        <v>79</v>
      </c>
      <c r="AY224" s="17" t="s">
        <v>138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7" t="s">
        <v>77</v>
      </c>
      <c r="BK224" s="228">
        <f>ROUND(I224*H224,2)</f>
        <v>0</v>
      </c>
      <c r="BL224" s="17" t="s">
        <v>234</v>
      </c>
      <c r="BM224" s="17" t="s">
        <v>352</v>
      </c>
    </row>
    <row r="225" spans="2:51" s="12" customFormat="1" ht="12">
      <c r="B225" s="229"/>
      <c r="C225" s="230"/>
      <c r="D225" s="231" t="s">
        <v>147</v>
      </c>
      <c r="E225" s="232" t="s">
        <v>1</v>
      </c>
      <c r="F225" s="233" t="s">
        <v>353</v>
      </c>
      <c r="G225" s="230"/>
      <c r="H225" s="232" t="s">
        <v>1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147</v>
      </c>
      <c r="AU225" s="239" t="s">
        <v>79</v>
      </c>
      <c r="AV225" s="12" t="s">
        <v>77</v>
      </c>
      <c r="AW225" s="12" t="s">
        <v>32</v>
      </c>
      <c r="AX225" s="12" t="s">
        <v>70</v>
      </c>
      <c r="AY225" s="239" t="s">
        <v>138</v>
      </c>
    </row>
    <row r="226" spans="2:51" s="12" customFormat="1" ht="12">
      <c r="B226" s="229"/>
      <c r="C226" s="230"/>
      <c r="D226" s="231" t="s">
        <v>147</v>
      </c>
      <c r="E226" s="232" t="s">
        <v>1</v>
      </c>
      <c r="F226" s="233" t="s">
        <v>347</v>
      </c>
      <c r="G226" s="230"/>
      <c r="H226" s="232" t="s">
        <v>1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147</v>
      </c>
      <c r="AU226" s="239" t="s">
        <v>79</v>
      </c>
      <c r="AV226" s="12" t="s">
        <v>77</v>
      </c>
      <c r="AW226" s="12" t="s">
        <v>32</v>
      </c>
      <c r="AX226" s="12" t="s">
        <v>70</v>
      </c>
      <c r="AY226" s="239" t="s">
        <v>138</v>
      </c>
    </row>
    <row r="227" spans="2:51" s="13" customFormat="1" ht="12">
      <c r="B227" s="240"/>
      <c r="C227" s="241"/>
      <c r="D227" s="231" t="s">
        <v>147</v>
      </c>
      <c r="E227" s="242" t="s">
        <v>1</v>
      </c>
      <c r="F227" s="243" t="s">
        <v>354</v>
      </c>
      <c r="G227" s="241"/>
      <c r="H227" s="244">
        <v>64.95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147</v>
      </c>
      <c r="AU227" s="250" t="s">
        <v>79</v>
      </c>
      <c r="AV227" s="13" t="s">
        <v>79</v>
      </c>
      <c r="AW227" s="13" t="s">
        <v>32</v>
      </c>
      <c r="AX227" s="13" t="s">
        <v>77</v>
      </c>
      <c r="AY227" s="250" t="s">
        <v>138</v>
      </c>
    </row>
    <row r="228" spans="2:65" s="1" customFormat="1" ht="22.5" customHeight="1">
      <c r="B228" s="38"/>
      <c r="C228" s="217" t="s">
        <v>355</v>
      </c>
      <c r="D228" s="217" t="s">
        <v>140</v>
      </c>
      <c r="E228" s="218" t="s">
        <v>356</v>
      </c>
      <c r="F228" s="219" t="s">
        <v>357</v>
      </c>
      <c r="G228" s="220" t="s">
        <v>182</v>
      </c>
      <c r="H228" s="221">
        <v>122.65</v>
      </c>
      <c r="I228" s="222"/>
      <c r="J228" s="223">
        <f>ROUND(I228*H228,2)</f>
        <v>0</v>
      </c>
      <c r="K228" s="219" t="s">
        <v>144</v>
      </c>
      <c r="L228" s="43"/>
      <c r="M228" s="224" t="s">
        <v>1</v>
      </c>
      <c r="N228" s="225" t="s">
        <v>41</v>
      </c>
      <c r="O228" s="79"/>
      <c r="P228" s="226">
        <f>O228*H228</f>
        <v>0</v>
      </c>
      <c r="Q228" s="226">
        <v>0.00436</v>
      </c>
      <c r="R228" s="226">
        <f>Q228*H228</f>
        <v>0.5347540000000001</v>
      </c>
      <c r="S228" s="226">
        <v>0</v>
      </c>
      <c r="T228" s="227">
        <f>S228*H228</f>
        <v>0</v>
      </c>
      <c r="AR228" s="17" t="s">
        <v>234</v>
      </c>
      <c r="AT228" s="17" t="s">
        <v>140</v>
      </c>
      <c r="AU228" s="17" t="s">
        <v>79</v>
      </c>
      <c r="AY228" s="17" t="s">
        <v>138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7" t="s">
        <v>77</v>
      </c>
      <c r="BK228" s="228">
        <f>ROUND(I228*H228,2)</f>
        <v>0</v>
      </c>
      <c r="BL228" s="17" t="s">
        <v>234</v>
      </c>
      <c r="BM228" s="17" t="s">
        <v>358</v>
      </c>
    </row>
    <row r="229" spans="2:51" s="12" customFormat="1" ht="12">
      <c r="B229" s="229"/>
      <c r="C229" s="230"/>
      <c r="D229" s="231" t="s">
        <v>147</v>
      </c>
      <c r="E229" s="232" t="s">
        <v>1</v>
      </c>
      <c r="F229" s="233" t="s">
        <v>359</v>
      </c>
      <c r="G229" s="230"/>
      <c r="H229" s="232" t="s">
        <v>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147</v>
      </c>
      <c r="AU229" s="239" t="s">
        <v>79</v>
      </c>
      <c r="AV229" s="12" t="s">
        <v>77</v>
      </c>
      <c r="AW229" s="12" t="s">
        <v>32</v>
      </c>
      <c r="AX229" s="12" t="s">
        <v>70</v>
      </c>
      <c r="AY229" s="239" t="s">
        <v>138</v>
      </c>
    </row>
    <row r="230" spans="2:51" s="12" customFormat="1" ht="12">
      <c r="B230" s="229"/>
      <c r="C230" s="230"/>
      <c r="D230" s="231" t="s">
        <v>147</v>
      </c>
      <c r="E230" s="232" t="s">
        <v>1</v>
      </c>
      <c r="F230" s="233" t="s">
        <v>360</v>
      </c>
      <c r="G230" s="230"/>
      <c r="H230" s="232" t="s">
        <v>1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147</v>
      </c>
      <c r="AU230" s="239" t="s">
        <v>79</v>
      </c>
      <c r="AV230" s="12" t="s">
        <v>77</v>
      </c>
      <c r="AW230" s="12" t="s">
        <v>32</v>
      </c>
      <c r="AX230" s="12" t="s">
        <v>70</v>
      </c>
      <c r="AY230" s="239" t="s">
        <v>138</v>
      </c>
    </row>
    <row r="231" spans="2:51" s="13" customFormat="1" ht="12">
      <c r="B231" s="240"/>
      <c r="C231" s="241"/>
      <c r="D231" s="231" t="s">
        <v>147</v>
      </c>
      <c r="E231" s="242" t="s">
        <v>1</v>
      </c>
      <c r="F231" s="243" t="s">
        <v>361</v>
      </c>
      <c r="G231" s="241"/>
      <c r="H231" s="244">
        <v>122.65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147</v>
      </c>
      <c r="AU231" s="250" t="s">
        <v>79</v>
      </c>
      <c r="AV231" s="13" t="s">
        <v>79</v>
      </c>
      <c r="AW231" s="13" t="s">
        <v>32</v>
      </c>
      <c r="AX231" s="13" t="s">
        <v>77</v>
      </c>
      <c r="AY231" s="250" t="s">
        <v>138</v>
      </c>
    </row>
    <row r="232" spans="2:65" s="1" customFormat="1" ht="16.5" customHeight="1">
      <c r="B232" s="38"/>
      <c r="C232" s="217" t="s">
        <v>362</v>
      </c>
      <c r="D232" s="217" t="s">
        <v>140</v>
      </c>
      <c r="E232" s="218" t="s">
        <v>363</v>
      </c>
      <c r="F232" s="219" t="s">
        <v>364</v>
      </c>
      <c r="G232" s="220" t="s">
        <v>182</v>
      </c>
      <c r="H232" s="221">
        <v>182.62</v>
      </c>
      <c r="I232" s="222"/>
      <c r="J232" s="223">
        <f>ROUND(I232*H232,2)</f>
        <v>0</v>
      </c>
      <c r="K232" s="219" t="s">
        <v>144</v>
      </c>
      <c r="L232" s="43"/>
      <c r="M232" s="224" t="s">
        <v>1</v>
      </c>
      <c r="N232" s="225" t="s">
        <v>41</v>
      </c>
      <c r="O232" s="79"/>
      <c r="P232" s="226">
        <f>O232*H232</f>
        <v>0</v>
      </c>
      <c r="Q232" s="226">
        <v>0.00163</v>
      </c>
      <c r="R232" s="226">
        <f>Q232*H232</f>
        <v>0.2976706</v>
      </c>
      <c r="S232" s="226">
        <v>0</v>
      </c>
      <c r="T232" s="227">
        <f>S232*H232</f>
        <v>0</v>
      </c>
      <c r="AR232" s="17" t="s">
        <v>234</v>
      </c>
      <c r="AT232" s="17" t="s">
        <v>140</v>
      </c>
      <c r="AU232" s="17" t="s">
        <v>79</v>
      </c>
      <c r="AY232" s="17" t="s">
        <v>138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7" t="s">
        <v>77</v>
      </c>
      <c r="BK232" s="228">
        <f>ROUND(I232*H232,2)</f>
        <v>0</v>
      </c>
      <c r="BL232" s="17" t="s">
        <v>234</v>
      </c>
      <c r="BM232" s="17" t="s">
        <v>365</v>
      </c>
    </row>
    <row r="233" spans="2:51" s="12" customFormat="1" ht="12">
      <c r="B233" s="229"/>
      <c r="C233" s="230"/>
      <c r="D233" s="231" t="s">
        <v>147</v>
      </c>
      <c r="E233" s="232" t="s">
        <v>1</v>
      </c>
      <c r="F233" s="233" t="s">
        <v>366</v>
      </c>
      <c r="G233" s="230"/>
      <c r="H233" s="232" t="s">
        <v>1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147</v>
      </c>
      <c r="AU233" s="239" t="s">
        <v>79</v>
      </c>
      <c r="AV233" s="12" t="s">
        <v>77</v>
      </c>
      <c r="AW233" s="12" t="s">
        <v>32</v>
      </c>
      <c r="AX233" s="12" t="s">
        <v>70</v>
      </c>
      <c r="AY233" s="239" t="s">
        <v>138</v>
      </c>
    </row>
    <row r="234" spans="2:51" s="12" customFormat="1" ht="12">
      <c r="B234" s="229"/>
      <c r="C234" s="230"/>
      <c r="D234" s="231" t="s">
        <v>147</v>
      </c>
      <c r="E234" s="232" t="s">
        <v>1</v>
      </c>
      <c r="F234" s="233" t="s">
        <v>347</v>
      </c>
      <c r="G234" s="230"/>
      <c r="H234" s="232" t="s">
        <v>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147</v>
      </c>
      <c r="AU234" s="239" t="s">
        <v>79</v>
      </c>
      <c r="AV234" s="12" t="s">
        <v>77</v>
      </c>
      <c r="AW234" s="12" t="s">
        <v>32</v>
      </c>
      <c r="AX234" s="12" t="s">
        <v>70</v>
      </c>
      <c r="AY234" s="239" t="s">
        <v>138</v>
      </c>
    </row>
    <row r="235" spans="2:51" s="12" customFormat="1" ht="12">
      <c r="B235" s="229"/>
      <c r="C235" s="230"/>
      <c r="D235" s="231" t="s">
        <v>147</v>
      </c>
      <c r="E235" s="232" t="s">
        <v>1</v>
      </c>
      <c r="F235" s="233" t="s">
        <v>238</v>
      </c>
      <c r="G235" s="230"/>
      <c r="H235" s="232" t="s">
        <v>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147</v>
      </c>
      <c r="AU235" s="239" t="s">
        <v>79</v>
      </c>
      <c r="AV235" s="12" t="s">
        <v>77</v>
      </c>
      <c r="AW235" s="12" t="s">
        <v>32</v>
      </c>
      <c r="AX235" s="12" t="s">
        <v>70</v>
      </c>
      <c r="AY235" s="239" t="s">
        <v>138</v>
      </c>
    </row>
    <row r="236" spans="2:51" s="13" customFormat="1" ht="12">
      <c r="B236" s="240"/>
      <c r="C236" s="241"/>
      <c r="D236" s="231" t="s">
        <v>147</v>
      </c>
      <c r="E236" s="242" t="s">
        <v>1</v>
      </c>
      <c r="F236" s="243" t="s">
        <v>367</v>
      </c>
      <c r="G236" s="241"/>
      <c r="H236" s="244">
        <v>120.9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147</v>
      </c>
      <c r="AU236" s="250" t="s">
        <v>79</v>
      </c>
      <c r="AV236" s="13" t="s">
        <v>79</v>
      </c>
      <c r="AW236" s="13" t="s">
        <v>32</v>
      </c>
      <c r="AX236" s="13" t="s">
        <v>70</v>
      </c>
      <c r="AY236" s="250" t="s">
        <v>138</v>
      </c>
    </row>
    <row r="237" spans="2:51" s="12" customFormat="1" ht="12">
      <c r="B237" s="229"/>
      <c r="C237" s="230"/>
      <c r="D237" s="231" t="s">
        <v>147</v>
      </c>
      <c r="E237" s="232" t="s">
        <v>1</v>
      </c>
      <c r="F237" s="233" t="s">
        <v>368</v>
      </c>
      <c r="G237" s="230"/>
      <c r="H237" s="232" t="s">
        <v>1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147</v>
      </c>
      <c r="AU237" s="239" t="s">
        <v>79</v>
      </c>
      <c r="AV237" s="12" t="s">
        <v>77</v>
      </c>
      <c r="AW237" s="12" t="s">
        <v>32</v>
      </c>
      <c r="AX237" s="12" t="s">
        <v>70</v>
      </c>
      <c r="AY237" s="239" t="s">
        <v>138</v>
      </c>
    </row>
    <row r="238" spans="2:51" s="13" customFormat="1" ht="12">
      <c r="B238" s="240"/>
      <c r="C238" s="241"/>
      <c r="D238" s="231" t="s">
        <v>147</v>
      </c>
      <c r="E238" s="242" t="s">
        <v>1</v>
      </c>
      <c r="F238" s="243" t="s">
        <v>334</v>
      </c>
      <c r="G238" s="241"/>
      <c r="H238" s="244">
        <v>61.72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147</v>
      </c>
      <c r="AU238" s="250" t="s">
        <v>79</v>
      </c>
      <c r="AV238" s="13" t="s">
        <v>79</v>
      </c>
      <c r="AW238" s="13" t="s">
        <v>32</v>
      </c>
      <c r="AX238" s="13" t="s">
        <v>70</v>
      </c>
      <c r="AY238" s="250" t="s">
        <v>138</v>
      </c>
    </row>
    <row r="239" spans="2:51" s="14" customFormat="1" ht="12">
      <c r="B239" s="261"/>
      <c r="C239" s="262"/>
      <c r="D239" s="231" t="s">
        <v>147</v>
      </c>
      <c r="E239" s="263" t="s">
        <v>1</v>
      </c>
      <c r="F239" s="264" t="s">
        <v>210</v>
      </c>
      <c r="G239" s="262"/>
      <c r="H239" s="265">
        <v>182.62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AT239" s="271" t="s">
        <v>147</v>
      </c>
      <c r="AU239" s="271" t="s">
        <v>79</v>
      </c>
      <c r="AV239" s="14" t="s">
        <v>145</v>
      </c>
      <c r="AW239" s="14" t="s">
        <v>32</v>
      </c>
      <c r="AX239" s="14" t="s">
        <v>77</v>
      </c>
      <c r="AY239" s="271" t="s">
        <v>138</v>
      </c>
    </row>
    <row r="240" spans="2:65" s="1" customFormat="1" ht="22.5" customHeight="1">
      <c r="B240" s="38"/>
      <c r="C240" s="217" t="s">
        <v>369</v>
      </c>
      <c r="D240" s="217" t="s">
        <v>140</v>
      </c>
      <c r="E240" s="218" t="s">
        <v>370</v>
      </c>
      <c r="F240" s="219" t="s">
        <v>371</v>
      </c>
      <c r="G240" s="220" t="s">
        <v>372</v>
      </c>
      <c r="H240" s="221">
        <v>10</v>
      </c>
      <c r="I240" s="222"/>
      <c r="J240" s="223">
        <f>ROUND(I240*H240,2)</f>
        <v>0</v>
      </c>
      <c r="K240" s="219" t="s">
        <v>1</v>
      </c>
      <c r="L240" s="43"/>
      <c r="M240" s="224" t="s">
        <v>1</v>
      </c>
      <c r="N240" s="225" t="s">
        <v>41</v>
      </c>
      <c r="O240" s="79"/>
      <c r="P240" s="226">
        <f>O240*H240</f>
        <v>0</v>
      </c>
      <c r="Q240" s="226">
        <v>0.00025</v>
      </c>
      <c r="R240" s="226">
        <f>Q240*H240</f>
        <v>0.0025</v>
      </c>
      <c r="S240" s="226">
        <v>0</v>
      </c>
      <c r="T240" s="227">
        <f>S240*H240</f>
        <v>0</v>
      </c>
      <c r="AR240" s="17" t="s">
        <v>234</v>
      </c>
      <c r="AT240" s="17" t="s">
        <v>140</v>
      </c>
      <c r="AU240" s="17" t="s">
        <v>79</v>
      </c>
      <c r="AY240" s="17" t="s">
        <v>138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7" t="s">
        <v>77</v>
      </c>
      <c r="BK240" s="228">
        <f>ROUND(I240*H240,2)</f>
        <v>0</v>
      </c>
      <c r="BL240" s="17" t="s">
        <v>234</v>
      </c>
      <c r="BM240" s="17" t="s">
        <v>373</v>
      </c>
    </row>
    <row r="241" spans="2:51" s="12" customFormat="1" ht="12">
      <c r="B241" s="229"/>
      <c r="C241" s="230"/>
      <c r="D241" s="231" t="s">
        <v>147</v>
      </c>
      <c r="E241" s="232" t="s">
        <v>1</v>
      </c>
      <c r="F241" s="233" t="s">
        <v>374</v>
      </c>
      <c r="G241" s="230"/>
      <c r="H241" s="232" t="s">
        <v>1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147</v>
      </c>
      <c r="AU241" s="239" t="s">
        <v>79</v>
      </c>
      <c r="AV241" s="12" t="s">
        <v>77</v>
      </c>
      <c r="AW241" s="12" t="s">
        <v>32</v>
      </c>
      <c r="AX241" s="12" t="s">
        <v>70</v>
      </c>
      <c r="AY241" s="239" t="s">
        <v>138</v>
      </c>
    </row>
    <row r="242" spans="2:51" s="12" customFormat="1" ht="12">
      <c r="B242" s="229"/>
      <c r="C242" s="230"/>
      <c r="D242" s="231" t="s">
        <v>147</v>
      </c>
      <c r="E242" s="232" t="s">
        <v>1</v>
      </c>
      <c r="F242" s="233" t="s">
        <v>238</v>
      </c>
      <c r="G242" s="230"/>
      <c r="H242" s="232" t="s">
        <v>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147</v>
      </c>
      <c r="AU242" s="239" t="s">
        <v>79</v>
      </c>
      <c r="AV242" s="12" t="s">
        <v>77</v>
      </c>
      <c r="AW242" s="12" t="s">
        <v>32</v>
      </c>
      <c r="AX242" s="12" t="s">
        <v>70</v>
      </c>
      <c r="AY242" s="239" t="s">
        <v>138</v>
      </c>
    </row>
    <row r="243" spans="2:51" s="13" customFormat="1" ht="12">
      <c r="B243" s="240"/>
      <c r="C243" s="241"/>
      <c r="D243" s="231" t="s">
        <v>147</v>
      </c>
      <c r="E243" s="242" t="s">
        <v>1</v>
      </c>
      <c r="F243" s="243" t="s">
        <v>163</v>
      </c>
      <c r="G243" s="241"/>
      <c r="H243" s="244">
        <v>6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147</v>
      </c>
      <c r="AU243" s="250" t="s">
        <v>79</v>
      </c>
      <c r="AV243" s="13" t="s">
        <v>79</v>
      </c>
      <c r="AW243" s="13" t="s">
        <v>32</v>
      </c>
      <c r="AX243" s="13" t="s">
        <v>70</v>
      </c>
      <c r="AY243" s="250" t="s">
        <v>138</v>
      </c>
    </row>
    <row r="244" spans="2:51" s="12" customFormat="1" ht="12">
      <c r="B244" s="229"/>
      <c r="C244" s="230"/>
      <c r="D244" s="231" t="s">
        <v>147</v>
      </c>
      <c r="E244" s="232" t="s">
        <v>1</v>
      </c>
      <c r="F244" s="233" t="s">
        <v>368</v>
      </c>
      <c r="G244" s="230"/>
      <c r="H244" s="232" t="s">
        <v>1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147</v>
      </c>
      <c r="AU244" s="239" t="s">
        <v>79</v>
      </c>
      <c r="AV244" s="12" t="s">
        <v>77</v>
      </c>
      <c r="AW244" s="12" t="s">
        <v>32</v>
      </c>
      <c r="AX244" s="12" t="s">
        <v>70</v>
      </c>
      <c r="AY244" s="239" t="s">
        <v>138</v>
      </c>
    </row>
    <row r="245" spans="2:51" s="13" customFormat="1" ht="12">
      <c r="B245" s="240"/>
      <c r="C245" s="241"/>
      <c r="D245" s="231" t="s">
        <v>147</v>
      </c>
      <c r="E245" s="242" t="s">
        <v>1</v>
      </c>
      <c r="F245" s="243" t="s">
        <v>145</v>
      </c>
      <c r="G245" s="241"/>
      <c r="H245" s="244">
        <v>4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147</v>
      </c>
      <c r="AU245" s="250" t="s">
        <v>79</v>
      </c>
      <c r="AV245" s="13" t="s">
        <v>79</v>
      </c>
      <c r="AW245" s="13" t="s">
        <v>32</v>
      </c>
      <c r="AX245" s="13" t="s">
        <v>70</v>
      </c>
      <c r="AY245" s="250" t="s">
        <v>138</v>
      </c>
    </row>
    <row r="246" spans="2:51" s="14" customFormat="1" ht="12">
      <c r="B246" s="261"/>
      <c r="C246" s="262"/>
      <c r="D246" s="231" t="s">
        <v>147</v>
      </c>
      <c r="E246" s="263" t="s">
        <v>1</v>
      </c>
      <c r="F246" s="264" t="s">
        <v>210</v>
      </c>
      <c r="G246" s="262"/>
      <c r="H246" s="265">
        <v>10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AT246" s="271" t="s">
        <v>147</v>
      </c>
      <c r="AU246" s="271" t="s">
        <v>79</v>
      </c>
      <c r="AV246" s="14" t="s">
        <v>145</v>
      </c>
      <c r="AW246" s="14" t="s">
        <v>32</v>
      </c>
      <c r="AX246" s="14" t="s">
        <v>77</v>
      </c>
      <c r="AY246" s="271" t="s">
        <v>138</v>
      </c>
    </row>
    <row r="247" spans="2:65" s="1" customFormat="1" ht="16.5" customHeight="1">
      <c r="B247" s="38"/>
      <c r="C247" s="217" t="s">
        <v>375</v>
      </c>
      <c r="D247" s="217" t="s">
        <v>140</v>
      </c>
      <c r="E247" s="218" t="s">
        <v>376</v>
      </c>
      <c r="F247" s="219" t="s">
        <v>377</v>
      </c>
      <c r="G247" s="220" t="s">
        <v>182</v>
      </c>
      <c r="H247" s="221">
        <v>18.9</v>
      </c>
      <c r="I247" s="222"/>
      <c r="J247" s="223">
        <f>ROUND(I247*H247,2)</f>
        <v>0</v>
      </c>
      <c r="K247" s="219" t="s">
        <v>1</v>
      </c>
      <c r="L247" s="43"/>
      <c r="M247" s="224" t="s">
        <v>1</v>
      </c>
      <c r="N247" s="225" t="s">
        <v>41</v>
      </c>
      <c r="O247" s="79"/>
      <c r="P247" s="226">
        <f>O247*H247</f>
        <v>0</v>
      </c>
      <c r="Q247" s="226">
        <v>0.0035</v>
      </c>
      <c r="R247" s="226">
        <f>Q247*H247</f>
        <v>0.06615</v>
      </c>
      <c r="S247" s="226">
        <v>0</v>
      </c>
      <c r="T247" s="227">
        <f>S247*H247</f>
        <v>0</v>
      </c>
      <c r="AR247" s="17" t="s">
        <v>234</v>
      </c>
      <c r="AT247" s="17" t="s">
        <v>140</v>
      </c>
      <c r="AU247" s="17" t="s">
        <v>79</v>
      </c>
      <c r="AY247" s="17" t="s">
        <v>138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7" t="s">
        <v>77</v>
      </c>
      <c r="BK247" s="228">
        <f>ROUND(I247*H247,2)</f>
        <v>0</v>
      </c>
      <c r="BL247" s="17" t="s">
        <v>234</v>
      </c>
      <c r="BM247" s="17" t="s">
        <v>378</v>
      </c>
    </row>
    <row r="248" spans="2:51" s="12" customFormat="1" ht="12">
      <c r="B248" s="229"/>
      <c r="C248" s="230"/>
      <c r="D248" s="231" t="s">
        <v>147</v>
      </c>
      <c r="E248" s="232" t="s">
        <v>1</v>
      </c>
      <c r="F248" s="233" t="s">
        <v>379</v>
      </c>
      <c r="G248" s="230"/>
      <c r="H248" s="232" t="s">
        <v>1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147</v>
      </c>
      <c r="AU248" s="239" t="s">
        <v>79</v>
      </c>
      <c r="AV248" s="12" t="s">
        <v>77</v>
      </c>
      <c r="AW248" s="12" t="s">
        <v>32</v>
      </c>
      <c r="AX248" s="12" t="s">
        <v>70</v>
      </c>
      <c r="AY248" s="239" t="s">
        <v>138</v>
      </c>
    </row>
    <row r="249" spans="2:51" s="13" customFormat="1" ht="12">
      <c r="B249" s="240"/>
      <c r="C249" s="241"/>
      <c r="D249" s="231" t="s">
        <v>147</v>
      </c>
      <c r="E249" s="242" t="s">
        <v>1</v>
      </c>
      <c r="F249" s="243" t="s">
        <v>380</v>
      </c>
      <c r="G249" s="241"/>
      <c r="H249" s="244">
        <v>18.9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147</v>
      </c>
      <c r="AU249" s="250" t="s">
        <v>79</v>
      </c>
      <c r="AV249" s="13" t="s">
        <v>79</v>
      </c>
      <c r="AW249" s="13" t="s">
        <v>32</v>
      </c>
      <c r="AX249" s="13" t="s">
        <v>77</v>
      </c>
      <c r="AY249" s="250" t="s">
        <v>138</v>
      </c>
    </row>
    <row r="250" spans="2:65" s="1" customFormat="1" ht="22.5" customHeight="1">
      <c r="B250" s="38"/>
      <c r="C250" s="217" t="s">
        <v>381</v>
      </c>
      <c r="D250" s="217" t="s">
        <v>140</v>
      </c>
      <c r="E250" s="218" t="s">
        <v>382</v>
      </c>
      <c r="F250" s="219" t="s">
        <v>383</v>
      </c>
      <c r="G250" s="220" t="s">
        <v>271</v>
      </c>
      <c r="H250" s="221">
        <v>2.82</v>
      </c>
      <c r="I250" s="222"/>
      <c r="J250" s="223">
        <f>ROUND(I250*H250,2)</f>
        <v>0</v>
      </c>
      <c r="K250" s="219" t="s">
        <v>144</v>
      </c>
      <c r="L250" s="43"/>
      <c r="M250" s="224" t="s">
        <v>1</v>
      </c>
      <c r="N250" s="225" t="s">
        <v>41</v>
      </c>
      <c r="O250" s="79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AR250" s="17" t="s">
        <v>234</v>
      </c>
      <c r="AT250" s="17" t="s">
        <v>140</v>
      </c>
      <c r="AU250" s="17" t="s">
        <v>79</v>
      </c>
      <c r="AY250" s="17" t="s">
        <v>138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7" t="s">
        <v>77</v>
      </c>
      <c r="BK250" s="228">
        <f>ROUND(I250*H250,2)</f>
        <v>0</v>
      </c>
      <c r="BL250" s="17" t="s">
        <v>234</v>
      </c>
      <c r="BM250" s="17" t="s">
        <v>384</v>
      </c>
    </row>
    <row r="251" spans="2:63" s="11" customFormat="1" ht="22.8" customHeight="1">
      <c r="B251" s="201"/>
      <c r="C251" s="202"/>
      <c r="D251" s="203" t="s">
        <v>69</v>
      </c>
      <c r="E251" s="215" t="s">
        <v>385</v>
      </c>
      <c r="F251" s="215" t="s">
        <v>386</v>
      </c>
      <c r="G251" s="202"/>
      <c r="H251" s="202"/>
      <c r="I251" s="205"/>
      <c r="J251" s="216">
        <f>BK251</f>
        <v>0</v>
      </c>
      <c r="K251" s="202"/>
      <c r="L251" s="207"/>
      <c r="M251" s="208"/>
      <c r="N251" s="209"/>
      <c r="O251" s="209"/>
      <c r="P251" s="210">
        <f>SUM(P252:P308)</f>
        <v>0</v>
      </c>
      <c r="Q251" s="209"/>
      <c r="R251" s="210">
        <f>SUM(R252:R308)</f>
        <v>1.72017322</v>
      </c>
      <c r="S251" s="209"/>
      <c r="T251" s="211">
        <f>SUM(T252:T308)</f>
        <v>0</v>
      </c>
      <c r="AR251" s="212" t="s">
        <v>79</v>
      </c>
      <c r="AT251" s="213" t="s">
        <v>69</v>
      </c>
      <c r="AU251" s="213" t="s">
        <v>77</v>
      </c>
      <c r="AY251" s="212" t="s">
        <v>138</v>
      </c>
      <c r="BK251" s="214">
        <f>SUM(BK252:BK308)</f>
        <v>0</v>
      </c>
    </row>
    <row r="252" spans="2:65" s="1" customFormat="1" ht="22.5" customHeight="1">
      <c r="B252" s="38"/>
      <c r="C252" s="217" t="s">
        <v>387</v>
      </c>
      <c r="D252" s="217" t="s">
        <v>140</v>
      </c>
      <c r="E252" s="218" t="s">
        <v>388</v>
      </c>
      <c r="F252" s="219" t="s">
        <v>389</v>
      </c>
      <c r="G252" s="220" t="s">
        <v>160</v>
      </c>
      <c r="H252" s="221">
        <v>16.35</v>
      </c>
      <c r="I252" s="222"/>
      <c r="J252" s="223">
        <f>ROUND(I252*H252,2)</f>
        <v>0</v>
      </c>
      <c r="K252" s="219" t="s">
        <v>144</v>
      </c>
      <c r="L252" s="43"/>
      <c r="M252" s="224" t="s">
        <v>1</v>
      </c>
      <c r="N252" s="225" t="s">
        <v>41</v>
      </c>
      <c r="O252" s="79"/>
      <c r="P252" s="226">
        <f>O252*H252</f>
        <v>0</v>
      </c>
      <c r="Q252" s="226">
        <v>0.00027</v>
      </c>
      <c r="R252" s="226">
        <f>Q252*H252</f>
        <v>0.0044145</v>
      </c>
      <c r="S252" s="226">
        <v>0</v>
      </c>
      <c r="T252" s="227">
        <f>S252*H252</f>
        <v>0</v>
      </c>
      <c r="AR252" s="17" t="s">
        <v>234</v>
      </c>
      <c r="AT252" s="17" t="s">
        <v>140</v>
      </c>
      <c r="AU252" s="17" t="s">
        <v>79</v>
      </c>
      <c r="AY252" s="17" t="s">
        <v>138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7" t="s">
        <v>77</v>
      </c>
      <c r="BK252" s="228">
        <f>ROUND(I252*H252,2)</f>
        <v>0</v>
      </c>
      <c r="BL252" s="17" t="s">
        <v>234</v>
      </c>
      <c r="BM252" s="17" t="s">
        <v>390</v>
      </c>
    </row>
    <row r="253" spans="2:51" s="12" customFormat="1" ht="12">
      <c r="B253" s="229"/>
      <c r="C253" s="230"/>
      <c r="D253" s="231" t="s">
        <v>147</v>
      </c>
      <c r="E253" s="232" t="s">
        <v>1</v>
      </c>
      <c r="F253" s="233" t="s">
        <v>391</v>
      </c>
      <c r="G253" s="230"/>
      <c r="H253" s="232" t="s">
        <v>1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147</v>
      </c>
      <c r="AU253" s="239" t="s">
        <v>79</v>
      </c>
      <c r="AV253" s="12" t="s">
        <v>77</v>
      </c>
      <c r="AW253" s="12" t="s">
        <v>32</v>
      </c>
      <c r="AX253" s="12" t="s">
        <v>70</v>
      </c>
      <c r="AY253" s="239" t="s">
        <v>138</v>
      </c>
    </row>
    <row r="254" spans="2:51" s="13" customFormat="1" ht="12">
      <c r="B254" s="240"/>
      <c r="C254" s="241"/>
      <c r="D254" s="231" t="s">
        <v>147</v>
      </c>
      <c r="E254" s="242" t="s">
        <v>1</v>
      </c>
      <c r="F254" s="243" t="s">
        <v>392</v>
      </c>
      <c r="G254" s="241"/>
      <c r="H254" s="244">
        <v>5.4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147</v>
      </c>
      <c r="AU254" s="250" t="s">
        <v>79</v>
      </c>
      <c r="AV254" s="13" t="s">
        <v>79</v>
      </c>
      <c r="AW254" s="13" t="s">
        <v>32</v>
      </c>
      <c r="AX254" s="13" t="s">
        <v>70</v>
      </c>
      <c r="AY254" s="250" t="s">
        <v>138</v>
      </c>
    </row>
    <row r="255" spans="2:51" s="13" customFormat="1" ht="12">
      <c r="B255" s="240"/>
      <c r="C255" s="241"/>
      <c r="D255" s="231" t="s">
        <v>147</v>
      </c>
      <c r="E255" s="242" t="s">
        <v>1</v>
      </c>
      <c r="F255" s="243" t="s">
        <v>393</v>
      </c>
      <c r="G255" s="241"/>
      <c r="H255" s="244">
        <v>5.25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147</v>
      </c>
      <c r="AU255" s="250" t="s">
        <v>79</v>
      </c>
      <c r="AV255" s="13" t="s">
        <v>79</v>
      </c>
      <c r="AW255" s="13" t="s">
        <v>32</v>
      </c>
      <c r="AX255" s="13" t="s">
        <v>70</v>
      </c>
      <c r="AY255" s="250" t="s">
        <v>138</v>
      </c>
    </row>
    <row r="256" spans="2:51" s="13" customFormat="1" ht="12">
      <c r="B256" s="240"/>
      <c r="C256" s="241"/>
      <c r="D256" s="231" t="s">
        <v>147</v>
      </c>
      <c r="E256" s="242" t="s">
        <v>1</v>
      </c>
      <c r="F256" s="243" t="s">
        <v>394</v>
      </c>
      <c r="G256" s="241"/>
      <c r="H256" s="244">
        <v>2.25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147</v>
      </c>
      <c r="AU256" s="250" t="s">
        <v>79</v>
      </c>
      <c r="AV256" s="13" t="s">
        <v>79</v>
      </c>
      <c r="AW256" s="13" t="s">
        <v>32</v>
      </c>
      <c r="AX256" s="13" t="s">
        <v>70</v>
      </c>
      <c r="AY256" s="250" t="s">
        <v>138</v>
      </c>
    </row>
    <row r="257" spans="2:51" s="13" customFormat="1" ht="12">
      <c r="B257" s="240"/>
      <c r="C257" s="241"/>
      <c r="D257" s="231" t="s">
        <v>147</v>
      </c>
      <c r="E257" s="242" t="s">
        <v>1</v>
      </c>
      <c r="F257" s="243" t="s">
        <v>395</v>
      </c>
      <c r="G257" s="241"/>
      <c r="H257" s="244">
        <v>3.45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147</v>
      </c>
      <c r="AU257" s="250" t="s">
        <v>79</v>
      </c>
      <c r="AV257" s="13" t="s">
        <v>79</v>
      </c>
      <c r="AW257" s="13" t="s">
        <v>32</v>
      </c>
      <c r="AX257" s="13" t="s">
        <v>70</v>
      </c>
      <c r="AY257" s="250" t="s">
        <v>138</v>
      </c>
    </row>
    <row r="258" spans="2:51" s="14" customFormat="1" ht="12">
      <c r="B258" s="261"/>
      <c r="C258" s="262"/>
      <c r="D258" s="231" t="s">
        <v>147</v>
      </c>
      <c r="E258" s="263" t="s">
        <v>1</v>
      </c>
      <c r="F258" s="264" t="s">
        <v>210</v>
      </c>
      <c r="G258" s="262"/>
      <c r="H258" s="265">
        <v>16.35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147</v>
      </c>
      <c r="AU258" s="271" t="s">
        <v>79</v>
      </c>
      <c r="AV258" s="14" t="s">
        <v>145</v>
      </c>
      <c r="AW258" s="14" t="s">
        <v>32</v>
      </c>
      <c r="AX258" s="14" t="s">
        <v>77</v>
      </c>
      <c r="AY258" s="271" t="s">
        <v>138</v>
      </c>
    </row>
    <row r="259" spans="2:65" s="1" customFormat="1" ht="22.5" customHeight="1">
      <c r="B259" s="38"/>
      <c r="C259" s="217" t="s">
        <v>396</v>
      </c>
      <c r="D259" s="217" t="s">
        <v>140</v>
      </c>
      <c r="E259" s="218" t="s">
        <v>397</v>
      </c>
      <c r="F259" s="219" t="s">
        <v>398</v>
      </c>
      <c r="G259" s="220" t="s">
        <v>160</v>
      </c>
      <c r="H259" s="221">
        <v>12.042</v>
      </c>
      <c r="I259" s="222"/>
      <c r="J259" s="223">
        <f>ROUND(I259*H259,2)</f>
        <v>0</v>
      </c>
      <c r="K259" s="219" t="s">
        <v>144</v>
      </c>
      <c r="L259" s="43"/>
      <c r="M259" s="224" t="s">
        <v>1</v>
      </c>
      <c r="N259" s="225" t="s">
        <v>41</v>
      </c>
      <c r="O259" s="79"/>
      <c r="P259" s="226">
        <f>O259*H259</f>
        <v>0</v>
      </c>
      <c r="Q259" s="226">
        <v>0.00026</v>
      </c>
      <c r="R259" s="226">
        <f>Q259*H259</f>
        <v>0.0031309199999999997</v>
      </c>
      <c r="S259" s="226">
        <v>0</v>
      </c>
      <c r="T259" s="227">
        <f>S259*H259</f>
        <v>0</v>
      </c>
      <c r="AR259" s="17" t="s">
        <v>234</v>
      </c>
      <c r="AT259" s="17" t="s">
        <v>140</v>
      </c>
      <c r="AU259" s="17" t="s">
        <v>79</v>
      </c>
      <c r="AY259" s="17" t="s">
        <v>138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7" t="s">
        <v>77</v>
      </c>
      <c r="BK259" s="228">
        <f>ROUND(I259*H259,2)</f>
        <v>0</v>
      </c>
      <c r="BL259" s="17" t="s">
        <v>234</v>
      </c>
      <c r="BM259" s="17" t="s">
        <v>399</v>
      </c>
    </row>
    <row r="260" spans="2:51" s="12" customFormat="1" ht="12">
      <c r="B260" s="229"/>
      <c r="C260" s="230"/>
      <c r="D260" s="231" t="s">
        <v>147</v>
      </c>
      <c r="E260" s="232" t="s">
        <v>1</v>
      </c>
      <c r="F260" s="233" t="s">
        <v>391</v>
      </c>
      <c r="G260" s="230"/>
      <c r="H260" s="232" t="s">
        <v>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147</v>
      </c>
      <c r="AU260" s="239" t="s">
        <v>79</v>
      </c>
      <c r="AV260" s="12" t="s">
        <v>77</v>
      </c>
      <c r="AW260" s="12" t="s">
        <v>32</v>
      </c>
      <c r="AX260" s="12" t="s">
        <v>70</v>
      </c>
      <c r="AY260" s="239" t="s">
        <v>138</v>
      </c>
    </row>
    <row r="261" spans="2:51" s="13" customFormat="1" ht="12">
      <c r="B261" s="240"/>
      <c r="C261" s="241"/>
      <c r="D261" s="231" t="s">
        <v>147</v>
      </c>
      <c r="E261" s="242" t="s">
        <v>1</v>
      </c>
      <c r="F261" s="243" t="s">
        <v>400</v>
      </c>
      <c r="G261" s="241"/>
      <c r="H261" s="244">
        <v>12.042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147</v>
      </c>
      <c r="AU261" s="250" t="s">
        <v>79</v>
      </c>
      <c r="AV261" s="13" t="s">
        <v>79</v>
      </c>
      <c r="AW261" s="13" t="s">
        <v>32</v>
      </c>
      <c r="AX261" s="13" t="s">
        <v>77</v>
      </c>
      <c r="AY261" s="250" t="s">
        <v>138</v>
      </c>
    </row>
    <row r="262" spans="2:65" s="1" customFormat="1" ht="16.5" customHeight="1">
      <c r="B262" s="38"/>
      <c r="C262" s="251" t="s">
        <v>401</v>
      </c>
      <c r="D262" s="251" t="s">
        <v>173</v>
      </c>
      <c r="E262" s="252" t="s">
        <v>402</v>
      </c>
      <c r="F262" s="253" t="s">
        <v>403</v>
      </c>
      <c r="G262" s="254" t="s">
        <v>372</v>
      </c>
      <c r="H262" s="255">
        <v>3</v>
      </c>
      <c r="I262" s="256"/>
      <c r="J262" s="257">
        <f>ROUND(I262*H262,2)</f>
        <v>0</v>
      </c>
      <c r="K262" s="253" t="s">
        <v>1</v>
      </c>
      <c r="L262" s="258"/>
      <c r="M262" s="259" t="s">
        <v>1</v>
      </c>
      <c r="N262" s="260" t="s">
        <v>41</v>
      </c>
      <c r="O262" s="79"/>
      <c r="P262" s="226">
        <f>O262*H262</f>
        <v>0</v>
      </c>
      <c r="Q262" s="226">
        <v>0.058</v>
      </c>
      <c r="R262" s="226">
        <f>Q262*H262</f>
        <v>0.17400000000000002</v>
      </c>
      <c r="S262" s="226">
        <v>0</v>
      </c>
      <c r="T262" s="227">
        <f>S262*H262</f>
        <v>0</v>
      </c>
      <c r="AR262" s="17" t="s">
        <v>287</v>
      </c>
      <c r="AT262" s="17" t="s">
        <v>173</v>
      </c>
      <c r="AU262" s="17" t="s">
        <v>79</v>
      </c>
      <c r="AY262" s="17" t="s">
        <v>138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7" t="s">
        <v>77</v>
      </c>
      <c r="BK262" s="228">
        <f>ROUND(I262*H262,2)</f>
        <v>0</v>
      </c>
      <c r="BL262" s="17" t="s">
        <v>234</v>
      </c>
      <c r="BM262" s="17" t="s">
        <v>404</v>
      </c>
    </row>
    <row r="263" spans="2:65" s="1" customFormat="1" ht="16.5" customHeight="1">
      <c r="B263" s="38"/>
      <c r="C263" s="251" t="s">
        <v>405</v>
      </c>
      <c r="D263" s="251" t="s">
        <v>173</v>
      </c>
      <c r="E263" s="252" t="s">
        <v>406</v>
      </c>
      <c r="F263" s="253" t="s">
        <v>407</v>
      </c>
      <c r="G263" s="254" t="s">
        <v>372</v>
      </c>
      <c r="H263" s="255">
        <v>2</v>
      </c>
      <c r="I263" s="256"/>
      <c r="J263" s="257">
        <f>ROUND(I263*H263,2)</f>
        <v>0</v>
      </c>
      <c r="K263" s="253" t="s">
        <v>1</v>
      </c>
      <c r="L263" s="258"/>
      <c r="M263" s="259" t="s">
        <v>1</v>
      </c>
      <c r="N263" s="260" t="s">
        <v>41</v>
      </c>
      <c r="O263" s="79"/>
      <c r="P263" s="226">
        <f>O263*H263</f>
        <v>0</v>
      </c>
      <c r="Q263" s="226">
        <v>0.044</v>
      </c>
      <c r="R263" s="226">
        <f>Q263*H263</f>
        <v>0.088</v>
      </c>
      <c r="S263" s="226">
        <v>0</v>
      </c>
      <c r="T263" s="227">
        <f>S263*H263</f>
        <v>0</v>
      </c>
      <c r="AR263" s="17" t="s">
        <v>287</v>
      </c>
      <c r="AT263" s="17" t="s">
        <v>173</v>
      </c>
      <c r="AU263" s="17" t="s">
        <v>79</v>
      </c>
      <c r="AY263" s="17" t="s">
        <v>138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7" t="s">
        <v>77</v>
      </c>
      <c r="BK263" s="228">
        <f>ROUND(I263*H263,2)</f>
        <v>0</v>
      </c>
      <c r="BL263" s="17" t="s">
        <v>234</v>
      </c>
      <c r="BM263" s="17" t="s">
        <v>408</v>
      </c>
    </row>
    <row r="264" spans="2:65" s="1" customFormat="1" ht="16.5" customHeight="1">
      <c r="B264" s="38"/>
      <c r="C264" s="251" t="s">
        <v>409</v>
      </c>
      <c r="D264" s="251" t="s">
        <v>173</v>
      </c>
      <c r="E264" s="252" t="s">
        <v>410</v>
      </c>
      <c r="F264" s="253" t="s">
        <v>411</v>
      </c>
      <c r="G264" s="254" t="s">
        <v>372</v>
      </c>
      <c r="H264" s="255">
        <v>2</v>
      </c>
      <c r="I264" s="256"/>
      <c r="J264" s="257">
        <f>ROUND(I264*H264,2)</f>
        <v>0</v>
      </c>
      <c r="K264" s="253" t="s">
        <v>1</v>
      </c>
      <c r="L264" s="258"/>
      <c r="M264" s="259" t="s">
        <v>1</v>
      </c>
      <c r="N264" s="260" t="s">
        <v>41</v>
      </c>
      <c r="O264" s="79"/>
      <c r="P264" s="226">
        <f>O264*H264</f>
        <v>0</v>
      </c>
      <c r="Q264" s="226">
        <v>0.044</v>
      </c>
      <c r="R264" s="226">
        <f>Q264*H264</f>
        <v>0.088</v>
      </c>
      <c r="S264" s="226">
        <v>0</v>
      </c>
      <c r="T264" s="227">
        <f>S264*H264</f>
        <v>0</v>
      </c>
      <c r="AR264" s="17" t="s">
        <v>287</v>
      </c>
      <c r="AT264" s="17" t="s">
        <v>173</v>
      </c>
      <c r="AU264" s="17" t="s">
        <v>79</v>
      </c>
      <c r="AY264" s="17" t="s">
        <v>138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7" t="s">
        <v>77</v>
      </c>
      <c r="BK264" s="228">
        <f>ROUND(I264*H264,2)</f>
        <v>0</v>
      </c>
      <c r="BL264" s="17" t="s">
        <v>234</v>
      </c>
      <c r="BM264" s="17" t="s">
        <v>412</v>
      </c>
    </row>
    <row r="265" spans="2:65" s="1" customFormat="1" ht="16.5" customHeight="1">
      <c r="B265" s="38"/>
      <c r="C265" s="251" t="s">
        <v>413</v>
      </c>
      <c r="D265" s="251" t="s">
        <v>173</v>
      </c>
      <c r="E265" s="252" t="s">
        <v>414</v>
      </c>
      <c r="F265" s="253" t="s">
        <v>415</v>
      </c>
      <c r="G265" s="254" t="s">
        <v>372</v>
      </c>
      <c r="H265" s="255">
        <v>1</v>
      </c>
      <c r="I265" s="256"/>
      <c r="J265" s="257">
        <f>ROUND(I265*H265,2)</f>
        <v>0</v>
      </c>
      <c r="K265" s="253" t="s">
        <v>1</v>
      </c>
      <c r="L265" s="258"/>
      <c r="M265" s="259" t="s">
        <v>1</v>
      </c>
      <c r="N265" s="260" t="s">
        <v>41</v>
      </c>
      <c r="O265" s="79"/>
      <c r="P265" s="226">
        <f>O265*H265</f>
        <v>0</v>
      </c>
      <c r="Q265" s="226">
        <v>0.028</v>
      </c>
      <c r="R265" s="226">
        <f>Q265*H265</f>
        <v>0.028</v>
      </c>
      <c r="S265" s="226">
        <v>0</v>
      </c>
      <c r="T265" s="227">
        <f>S265*H265</f>
        <v>0</v>
      </c>
      <c r="AR265" s="17" t="s">
        <v>287</v>
      </c>
      <c r="AT265" s="17" t="s">
        <v>173</v>
      </c>
      <c r="AU265" s="17" t="s">
        <v>79</v>
      </c>
      <c r="AY265" s="17" t="s">
        <v>138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7" t="s">
        <v>77</v>
      </c>
      <c r="BK265" s="228">
        <f>ROUND(I265*H265,2)</f>
        <v>0</v>
      </c>
      <c r="BL265" s="17" t="s">
        <v>234</v>
      </c>
      <c r="BM265" s="17" t="s">
        <v>416</v>
      </c>
    </row>
    <row r="266" spans="2:65" s="1" customFormat="1" ht="16.5" customHeight="1">
      <c r="B266" s="38"/>
      <c r="C266" s="251" t="s">
        <v>417</v>
      </c>
      <c r="D266" s="251" t="s">
        <v>173</v>
      </c>
      <c r="E266" s="252" t="s">
        <v>418</v>
      </c>
      <c r="F266" s="253" t="s">
        <v>419</v>
      </c>
      <c r="G266" s="254" t="s">
        <v>372</v>
      </c>
      <c r="H266" s="255">
        <v>2</v>
      </c>
      <c r="I266" s="256"/>
      <c r="J266" s="257">
        <f>ROUND(I266*H266,2)</f>
        <v>0</v>
      </c>
      <c r="K266" s="253" t="s">
        <v>1</v>
      </c>
      <c r="L266" s="258"/>
      <c r="M266" s="259" t="s">
        <v>1</v>
      </c>
      <c r="N266" s="260" t="s">
        <v>41</v>
      </c>
      <c r="O266" s="79"/>
      <c r="P266" s="226">
        <f>O266*H266</f>
        <v>0</v>
      </c>
      <c r="Q266" s="226">
        <v>0.024</v>
      </c>
      <c r="R266" s="226">
        <f>Q266*H266</f>
        <v>0.048</v>
      </c>
      <c r="S266" s="226">
        <v>0</v>
      </c>
      <c r="T266" s="227">
        <f>S266*H266</f>
        <v>0</v>
      </c>
      <c r="AR266" s="17" t="s">
        <v>287</v>
      </c>
      <c r="AT266" s="17" t="s">
        <v>173</v>
      </c>
      <c r="AU266" s="17" t="s">
        <v>79</v>
      </c>
      <c r="AY266" s="17" t="s">
        <v>138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7" t="s">
        <v>77</v>
      </c>
      <c r="BK266" s="228">
        <f>ROUND(I266*H266,2)</f>
        <v>0</v>
      </c>
      <c r="BL266" s="17" t="s">
        <v>234</v>
      </c>
      <c r="BM266" s="17" t="s">
        <v>420</v>
      </c>
    </row>
    <row r="267" spans="2:65" s="1" customFormat="1" ht="22.5" customHeight="1">
      <c r="B267" s="38"/>
      <c r="C267" s="217" t="s">
        <v>421</v>
      </c>
      <c r="D267" s="217" t="s">
        <v>140</v>
      </c>
      <c r="E267" s="218" t="s">
        <v>422</v>
      </c>
      <c r="F267" s="219" t="s">
        <v>423</v>
      </c>
      <c r="G267" s="220" t="s">
        <v>160</v>
      </c>
      <c r="H267" s="221">
        <v>7.92</v>
      </c>
      <c r="I267" s="222"/>
      <c r="J267" s="223">
        <f>ROUND(I267*H267,2)</f>
        <v>0</v>
      </c>
      <c r="K267" s="219" t="s">
        <v>144</v>
      </c>
      <c r="L267" s="43"/>
      <c r="M267" s="224" t="s">
        <v>1</v>
      </c>
      <c r="N267" s="225" t="s">
        <v>41</v>
      </c>
      <c r="O267" s="79"/>
      <c r="P267" s="226">
        <f>O267*H267</f>
        <v>0</v>
      </c>
      <c r="Q267" s="226">
        <v>0.00027</v>
      </c>
      <c r="R267" s="226">
        <f>Q267*H267</f>
        <v>0.0021384</v>
      </c>
      <c r="S267" s="226">
        <v>0</v>
      </c>
      <c r="T267" s="227">
        <f>S267*H267</f>
        <v>0</v>
      </c>
      <c r="AR267" s="17" t="s">
        <v>234</v>
      </c>
      <c r="AT267" s="17" t="s">
        <v>140</v>
      </c>
      <c r="AU267" s="17" t="s">
        <v>79</v>
      </c>
      <c r="AY267" s="17" t="s">
        <v>138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7" t="s">
        <v>77</v>
      </c>
      <c r="BK267" s="228">
        <f>ROUND(I267*H267,2)</f>
        <v>0</v>
      </c>
      <c r="BL267" s="17" t="s">
        <v>234</v>
      </c>
      <c r="BM267" s="17" t="s">
        <v>424</v>
      </c>
    </row>
    <row r="268" spans="2:51" s="12" customFormat="1" ht="12">
      <c r="B268" s="229"/>
      <c r="C268" s="230"/>
      <c r="D268" s="231" t="s">
        <v>147</v>
      </c>
      <c r="E268" s="232" t="s">
        <v>1</v>
      </c>
      <c r="F268" s="233" t="s">
        <v>368</v>
      </c>
      <c r="G268" s="230"/>
      <c r="H268" s="232" t="s">
        <v>1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147</v>
      </c>
      <c r="AU268" s="239" t="s">
        <v>79</v>
      </c>
      <c r="AV268" s="12" t="s">
        <v>77</v>
      </c>
      <c r="AW268" s="12" t="s">
        <v>32</v>
      </c>
      <c r="AX268" s="12" t="s">
        <v>70</v>
      </c>
      <c r="AY268" s="239" t="s">
        <v>138</v>
      </c>
    </row>
    <row r="269" spans="2:51" s="13" customFormat="1" ht="12">
      <c r="B269" s="240"/>
      <c r="C269" s="241"/>
      <c r="D269" s="231" t="s">
        <v>147</v>
      </c>
      <c r="E269" s="242" t="s">
        <v>1</v>
      </c>
      <c r="F269" s="243" t="s">
        <v>425</v>
      </c>
      <c r="G269" s="241"/>
      <c r="H269" s="244">
        <v>2.88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147</v>
      </c>
      <c r="AU269" s="250" t="s">
        <v>79</v>
      </c>
      <c r="AV269" s="13" t="s">
        <v>79</v>
      </c>
      <c r="AW269" s="13" t="s">
        <v>32</v>
      </c>
      <c r="AX269" s="13" t="s">
        <v>70</v>
      </c>
      <c r="AY269" s="250" t="s">
        <v>138</v>
      </c>
    </row>
    <row r="270" spans="2:51" s="13" customFormat="1" ht="12">
      <c r="B270" s="240"/>
      <c r="C270" s="241"/>
      <c r="D270" s="231" t="s">
        <v>147</v>
      </c>
      <c r="E270" s="242" t="s">
        <v>1</v>
      </c>
      <c r="F270" s="243" t="s">
        <v>426</v>
      </c>
      <c r="G270" s="241"/>
      <c r="H270" s="244">
        <v>5.04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147</v>
      </c>
      <c r="AU270" s="250" t="s">
        <v>79</v>
      </c>
      <c r="AV270" s="13" t="s">
        <v>79</v>
      </c>
      <c r="AW270" s="13" t="s">
        <v>32</v>
      </c>
      <c r="AX270" s="13" t="s">
        <v>70</v>
      </c>
      <c r="AY270" s="250" t="s">
        <v>138</v>
      </c>
    </row>
    <row r="271" spans="2:51" s="14" customFormat="1" ht="12">
      <c r="B271" s="261"/>
      <c r="C271" s="262"/>
      <c r="D271" s="231" t="s">
        <v>147</v>
      </c>
      <c r="E271" s="263" t="s">
        <v>1</v>
      </c>
      <c r="F271" s="264" t="s">
        <v>210</v>
      </c>
      <c r="G271" s="262"/>
      <c r="H271" s="265">
        <v>7.92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147</v>
      </c>
      <c r="AU271" s="271" t="s">
        <v>79</v>
      </c>
      <c r="AV271" s="14" t="s">
        <v>145</v>
      </c>
      <c r="AW271" s="14" t="s">
        <v>32</v>
      </c>
      <c r="AX271" s="14" t="s">
        <v>77</v>
      </c>
      <c r="AY271" s="271" t="s">
        <v>138</v>
      </c>
    </row>
    <row r="272" spans="2:65" s="1" customFormat="1" ht="16.5" customHeight="1">
      <c r="B272" s="38"/>
      <c r="C272" s="251" t="s">
        <v>427</v>
      </c>
      <c r="D272" s="251" t="s">
        <v>173</v>
      </c>
      <c r="E272" s="252" t="s">
        <v>428</v>
      </c>
      <c r="F272" s="253" t="s">
        <v>429</v>
      </c>
      <c r="G272" s="254" t="s">
        <v>372</v>
      </c>
      <c r="H272" s="255">
        <v>2</v>
      </c>
      <c r="I272" s="256"/>
      <c r="J272" s="257">
        <f>ROUND(I272*H272,2)</f>
        <v>0</v>
      </c>
      <c r="K272" s="253" t="s">
        <v>1</v>
      </c>
      <c r="L272" s="258"/>
      <c r="M272" s="259" t="s">
        <v>1</v>
      </c>
      <c r="N272" s="260" t="s">
        <v>41</v>
      </c>
      <c r="O272" s="79"/>
      <c r="P272" s="226">
        <f>O272*H272</f>
        <v>0</v>
      </c>
      <c r="Q272" s="226">
        <v>0.02</v>
      </c>
      <c r="R272" s="226">
        <f>Q272*H272</f>
        <v>0.04</v>
      </c>
      <c r="S272" s="226">
        <v>0</v>
      </c>
      <c r="T272" s="227">
        <f>S272*H272</f>
        <v>0</v>
      </c>
      <c r="AR272" s="17" t="s">
        <v>287</v>
      </c>
      <c r="AT272" s="17" t="s">
        <v>173</v>
      </c>
      <c r="AU272" s="17" t="s">
        <v>79</v>
      </c>
      <c r="AY272" s="17" t="s">
        <v>138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7" t="s">
        <v>77</v>
      </c>
      <c r="BK272" s="228">
        <f>ROUND(I272*H272,2)</f>
        <v>0</v>
      </c>
      <c r="BL272" s="17" t="s">
        <v>234</v>
      </c>
      <c r="BM272" s="17" t="s">
        <v>430</v>
      </c>
    </row>
    <row r="273" spans="2:65" s="1" customFormat="1" ht="16.5" customHeight="1">
      <c r="B273" s="38"/>
      <c r="C273" s="251" t="s">
        <v>431</v>
      </c>
      <c r="D273" s="251" t="s">
        <v>173</v>
      </c>
      <c r="E273" s="252" t="s">
        <v>432</v>
      </c>
      <c r="F273" s="253" t="s">
        <v>433</v>
      </c>
      <c r="G273" s="254" t="s">
        <v>372</v>
      </c>
      <c r="H273" s="255">
        <v>2</v>
      </c>
      <c r="I273" s="256"/>
      <c r="J273" s="257">
        <f>ROUND(I273*H273,2)</f>
        <v>0</v>
      </c>
      <c r="K273" s="253" t="s">
        <v>1</v>
      </c>
      <c r="L273" s="258"/>
      <c r="M273" s="259" t="s">
        <v>1</v>
      </c>
      <c r="N273" s="260" t="s">
        <v>41</v>
      </c>
      <c r="O273" s="79"/>
      <c r="P273" s="226">
        <f>O273*H273</f>
        <v>0</v>
      </c>
      <c r="Q273" s="226">
        <v>0.02</v>
      </c>
      <c r="R273" s="226">
        <f>Q273*H273</f>
        <v>0.04</v>
      </c>
      <c r="S273" s="226">
        <v>0</v>
      </c>
      <c r="T273" s="227">
        <f>S273*H273</f>
        <v>0</v>
      </c>
      <c r="AR273" s="17" t="s">
        <v>287</v>
      </c>
      <c r="AT273" s="17" t="s">
        <v>173</v>
      </c>
      <c r="AU273" s="17" t="s">
        <v>79</v>
      </c>
      <c r="AY273" s="17" t="s">
        <v>138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7" t="s">
        <v>77</v>
      </c>
      <c r="BK273" s="228">
        <f>ROUND(I273*H273,2)</f>
        <v>0</v>
      </c>
      <c r="BL273" s="17" t="s">
        <v>234</v>
      </c>
      <c r="BM273" s="17" t="s">
        <v>434</v>
      </c>
    </row>
    <row r="274" spans="2:65" s="1" customFormat="1" ht="22.5" customHeight="1">
      <c r="B274" s="38"/>
      <c r="C274" s="217" t="s">
        <v>435</v>
      </c>
      <c r="D274" s="217" t="s">
        <v>140</v>
      </c>
      <c r="E274" s="218" t="s">
        <v>436</v>
      </c>
      <c r="F274" s="219" t="s">
        <v>437</v>
      </c>
      <c r="G274" s="220" t="s">
        <v>160</v>
      </c>
      <c r="H274" s="221">
        <v>77.22</v>
      </c>
      <c r="I274" s="222"/>
      <c r="J274" s="223">
        <f>ROUND(I274*H274,2)</f>
        <v>0</v>
      </c>
      <c r="K274" s="219" t="s">
        <v>144</v>
      </c>
      <c r="L274" s="43"/>
      <c r="M274" s="224" t="s">
        <v>1</v>
      </c>
      <c r="N274" s="225" t="s">
        <v>41</v>
      </c>
      <c r="O274" s="79"/>
      <c r="P274" s="226">
        <f>O274*H274</f>
        <v>0</v>
      </c>
      <c r="Q274" s="226">
        <v>0.00027</v>
      </c>
      <c r="R274" s="226">
        <f>Q274*H274</f>
        <v>0.0208494</v>
      </c>
      <c r="S274" s="226">
        <v>0</v>
      </c>
      <c r="T274" s="227">
        <f>S274*H274</f>
        <v>0</v>
      </c>
      <c r="AR274" s="17" t="s">
        <v>234</v>
      </c>
      <c r="AT274" s="17" t="s">
        <v>140</v>
      </c>
      <c r="AU274" s="17" t="s">
        <v>79</v>
      </c>
      <c r="AY274" s="17" t="s">
        <v>138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7" t="s">
        <v>77</v>
      </c>
      <c r="BK274" s="228">
        <f>ROUND(I274*H274,2)</f>
        <v>0</v>
      </c>
      <c r="BL274" s="17" t="s">
        <v>234</v>
      </c>
      <c r="BM274" s="17" t="s">
        <v>438</v>
      </c>
    </row>
    <row r="275" spans="2:51" s="12" customFormat="1" ht="12">
      <c r="B275" s="229"/>
      <c r="C275" s="230"/>
      <c r="D275" s="231" t="s">
        <v>147</v>
      </c>
      <c r="E275" s="232" t="s">
        <v>1</v>
      </c>
      <c r="F275" s="233" t="s">
        <v>238</v>
      </c>
      <c r="G275" s="230"/>
      <c r="H275" s="232" t="s">
        <v>1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147</v>
      </c>
      <c r="AU275" s="239" t="s">
        <v>79</v>
      </c>
      <c r="AV275" s="12" t="s">
        <v>77</v>
      </c>
      <c r="AW275" s="12" t="s">
        <v>32</v>
      </c>
      <c r="AX275" s="12" t="s">
        <v>70</v>
      </c>
      <c r="AY275" s="239" t="s">
        <v>138</v>
      </c>
    </row>
    <row r="276" spans="2:51" s="13" customFormat="1" ht="12">
      <c r="B276" s="240"/>
      <c r="C276" s="241"/>
      <c r="D276" s="231" t="s">
        <v>147</v>
      </c>
      <c r="E276" s="242" t="s">
        <v>1</v>
      </c>
      <c r="F276" s="243" t="s">
        <v>439</v>
      </c>
      <c r="G276" s="241"/>
      <c r="H276" s="244">
        <v>28.08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147</v>
      </c>
      <c r="AU276" s="250" t="s">
        <v>79</v>
      </c>
      <c r="AV276" s="13" t="s">
        <v>79</v>
      </c>
      <c r="AW276" s="13" t="s">
        <v>32</v>
      </c>
      <c r="AX276" s="13" t="s">
        <v>70</v>
      </c>
      <c r="AY276" s="250" t="s">
        <v>138</v>
      </c>
    </row>
    <row r="277" spans="2:51" s="12" customFormat="1" ht="12">
      <c r="B277" s="229"/>
      <c r="C277" s="230"/>
      <c r="D277" s="231" t="s">
        <v>147</v>
      </c>
      <c r="E277" s="232" t="s">
        <v>1</v>
      </c>
      <c r="F277" s="233" t="s">
        <v>368</v>
      </c>
      <c r="G277" s="230"/>
      <c r="H277" s="232" t="s">
        <v>1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147</v>
      </c>
      <c r="AU277" s="239" t="s">
        <v>79</v>
      </c>
      <c r="AV277" s="12" t="s">
        <v>77</v>
      </c>
      <c r="AW277" s="12" t="s">
        <v>32</v>
      </c>
      <c r="AX277" s="12" t="s">
        <v>70</v>
      </c>
      <c r="AY277" s="239" t="s">
        <v>138</v>
      </c>
    </row>
    <row r="278" spans="2:51" s="13" customFormat="1" ht="12">
      <c r="B278" s="240"/>
      <c r="C278" s="241"/>
      <c r="D278" s="231" t="s">
        <v>147</v>
      </c>
      <c r="E278" s="242" t="s">
        <v>1</v>
      </c>
      <c r="F278" s="243" t="s">
        <v>440</v>
      </c>
      <c r="G278" s="241"/>
      <c r="H278" s="244">
        <v>21.06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147</v>
      </c>
      <c r="AU278" s="250" t="s">
        <v>79</v>
      </c>
      <c r="AV278" s="13" t="s">
        <v>79</v>
      </c>
      <c r="AW278" s="13" t="s">
        <v>32</v>
      </c>
      <c r="AX278" s="13" t="s">
        <v>70</v>
      </c>
      <c r="AY278" s="250" t="s">
        <v>138</v>
      </c>
    </row>
    <row r="279" spans="2:51" s="12" customFormat="1" ht="12">
      <c r="B279" s="229"/>
      <c r="C279" s="230"/>
      <c r="D279" s="231" t="s">
        <v>147</v>
      </c>
      <c r="E279" s="232" t="s">
        <v>1</v>
      </c>
      <c r="F279" s="233" t="s">
        <v>441</v>
      </c>
      <c r="G279" s="230"/>
      <c r="H279" s="232" t="s">
        <v>1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147</v>
      </c>
      <c r="AU279" s="239" t="s">
        <v>79</v>
      </c>
      <c r="AV279" s="12" t="s">
        <v>77</v>
      </c>
      <c r="AW279" s="12" t="s">
        <v>32</v>
      </c>
      <c r="AX279" s="12" t="s">
        <v>70</v>
      </c>
      <c r="AY279" s="239" t="s">
        <v>138</v>
      </c>
    </row>
    <row r="280" spans="2:51" s="13" customFormat="1" ht="12">
      <c r="B280" s="240"/>
      <c r="C280" s="241"/>
      <c r="D280" s="231" t="s">
        <v>147</v>
      </c>
      <c r="E280" s="242" t="s">
        <v>1</v>
      </c>
      <c r="F280" s="243" t="s">
        <v>439</v>
      </c>
      <c r="G280" s="241"/>
      <c r="H280" s="244">
        <v>28.08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147</v>
      </c>
      <c r="AU280" s="250" t="s">
        <v>79</v>
      </c>
      <c r="AV280" s="13" t="s">
        <v>79</v>
      </c>
      <c r="AW280" s="13" t="s">
        <v>32</v>
      </c>
      <c r="AX280" s="13" t="s">
        <v>70</v>
      </c>
      <c r="AY280" s="250" t="s">
        <v>138</v>
      </c>
    </row>
    <row r="281" spans="2:51" s="14" customFormat="1" ht="12">
      <c r="B281" s="261"/>
      <c r="C281" s="262"/>
      <c r="D281" s="231" t="s">
        <v>147</v>
      </c>
      <c r="E281" s="263" t="s">
        <v>1</v>
      </c>
      <c r="F281" s="264" t="s">
        <v>210</v>
      </c>
      <c r="G281" s="262"/>
      <c r="H281" s="265">
        <v>77.22</v>
      </c>
      <c r="I281" s="266"/>
      <c r="J281" s="262"/>
      <c r="K281" s="262"/>
      <c r="L281" s="267"/>
      <c r="M281" s="268"/>
      <c r="N281" s="269"/>
      <c r="O281" s="269"/>
      <c r="P281" s="269"/>
      <c r="Q281" s="269"/>
      <c r="R281" s="269"/>
      <c r="S281" s="269"/>
      <c r="T281" s="270"/>
      <c r="AT281" s="271" t="s">
        <v>147</v>
      </c>
      <c r="AU281" s="271" t="s">
        <v>79</v>
      </c>
      <c r="AV281" s="14" t="s">
        <v>145</v>
      </c>
      <c r="AW281" s="14" t="s">
        <v>32</v>
      </c>
      <c r="AX281" s="14" t="s">
        <v>77</v>
      </c>
      <c r="AY281" s="271" t="s">
        <v>138</v>
      </c>
    </row>
    <row r="282" spans="2:65" s="1" customFormat="1" ht="16.5" customHeight="1">
      <c r="B282" s="38"/>
      <c r="C282" s="251" t="s">
        <v>442</v>
      </c>
      <c r="D282" s="251" t="s">
        <v>173</v>
      </c>
      <c r="E282" s="252" t="s">
        <v>443</v>
      </c>
      <c r="F282" s="253" t="s">
        <v>444</v>
      </c>
      <c r="G282" s="254" t="s">
        <v>372</v>
      </c>
      <c r="H282" s="255">
        <v>11</v>
      </c>
      <c r="I282" s="256"/>
      <c r="J282" s="257">
        <f>ROUND(I282*H282,2)</f>
        <v>0</v>
      </c>
      <c r="K282" s="253" t="s">
        <v>1</v>
      </c>
      <c r="L282" s="258"/>
      <c r="M282" s="259" t="s">
        <v>1</v>
      </c>
      <c r="N282" s="260" t="s">
        <v>41</v>
      </c>
      <c r="O282" s="79"/>
      <c r="P282" s="226">
        <f>O282*H282</f>
        <v>0</v>
      </c>
      <c r="Q282" s="226">
        <v>0.0622</v>
      </c>
      <c r="R282" s="226">
        <f>Q282*H282</f>
        <v>0.6842</v>
      </c>
      <c r="S282" s="226">
        <v>0</v>
      </c>
      <c r="T282" s="227">
        <f>S282*H282</f>
        <v>0</v>
      </c>
      <c r="AR282" s="17" t="s">
        <v>287</v>
      </c>
      <c r="AT282" s="17" t="s">
        <v>173</v>
      </c>
      <c r="AU282" s="17" t="s">
        <v>79</v>
      </c>
      <c r="AY282" s="17" t="s">
        <v>138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7" t="s">
        <v>77</v>
      </c>
      <c r="BK282" s="228">
        <f>ROUND(I282*H282,2)</f>
        <v>0</v>
      </c>
      <c r="BL282" s="17" t="s">
        <v>234</v>
      </c>
      <c r="BM282" s="17" t="s">
        <v>445</v>
      </c>
    </row>
    <row r="283" spans="2:51" s="12" customFormat="1" ht="12">
      <c r="B283" s="229"/>
      <c r="C283" s="230"/>
      <c r="D283" s="231" t="s">
        <v>147</v>
      </c>
      <c r="E283" s="232" t="s">
        <v>1</v>
      </c>
      <c r="F283" s="233" t="s">
        <v>238</v>
      </c>
      <c r="G283" s="230"/>
      <c r="H283" s="232" t="s">
        <v>1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147</v>
      </c>
      <c r="AU283" s="239" t="s">
        <v>79</v>
      </c>
      <c r="AV283" s="12" t="s">
        <v>77</v>
      </c>
      <c r="AW283" s="12" t="s">
        <v>32</v>
      </c>
      <c r="AX283" s="12" t="s">
        <v>70</v>
      </c>
      <c r="AY283" s="239" t="s">
        <v>138</v>
      </c>
    </row>
    <row r="284" spans="2:51" s="13" customFormat="1" ht="12">
      <c r="B284" s="240"/>
      <c r="C284" s="241"/>
      <c r="D284" s="231" t="s">
        <v>147</v>
      </c>
      <c r="E284" s="242" t="s">
        <v>1</v>
      </c>
      <c r="F284" s="243" t="s">
        <v>145</v>
      </c>
      <c r="G284" s="241"/>
      <c r="H284" s="244">
        <v>4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147</v>
      </c>
      <c r="AU284" s="250" t="s">
        <v>79</v>
      </c>
      <c r="AV284" s="13" t="s">
        <v>79</v>
      </c>
      <c r="AW284" s="13" t="s">
        <v>32</v>
      </c>
      <c r="AX284" s="13" t="s">
        <v>70</v>
      </c>
      <c r="AY284" s="250" t="s">
        <v>138</v>
      </c>
    </row>
    <row r="285" spans="2:51" s="12" customFormat="1" ht="12">
      <c r="B285" s="229"/>
      <c r="C285" s="230"/>
      <c r="D285" s="231" t="s">
        <v>147</v>
      </c>
      <c r="E285" s="232" t="s">
        <v>1</v>
      </c>
      <c r="F285" s="233" t="s">
        <v>368</v>
      </c>
      <c r="G285" s="230"/>
      <c r="H285" s="232" t="s">
        <v>1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147</v>
      </c>
      <c r="AU285" s="239" t="s">
        <v>79</v>
      </c>
      <c r="AV285" s="12" t="s">
        <v>77</v>
      </c>
      <c r="AW285" s="12" t="s">
        <v>32</v>
      </c>
      <c r="AX285" s="12" t="s">
        <v>70</v>
      </c>
      <c r="AY285" s="239" t="s">
        <v>138</v>
      </c>
    </row>
    <row r="286" spans="2:51" s="13" customFormat="1" ht="12">
      <c r="B286" s="240"/>
      <c r="C286" s="241"/>
      <c r="D286" s="231" t="s">
        <v>147</v>
      </c>
      <c r="E286" s="242" t="s">
        <v>1</v>
      </c>
      <c r="F286" s="243" t="s">
        <v>88</v>
      </c>
      <c r="G286" s="241"/>
      <c r="H286" s="244">
        <v>3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AT286" s="250" t="s">
        <v>147</v>
      </c>
      <c r="AU286" s="250" t="s">
        <v>79</v>
      </c>
      <c r="AV286" s="13" t="s">
        <v>79</v>
      </c>
      <c r="AW286" s="13" t="s">
        <v>32</v>
      </c>
      <c r="AX286" s="13" t="s">
        <v>70</v>
      </c>
      <c r="AY286" s="250" t="s">
        <v>138</v>
      </c>
    </row>
    <row r="287" spans="2:51" s="12" customFormat="1" ht="12">
      <c r="B287" s="229"/>
      <c r="C287" s="230"/>
      <c r="D287" s="231" t="s">
        <v>147</v>
      </c>
      <c r="E287" s="232" t="s">
        <v>1</v>
      </c>
      <c r="F287" s="233" t="s">
        <v>441</v>
      </c>
      <c r="G287" s="230"/>
      <c r="H287" s="232" t="s">
        <v>1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147</v>
      </c>
      <c r="AU287" s="239" t="s">
        <v>79</v>
      </c>
      <c r="AV287" s="12" t="s">
        <v>77</v>
      </c>
      <c r="AW287" s="12" t="s">
        <v>32</v>
      </c>
      <c r="AX287" s="12" t="s">
        <v>70</v>
      </c>
      <c r="AY287" s="239" t="s">
        <v>138</v>
      </c>
    </row>
    <row r="288" spans="2:51" s="13" customFormat="1" ht="12">
      <c r="B288" s="240"/>
      <c r="C288" s="241"/>
      <c r="D288" s="231" t="s">
        <v>147</v>
      </c>
      <c r="E288" s="242" t="s">
        <v>1</v>
      </c>
      <c r="F288" s="243" t="s">
        <v>145</v>
      </c>
      <c r="G288" s="241"/>
      <c r="H288" s="244">
        <v>4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147</v>
      </c>
      <c r="AU288" s="250" t="s">
        <v>79</v>
      </c>
      <c r="AV288" s="13" t="s">
        <v>79</v>
      </c>
      <c r="AW288" s="13" t="s">
        <v>32</v>
      </c>
      <c r="AX288" s="13" t="s">
        <v>70</v>
      </c>
      <c r="AY288" s="250" t="s">
        <v>138</v>
      </c>
    </row>
    <row r="289" spans="2:51" s="14" customFormat="1" ht="12">
      <c r="B289" s="261"/>
      <c r="C289" s="262"/>
      <c r="D289" s="231" t="s">
        <v>147</v>
      </c>
      <c r="E289" s="263" t="s">
        <v>1</v>
      </c>
      <c r="F289" s="264" t="s">
        <v>210</v>
      </c>
      <c r="G289" s="262"/>
      <c r="H289" s="265">
        <v>11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AT289" s="271" t="s">
        <v>147</v>
      </c>
      <c r="AU289" s="271" t="s">
        <v>79</v>
      </c>
      <c r="AV289" s="14" t="s">
        <v>145</v>
      </c>
      <c r="AW289" s="14" t="s">
        <v>32</v>
      </c>
      <c r="AX289" s="14" t="s">
        <v>77</v>
      </c>
      <c r="AY289" s="271" t="s">
        <v>138</v>
      </c>
    </row>
    <row r="290" spans="2:65" s="1" customFormat="1" ht="22.5" customHeight="1">
      <c r="B290" s="38"/>
      <c r="C290" s="217" t="s">
        <v>446</v>
      </c>
      <c r="D290" s="217" t="s">
        <v>140</v>
      </c>
      <c r="E290" s="218" t="s">
        <v>447</v>
      </c>
      <c r="F290" s="219" t="s">
        <v>448</v>
      </c>
      <c r="G290" s="220" t="s">
        <v>372</v>
      </c>
      <c r="H290" s="221">
        <v>4</v>
      </c>
      <c r="I290" s="222"/>
      <c r="J290" s="223">
        <f>ROUND(I290*H290,2)</f>
        <v>0</v>
      </c>
      <c r="K290" s="219" t="s">
        <v>144</v>
      </c>
      <c r="L290" s="43"/>
      <c r="M290" s="224" t="s">
        <v>1</v>
      </c>
      <c r="N290" s="225" t="s">
        <v>41</v>
      </c>
      <c r="O290" s="79"/>
      <c r="P290" s="226">
        <f>O290*H290</f>
        <v>0</v>
      </c>
      <c r="Q290" s="226">
        <v>0.00027</v>
      </c>
      <c r="R290" s="226">
        <f>Q290*H290</f>
        <v>0.00108</v>
      </c>
      <c r="S290" s="226">
        <v>0</v>
      </c>
      <c r="T290" s="227">
        <f>S290*H290</f>
        <v>0</v>
      </c>
      <c r="AR290" s="17" t="s">
        <v>234</v>
      </c>
      <c r="AT290" s="17" t="s">
        <v>140</v>
      </c>
      <c r="AU290" s="17" t="s">
        <v>79</v>
      </c>
      <c r="AY290" s="17" t="s">
        <v>138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7" t="s">
        <v>77</v>
      </c>
      <c r="BK290" s="228">
        <f>ROUND(I290*H290,2)</f>
        <v>0</v>
      </c>
      <c r="BL290" s="17" t="s">
        <v>234</v>
      </c>
      <c r="BM290" s="17" t="s">
        <v>449</v>
      </c>
    </row>
    <row r="291" spans="2:51" s="12" customFormat="1" ht="12">
      <c r="B291" s="229"/>
      <c r="C291" s="230"/>
      <c r="D291" s="231" t="s">
        <v>147</v>
      </c>
      <c r="E291" s="232" t="s">
        <v>1</v>
      </c>
      <c r="F291" s="233" t="s">
        <v>391</v>
      </c>
      <c r="G291" s="230"/>
      <c r="H291" s="232" t="s">
        <v>1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147</v>
      </c>
      <c r="AU291" s="239" t="s">
        <v>79</v>
      </c>
      <c r="AV291" s="12" t="s">
        <v>77</v>
      </c>
      <c r="AW291" s="12" t="s">
        <v>32</v>
      </c>
      <c r="AX291" s="12" t="s">
        <v>70</v>
      </c>
      <c r="AY291" s="239" t="s">
        <v>138</v>
      </c>
    </row>
    <row r="292" spans="2:51" s="12" customFormat="1" ht="12">
      <c r="B292" s="229"/>
      <c r="C292" s="230"/>
      <c r="D292" s="231" t="s">
        <v>147</v>
      </c>
      <c r="E292" s="232" t="s">
        <v>1</v>
      </c>
      <c r="F292" s="233" t="s">
        <v>450</v>
      </c>
      <c r="G292" s="230"/>
      <c r="H292" s="232" t="s">
        <v>1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147</v>
      </c>
      <c r="AU292" s="239" t="s">
        <v>79</v>
      </c>
      <c r="AV292" s="12" t="s">
        <v>77</v>
      </c>
      <c r="AW292" s="12" t="s">
        <v>32</v>
      </c>
      <c r="AX292" s="12" t="s">
        <v>70</v>
      </c>
      <c r="AY292" s="239" t="s">
        <v>138</v>
      </c>
    </row>
    <row r="293" spans="2:51" s="13" customFormat="1" ht="12">
      <c r="B293" s="240"/>
      <c r="C293" s="241"/>
      <c r="D293" s="231" t="s">
        <v>147</v>
      </c>
      <c r="E293" s="242" t="s">
        <v>1</v>
      </c>
      <c r="F293" s="243" t="s">
        <v>88</v>
      </c>
      <c r="G293" s="241"/>
      <c r="H293" s="244">
        <v>3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147</v>
      </c>
      <c r="AU293" s="250" t="s">
        <v>79</v>
      </c>
      <c r="AV293" s="13" t="s">
        <v>79</v>
      </c>
      <c r="AW293" s="13" t="s">
        <v>32</v>
      </c>
      <c r="AX293" s="13" t="s">
        <v>70</v>
      </c>
      <c r="AY293" s="250" t="s">
        <v>138</v>
      </c>
    </row>
    <row r="294" spans="2:51" s="12" customFormat="1" ht="12">
      <c r="B294" s="229"/>
      <c r="C294" s="230"/>
      <c r="D294" s="231" t="s">
        <v>147</v>
      </c>
      <c r="E294" s="232" t="s">
        <v>1</v>
      </c>
      <c r="F294" s="233" t="s">
        <v>451</v>
      </c>
      <c r="G294" s="230"/>
      <c r="H294" s="232" t="s">
        <v>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147</v>
      </c>
      <c r="AU294" s="239" t="s">
        <v>79</v>
      </c>
      <c r="AV294" s="12" t="s">
        <v>77</v>
      </c>
      <c r="AW294" s="12" t="s">
        <v>32</v>
      </c>
      <c r="AX294" s="12" t="s">
        <v>70</v>
      </c>
      <c r="AY294" s="239" t="s">
        <v>138</v>
      </c>
    </row>
    <row r="295" spans="2:51" s="13" customFormat="1" ht="12">
      <c r="B295" s="240"/>
      <c r="C295" s="241"/>
      <c r="D295" s="231" t="s">
        <v>147</v>
      </c>
      <c r="E295" s="242" t="s">
        <v>1</v>
      </c>
      <c r="F295" s="243" t="s">
        <v>77</v>
      </c>
      <c r="G295" s="241"/>
      <c r="H295" s="244">
        <v>1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147</v>
      </c>
      <c r="AU295" s="250" t="s">
        <v>79</v>
      </c>
      <c r="AV295" s="13" t="s">
        <v>79</v>
      </c>
      <c r="AW295" s="13" t="s">
        <v>32</v>
      </c>
      <c r="AX295" s="13" t="s">
        <v>70</v>
      </c>
      <c r="AY295" s="250" t="s">
        <v>138</v>
      </c>
    </row>
    <row r="296" spans="2:51" s="14" customFormat="1" ht="12">
      <c r="B296" s="261"/>
      <c r="C296" s="262"/>
      <c r="D296" s="231" t="s">
        <v>147</v>
      </c>
      <c r="E296" s="263" t="s">
        <v>1</v>
      </c>
      <c r="F296" s="264" t="s">
        <v>210</v>
      </c>
      <c r="G296" s="262"/>
      <c r="H296" s="265">
        <v>4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AT296" s="271" t="s">
        <v>147</v>
      </c>
      <c r="AU296" s="271" t="s">
        <v>79</v>
      </c>
      <c r="AV296" s="14" t="s">
        <v>145</v>
      </c>
      <c r="AW296" s="14" t="s">
        <v>32</v>
      </c>
      <c r="AX296" s="14" t="s">
        <v>77</v>
      </c>
      <c r="AY296" s="271" t="s">
        <v>138</v>
      </c>
    </row>
    <row r="297" spans="2:65" s="1" customFormat="1" ht="16.5" customHeight="1">
      <c r="B297" s="38"/>
      <c r="C297" s="251" t="s">
        <v>452</v>
      </c>
      <c r="D297" s="251" t="s">
        <v>173</v>
      </c>
      <c r="E297" s="252" t="s">
        <v>453</v>
      </c>
      <c r="F297" s="253" t="s">
        <v>454</v>
      </c>
      <c r="G297" s="254" t="s">
        <v>372</v>
      </c>
      <c r="H297" s="255">
        <v>3</v>
      </c>
      <c r="I297" s="256"/>
      <c r="J297" s="257">
        <f>ROUND(I297*H297,2)</f>
        <v>0</v>
      </c>
      <c r="K297" s="253" t="s">
        <v>1</v>
      </c>
      <c r="L297" s="258"/>
      <c r="M297" s="259" t="s">
        <v>1</v>
      </c>
      <c r="N297" s="260" t="s">
        <v>41</v>
      </c>
      <c r="O297" s="79"/>
      <c r="P297" s="226">
        <f>O297*H297</f>
        <v>0</v>
      </c>
      <c r="Q297" s="226">
        <v>0.0622</v>
      </c>
      <c r="R297" s="226">
        <f>Q297*H297</f>
        <v>0.1866</v>
      </c>
      <c r="S297" s="226">
        <v>0</v>
      </c>
      <c r="T297" s="227">
        <f>S297*H297</f>
        <v>0</v>
      </c>
      <c r="AR297" s="17" t="s">
        <v>287</v>
      </c>
      <c r="AT297" s="17" t="s">
        <v>173</v>
      </c>
      <c r="AU297" s="17" t="s">
        <v>79</v>
      </c>
      <c r="AY297" s="17" t="s">
        <v>138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7" t="s">
        <v>77</v>
      </c>
      <c r="BK297" s="228">
        <f>ROUND(I297*H297,2)</f>
        <v>0</v>
      </c>
      <c r="BL297" s="17" t="s">
        <v>234</v>
      </c>
      <c r="BM297" s="17" t="s">
        <v>455</v>
      </c>
    </row>
    <row r="298" spans="2:65" s="1" customFormat="1" ht="16.5" customHeight="1">
      <c r="B298" s="38"/>
      <c r="C298" s="251" t="s">
        <v>456</v>
      </c>
      <c r="D298" s="251" t="s">
        <v>173</v>
      </c>
      <c r="E298" s="252" t="s">
        <v>457</v>
      </c>
      <c r="F298" s="253" t="s">
        <v>458</v>
      </c>
      <c r="G298" s="254" t="s">
        <v>372</v>
      </c>
      <c r="H298" s="255">
        <v>1</v>
      </c>
      <c r="I298" s="256"/>
      <c r="J298" s="257">
        <f>ROUND(I298*H298,2)</f>
        <v>0</v>
      </c>
      <c r="K298" s="253" t="s">
        <v>1</v>
      </c>
      <c r="L298" s="258"/>
      <c r="M298" s="259" t="s">
        <v>1</v>
      </c>
      <c r="N298" s="260" t="s">
        <v>41</v>
      </c>
      <c r="O298" s="79"/>
      <c r="P298" s="226">
        <f>O298*H298</f>
        <v>0</v>
      </c>
      <c r="Q298" s="226">
        <v>0.017</v>
      </c>
      <c r="R298" s="226">
        <f>Q298*H298</f>
        <v>0.017</v>
      </c>
      <c r="S298" s="226">
        <v>0</v>
      </c>
      <c r="T298" s="227">
        <f>S298*H298</f>
        <v>0</v>
      </c>
      <c r="AR298" s="17" t="s">
        <v>287</v>
      </c>
      <c r="AT298" s="17" t="s">
        <v>173</v>
      </c>
      <c r="AU298" s="17" t="s">
        <v>79</v>
      </c>
      <c r="AY298" s="17" t="s">
        <v>138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7" t="s">
        <v>77</v>
      </c>
      <c r="BK298" s="228">
        <f>ROUND(I298*H298,2)</f>
        <v>0</v>
      </c>
      <c r="BL298" s="17" t="s">
        <v>234</v>
      </c>
      <c r="BM298" s="17" t="s">
        <v>459</v>
      </c>
    </row>
    <row r="299" spans="2:65" s="1" customFormat="1" ht="22.5" customHeight="1">
      <c r="B299" s="38"/>
      <c r="C299" s="217" t="s">
        <v>460</v>
      </c>
      <c r="D299" s="217" t="s">
        <v>140</v>
      </c>
      <c r="E299" s="218" t="s">
        <v>461</v>
      </c>
      <c r="F299" s="219" t="s">
        <v>462</v>
      </c>
      <c r="G299" s="220" t="s">
        <v>372</v>
      </c>
      <c r="H299" s="221">
        <v>3</v>
      </c>
      <c r="I299" s="222"/>
      <c r="J299" s="223">
        <f>ROUND(I299*H299,2)</f>
        <v>0</v>
      </c>
      <c r="K299" s="219" t="s">
        <v>144</v>
      </c>
      <c r="L299" s="43"/>
      <c r="M299" s="224" t="s">
        <v>1</v>
      </c>
      <c r="N299" s="225" t="s">
        <v>41</v>
      </c>
      <c r="O299" s="79"/>
      <c r="P299" s="226">
        <f>O299*H299</f>
        <v>0</v>
      </c>
      <c r="Q299" s="226">
        <v>0.00092</v>
      </c>
      <c r="R299" s="226">
        <f>Q299*H299</f>
        <v>0.0027600000000000003</v>
      </c>
      <c r="S299" s="226">
        <v>0</v>
      </c>
      <c r="T299" s="227">
        <f>S299*H299</f>
        <v>0</v>
      </c>
      <c r="AR299" s="17" t="s">
        <v>234</v>
      </c>
      <c r="AT299" s="17" t="s">
        <v>140</v>
      </c>
      <c r="AU299" s="17" t="s">
        <v>79</v>
      </c>
      <c r="AY299" s="17" t="s">
        <v>138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7" t="s">
        <v>77</v>
      </c>
      <c r="BK299" s="228">
        <f>ROUND(I299*H299,2)</f>
        <v>0</v>
      </c>
      <c r="BL299" s="17" t="s">
        <v>234</v>
      </c>
      <c r="BM299" s="17" t="s">
        <v>463</v>
      </c>
    </row>
    <row r="300" spans="2:51" s="12" customFormat="1" ht="12">
      <c r="B300" s="229"/>
      <c r="C300" s="230"/>
      <c r="D300" s="231" t="s">
        <v>147</v>
      </c>
      <c r="E300" s="232" t="s">
        <v>1</v>
      </c>
      <c r="F300" s="233" t="s">
        <v>368</v>
      </c>
      <c r="G300" s="230"/>
      <c r="H300" s="232" t="s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147</v>
      </c>
      <c r="AU300" s="239" t="s">
        <v>79</v>
      </c>
      <c r="AV300" s="12" t="s">
        <v>77</v>
      </c>
      <c r="AW300" s="12" t="s">
        <v>32</v>
      </c>
      <c r="AX300" s="12" t="s">
        <v>70</v>
      </c>
      <c r="AY300" s="239" t="s">
        <v>138</v>
      </c>
    </row>
    <row r="301" spans="2:51" s="12" customFormat="1" ht="12">
      <c r="B301" s="229"/>
      <c r="C301" s="230"/>
      <c r="D301" s="231" t="s">
        <v>147</v>
      </c>
      <c r="E301" s="232" t="s">
        <v>1</v>
      </c>
      <c r="F301" s="233" t="s">
        <v>464</v>
      </c>
      <c r="G301" s="230"/>
      <c r="H301" s="232" t="s">
        <v>1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147</v>
      </c>
      <c r="AU301" s="239" t="s">
        <v>79</v>
      </c>
      <c r="AV301" s="12" t="s">
        <v>77</v>
      </c>
      <c r="AW301" s="12" t="s">
        <v>32</v>
      </c>
      <c r="AX301" s="12" t="s">
        <v>70</v>
      </c>
      <c r="AY301" s="239" t="s">
        <v>138</v>
      </c>
    </row>
    <row r="302" spans="2:51" s="13" customFormat="1" ht="12">
      <c r="B302" s="240"/>
      <c r="C302" s="241"/>
      <c r="D302" s="231" t="s">
        <v>147</v>
      </c>
      <c r="E302" s="242" t="s">
        <v>1</v>
      </c>
      <c r="F302" s="243" t="s">
        <v>77</v>
      </c>
      <c r="G302" s="241"/>
      <c r="H302" s="244">
        <v>1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147</v>
      </c>
      <c r="AU302" s="250" t="s">
        <v>79</v>
      </c>
      <c r="AV302" s="13" t="s">
        <v>79</v>
      </c>
      <c r="AW302" s="13" t="s">
        <v>32</v>
      </c>
      <c r="AX302" s="13" t="s">
        <v>70</v>
      </c>
      <c r="AY302" s="250" t="s">
        <v>138</v>
      </c>
    </row>
    <row r="303" spans="2:51" s="12" customFormat="1" ht="12">
      <c r="B303" s="229"/>
      <c r="C303" s="230"/>
      <c r="D303" s="231" t="s">
        <v>147</v>
      </c>
      <c r="E303" s="232" t="s">
        <v>1</v>
      </c>
      <c r="F303" s="233" t="s">
        <v>465</v>
      </c>
      <c r="G303" s="230"/>
      <c r="H303" s="232" t="s">
        <v>1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147</v>
      </c>
      <c r="AU303" s="239" t="s">
        <v>79</v>
      </c>
      <c r="AV303" s="12" t="s">
        <v>77</v>
      </c>
      <c r="AW303" s="12" t="s">
        <v>32</v>
      </c>
      <c r="AX303" s="12" t="s">
        <v>70</v>
      </c>
      <c r="AY303" s="239" t="s">
        <v>138</v>
      </c>
    </row>
    <row r="304" spans="2:51" s="13" customFormat="1" ht="12">
      <c r="B304" s="240"/>
      <c r="C304" s="241"/>
      <c r="D304" s="231" t="s">
        <v>147</v>
      </c>
      <c r="E304" s="242" t="s">
        <v>1</v>
      </c>
      <c r="F304" s="243" t="s">
        <v>79</v>
      </c>
      <c r="G304" s="241"/>
      <c r="H304" s="244">
        <v>2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147</v>
      </c>
      <c r="AU304" s="250" t="s">
        <v>79</v>
      </c>
      <c r="AV304" s="13" t="s">
        <v>79</v>
      </c>
      <c r="AW304" s="13" t="s">
        <v>32</v>
      </c>
      <c r="AX304" s="13" t="s">
        <v>70</v>
      </c>
      <c r="AY304" s="250" t="s">
        <v>138</v>
      </c>
    </row>
    <row r="305" spans="2:51" s="14" customFormat="1" ht="12">
      <c r="B305" s="261"/>
      <c r="C305" s="262"/>
      <c r="D305" s="231" t="s">
        <v>147</v>
      </c>
      <c r="E305" s="263" t="s">
        <v>1</v>
      </c>
      <c r="F305" s="264" t="s">
        <v>210</v>
      </c>
      <c r="G305" s="262"/>
      <c r="H305" s="265">
        <v>3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AT305" s="271" t="s">
        <v>147</v>
      </c>
      <c r="AU305" s="271" t="s">
        <v>79</v>
      </c>
      <c r="AV305" s="14" t="s">
        <v>145</v>
      </c>
      <c r="AW305" s="14" t="s">
        <v>32</v>
      </c>
      <c r="AX305" s="14" t="s">
        <v>77</v>
      </c>
      <c r="AY305" s="271" t="s">
        <v>138</v>
      </c>
    </row>
    <row r="306" spans="2:65" s="1" customFormat="1" ht="16.5" customHeight="1">
      <c r="B306" s="38"/>
      <c r="C306" s="251" t="s">
        <v>466</v>
      </c>
      <c r="D306" s="251" t="s">
        <v>173</v>
      </c>
      <c r="E306" s="252" t="s">
        <v>467</v>
      </c>
      <c r="F306" s="253" t="s">
        <v>468</v>
      </c>
      <c r="G306" s="254" t="s">
        <v>372</v>
      </c>
      <c r="H306" s="255">
        <v>1</v>
      </c>
      <c r="I306" s="256"/>
      <c r="J306" s="257">
        <f>ROUND(I306*H306,2)</f>
        <v>0</v>
      </c>
      <c r="K306" s="253" t="s">
        <v>1</v>
      </c>
      <c r="L306" s="258"/>
      <c r="M306" s="259" t="s">
        <v>1</v>
      </c>
      <c r="N306" s="260" t="s">
        <v>41</v>
      </c>
      <c r="O306" s="79"/>
      <c r="P306" s="226">
        <f>O306*H306</f>
        <v>0</v>
      </c>
      <c r="Q306" s="226">
        <v>0.074</v>
      </c>
      <c r="R306" s="226">
        <f>Q306*H306</f>
        <v>0.074</v>
      </c>
      <c r="S306" s="226">
        <v>0</v>
      </c>
      <c r="T306" s="227">
        <f>S306*H306</f>
        <v>0</v>
      </c>
      <c r="AR306" s="17" t="s">
        <v>287</v>
      </c>
      <c r="AT306" s="17" t="s">
        <v>173</v>
      </c>
      <c r="AU306" s="17" t="s">
        <v>79</v>
      </c>
      <c r="AY306" s="17" t="s">
        <v>138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7" t="s">
        <v>77</v>
      </c>
      <c r="BK306" s="228">
        <f>ROUND(I306*H306,2)</f>
        <v>0</v>
      </c>
      <c r="BL306" s="17" t="s">
        <v>234</v>
      </c>
      <c r="BM306" s="17" t="s">
        <v>469</v>
      </c>
    </row>
    <row r="307" spans="2:65" s="1" customFormat="1" ht="16.5" customHeight="1">
      <c r="B307" s="38"/>
      <c r="C307" s="251" t="s">
        <v>470</v>
      </c>
      <c r="D307" s="251" t="s">
        <v>173</v>
      </c>
      <c r="E307" s="252" t="s">
        <v>471</v>
      </c>
      <c r="F307" s="253" t="s">
        <v>472</v>
      </c>
      <c r="G307" s="254" t="s">
        <v>372</v>
      </c>
      <c r="H307" s="255">
        <v>2</v>
      </c>
      <c r="I307" s="256"/>
      <c r="J307" s="257">
        <f>ROUND(I307*H307,2)</f>
        <v>0</v>
      </c>
      <c r="K307" s="253" t="s">
        <v>1</v>
      </c>
      <c r="L307" s="258"/>
      <c r="M307" s="259" t="s">
        <v>1</v>
      </c>
      <c r="N307" s="260" t="s">
        <v>41</v>
      </c>
      <c r="O307" s="79"/>
      <c r="P307" s="226">
        <f>O307*H307</f>
        <v>0</v>
      </c>
      <c r="Q307" s="226">
        <v>0.109</v>
      </c>
      <c r="R307" s="226">
        <f>Q307*H307</f>
        <v>0.218</v>
      </c>
      <c r="S307" s="226">
        <v>0</v>
      </c>
      <c r="T307" s="227">
        <f>S307*H307</f>
        <v>0</v>
      </c>
      <c r="AR307" s="17" t="s">
        <v>287</v>
      </c>
      <c r="AT307" s="17" t="s">
        <v>173</v>
      </c>
      <c r="AU307" s="17" t="s">
        <v>79</v>
      </c>
      <c r="AY307" s="17" t="s">
        <v>138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7" t="s">
        <v>77</v>
      </c>
      <c r="BK307" s="228">
        <f>ROUND(I307*H307,2)</f>
        <v>0</v>
      </c>
      <c r="BL307" s="17" t="s">
        <v>234</v>
      </c>
      <c r="BM307" s="17" t="s">
        <v>473</v>
      </c>
    </row>
    <row r="308" spans="2:65" s="1" customFormat="1" ht="22.5" customHeight="1">
      <c r="B308" s="38"/>
      <c r="C308" s="217" t="s">
        <v>474</v>
      </c>
      <c r="D308" s="217" t="s">
        <v>140</v>
      </c>
      <c r="E308" s="218" t="s">
        <v>475</v>
      </c>
      <c r="F308" s="219" t="s">
        <v>476</v>
      </c>
      <c r="G308" s="220" t="s">
        <v>271</v>
      </c>
      <c r="H308" s="221">
        <v>1.72</v>
      </c>
      <c r="I308" s="222"/>
      <c r="J308" s="223">
        <f>ROUND(I308*H308,2)</f>
        <v>0</v>
      </c>
      <c r="K308" s="219" t="s">
        <v>144</v>
      </c>
      <c r="L308" s="43"/>
      <c r="M308" s="224" t="s">
        <v>1</v>
      </c>
      <c r="N308" s="225" t="s">
        <v>41</v>
      </c>
      <c r="O308" s="79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AR308" s="17" t="s">
        <v>234</v>
      </c>
      <c r="AT308" s="17" t="s">
        <v>140</v>
      </c>
      <c r="AU308" s="17" t="s">
        <v>79</v>
      </c>
      <c r="AY308" s="17" t="s">
        <v>138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7" t="s">
        <v>77</v>
      </c>
      <c r="BK308" s="228">
        <f>ROUND(I308*H308,2)</f>
        <v>0</v>
      </c>
      <c r="BL308" s="17" t="s">
        <v>234</v>
      </c>
      <c r="BM308" s="17" t="s">
        <v>477</v>
      </c>
    </row>
    <row r="309" spans="2:63" s="11" customFormat="1" ht="22.8" customHeight="1">
      <c r="B309" s="201"/>
      <c r="C309" s="202"/>
      <c r="D309" s="203" t="s">
        <v>69</v>
      </c>
      <c r="E309" s="215" t="s">
        <v>478</v>
      </c>
      <c r="F309" s="215" t="s">
        <v>479</v>
      </c>
      <c r="G309" s="202"/>
      <c r="H309" s="202"/>
      <c r="I309" s="205"/>
      <c r="J309" s="216">
        <f>BK309</f>
        <v>0</v>
      </c>
      <c r="K309" s="202"/>
      <c r="L309" s="207"/>
      <c r="M309" s="208"/>
      <c r="N309" s="209"/>
      <c r="O309" s="209"/>
      <c r="P309" s="210">
        <f>SUM(P310:P416)</f>
        <v>0</v>
      </c>
      <c r="Q309" s="209"/>
      <c r="R309" s="210">
        <f>SUM(R310:R416)</f>
        <v>51.0516884</v>
      </c>
      <c r="S309" s="209"/>
      <c r="T309" s="211">
        <f>SUM(T310:T416)</f>
        <v>0</v>
      </c>
      <c r="AR309" s="212" t="s">
        <v>79</v>
      </c>
      <c r="AT309" s="213" t="s">
        <v>69</v>
      </c>
      <c r="AU309" s="213" t="s">
        <v>77</v>
      </c>
      <c r="AY309" s="212" t="s">
        <v>138</v>
      </c>
      <c r="BK309" s="214">
        <f>SUM(BK310:BK416)</f>
        <v>0</v>
      </c>
    </row>
    <row r="310" spans="2:65" s="1" customFormat="1" ht="16.5" customHeight="1">
      <c r="B310" s="38"/>
      <c r="C310" s="217" t="s">
        <v>480</v>
      </c>
      <c r="D310" s="217" t="s">
        <v>140</v>
      </c>
      <c r="E310" s="218" t="s">
        <v>481</v>
      </c>
      <c r="F310" s="219" t="s">
        <v>482</v>
      </c>
      <c r="G310" s="220" t="s">
        <v>160</v>
      </c>
      <c r="H310" s="221">
        <v>2578.93</v>
      </c>
      <c r="I310" s="222"/>
      <c r="J310" s="223">
        <f>ROUND(I310*H310,2)</f>
        <v>0</v>
      </c>
      <c r="K310" s="219" t="s">
        <v>144</v>
      </c>
      <c r="L310" s="43"/>
      <c r="M310" s="224" t="s">
        <v>1</v>
      </c>
      <c r="N310" s="225" t="s">
        <v>41</v>
      </c>
      <c r="O310" s="79"/>
      <c r="P310" s="226">
        <f>O310*H310</f>
        <v>0</v>
      </c>
      <c r="Q310" s="226">
        <v>0.00028</v>
      </c>
      <c r="R310" s="226">
        <f>Q310*H310</f>
        <v>0.7221003999999999</v>
      </c>
      <c r="S310" s="226">
        <v>0</v>
      </c>
      <c r="T310" s="227">
        <f>S310*H310</f>
        <v>0</v>
      </c>
      <c r="AR310" s="17" t="s">
        <v>234</v>
      </c>
      <c r="AT310" s="17" t="s">
        <v>140</v>
      </c>
      <c r="AU310" s="17" t="s">
        <v>79</v>
      </c>
      <c r="AY310" s="17" t="s">
        <v>138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7" t="s">
        <v>77</v>
      </c>
      <c r="BK310" s="228">
        <f>ROUND(I310*H310,2)</f>
        <v>0</v>
      </c>
      <c r="BL310" s="17" t="s">
        <v>234</v>
      </c>
      <c r="BM310" s="17" t="s">
        <v>483</v>
      </c>
    </row>
    <row r="311" spans="2:51" s="12" customFormat="1" ht="12">
      <c r="B311" s="229"/>
      <c r="C311" s="230"/>
      <c r="D311" s="231" t="s">
        <v>147</v>
      </c>
      <c r="E311" s="232" t="s">
        <v>1</v>
      </c>
      <c r="F311" s="233" t="s">
        <v>484</v>
      </c>
      <c r="G311" s="230"/>
      <c r="H311" s="232" t="s">
        <v>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147</v>
      </c>
      <c r="AU311" s="239" t="s">
        <v>79</v>
      </c>
      <c r="AV311" s="12" t="s">
        <v>77</v>
      </c>
      <c r="AW311" s="12" t="s">
        <v>32</v>
      </c>
      <c r="AX311" s="12" t="s">
        <v>70</v>
      </c>
      <c r="AY311" s="239" t="s">
        <v>138</v>
      </c>
    </row>
    <row r="312" spans="2:51" s="12" customFormat="1" ht="12">
      <c r="B312" s="229"/>
      <c r="C312" s="230"/>
      <c r="D312" s="231" t="s">
        <v>147</v>
      </c>
      <c r="E312" s="232" t="s">
        <v>1</v>
      </c>
      <c r="F312" s="233" t="s">
        <v>485</v>
      </c>
      <c r="G312" s="230"/>
      <c r="H312" s="232" t="s">
        <v>1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147</v>
      </c>
      <c r="AU312" s="239" t="s">
        <v>79</v>
      </c>
      <c r="AV312" s="12" t="s">
        <v>77</v>
      </c>
      <c r="AW312" s="12" t="s">
        <v>32</v>
      </c>
      <c r="AX312" s="12" t="s">
        <v>70</v>
      </c>
      <c r="AY312" s="239" t="s">
        <v>138</v>
      </c>
    </row>
    <row r="313" spans="2:51" s="12" customFormat="1" ht="12">
      <c r="B313" s="229"/>
      <c r="C313" s="230"/>
      <c r="D313" s="231" t="s">
        <v>147</v>
      </c>
      <c r="E313" s="232" t="s">
        <v>1</v>
      </c>
      <c r="F313" s="233" t="s">
        <v>486</v>
      </c>
      <c r="G313" s="230"/>
      <c r="H313" s="232" t="s">
        <v>1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147</v>
      </c>
      <c r="AU313" s="239" t="s">
        <v>79</v>
      </c>
      <c r="AV313" s="12" t="s">
        <v>77</v>
      </c>
      <c r="AW313" s="12" t="s">
        <v>32</v>
      </c>
      <c r="AX313" s="12" t="s">
        <v>70</v>
      </c>
      <c r="AY313" s="239" t="s">
        <v>138</v>
      </c>
    </row>
    <row r="314" spans="2:51" s="12" customFormat="1" ht="12">
      <c r="B314" s="229"/>
      <c r="C314" s="230"/>
      <c r="D314" s="231" t="s">
        <v>147</v>
      </c>
      <c r="E314" s="232" t="s">
        <v>1</v>
      </c>
      <c r="F314" s="233" t="s">
        <v>171</v>
      </c>
      <c r="G314" s="230"/>
      <c r="H314" s="232" t="s">
        <v>1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147</v>
      </c>
      <c r="AU314" s="239" t="s">
        <v>79</v>
      </c>
      <c r="AV314" s="12" t="s">
        <v>77</v>
      </c>
      <c r="AW314" s="12" t="s">
        <v>32</v>
      </c>
      <c r="AX314" s="12" t="s">
        <v>70</v>
      </c>
      <c r="AY314" s="239" t="s">
        <v>138</v>
      </c>
    </row>
    <row r="315" spans="2:51" s="13" customFormat="1" ht="12">
      <c r="B315" s="240"/>
      <c r="C315" s="241"/>
      <c r="D315" s="231" t="s">
        <v>147</v>
      </c>
      <c r="E315" s="242" t="s">
        <v>1</v>
      </c>
      <c r="F315" s="243" t="s">
        <v>487</v>
      </c>
      <c r="G315" s="241"/>
      <c r="H315" s="244">
        <v>2498.93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147</v>
      </c>
      <c r="AU315" s="250" t="s">
        <v>79</v>
      </c>
      <c r="AV315" s="13" t="s">
        <v>79</v>
      </c>
      <c r="AW315" s="13" t="s">
        <v>32</v>
      </c>
      <c r="AX315" s="13" t="s">
        <v>70</v>
      </c>
      <c r="AY315" s="250" t="s">
        <v>138</v>
      </c>
    </row>
    <row r="316" spans="2:51" s="12" customFormat="1" ht="12">
      <c r="B316" s="229"/>
      <c r="C316" s="230"/>
      <c r="D316" s="231" t="s">
        <v>147</v>
      </c>
      <c r="E316" s="232" t="s">
        <v>1</v>
      </c>
      <c r="F316" s="233" t="s">
        <v>488</v>
      </c>
      <c r="G316" s="230"/>
      <c r="H316" s="232" t="s">
        <v>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147</v>
      </c>
      <c r="AU316" s="239" t="s">
        <v>79</v>
      </c>
      <c r="AV316" s="12" t="s">
        <v>77</v>
      </c>
      <c r="AW316" s="12" t="s">
        <v>32</v>
      </c>
      <c r="AX316" s="12" t="s">
        <v>70</v>
      </c>
      <c r="AY316" s="239" t="s">
        <v>138</v>
      </c>
    </row>
    <row r="317" spans="2:51" s="12" customFormat="1" ht="12">
      <c r="B317" s="229"/>
      <c r="C317" s="230"/>
      <c r="D317" s="231" t="s">
        <v>147</v>
      </c>
      <c r="E317" s="232" t="s">
        <v>1</v>
      </c>
      <c r="F317" s="233" t="s">
        <v>489</v>
      </c>
      <c r="G317" s="230"/>
      <c r="H317" s="232" t="s">
        <v>1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147</v>
      </c>
      <c r="AU317" s="239" t="s">
        <v>79</v>
      </c>
      <c r="AV317" s="12" t="s">
        <v>77</v>
      </c>
      <c r="AW317" s="12" t="s">
        <v>32</v>
      </c>
      <c r="AX317" s="12" t="s">
        <v>70</v>
      </c>
      <c r="AY317" s="239" t="s">
        <v>138</v>
      </c>
    </row>
    <row r="318" spans="2:51" s="12" customFormat="1" ht="12">
      <c r="B318" s="229"/>
      <c r="C318" s="230"/>
      <c r="D318" s="231" t="s">
        <v>147</v>
      </c>
      <c r="E318" s="232" t="s">
        <v>1</v>
      </c>
      <c r="F318" s="233" t="s">
        <v>490</v>
      </c>
      <c r="G318" s="230"/>
      <c r="H318" s="232" t="s">
        <v>1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147</v>
      </c>
      <c r="AU318" s="239" t="s">
        <v>79</v>
      </c>
      <c r="AV318" s="12" t="s">
        <v>77</v>
      </c>
      <c r="AW318" s="12" t="s">
        <v>32</v>
      </c>
      <c r="AX318" s="12" t="s">
        <v>70</v>
      </c>
      <c r="AY318" s="239" t="s">
        <v>138</v>
      </c>
    </row>
    <row r="319" spans="2:51" s="13" customFormat="1" ht="12">
      <c r="B319" s="240"/>
      <c r="C319" s="241"/>
      <c r="D319" s="231" t="s">
        <v>147</v>
      </c>
      <c r="E319" s="242" t="s">
        <v>1</v>
      </c>
      <c r="F319" s="243" t="s">
        <v>491</v>
      </c>
      <c r="G319" s="241"/>
      <c r="H319" s="244">
        <v>32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147</v>
      </c>
      <c r="AU319" s="250" t="s">
        <v>79</v>
      </c>
      <c r="AV319" s="13" t="s">
        <v>79</v>
      </c>
      <c r="AW319" s="13" t="s">
        <v>32</v>
      </c>
      <c r="AX319" s="13" t="s">
        <v>70</v>
      </c>
      <c r="AY319" s="250" t="s">
        <v>138</v>
      </c>
    </row>
    <row r="320" spans="2:51" s="12" customFormat="1" ht="12">
      <c r="B320" s="229"/>
      <c r="C320" s="230"/>
      <c r="D320" s="231" t="s">
        <v>147</v>
      </c>
      <c r="E320" s="232" t="s">
        <v>1</v>
      </c>
      <c r="F320" s="233" t="s">
        <v>492</v>
      </c>
      <c r="G320" s="230"/>
      <c r="H320" s="232" t="s">
        <v>1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147</v>
      </c>
      <c r="AU320" s="239" t="s">
        <v>79</v>
      </c>
      <c r="AV320" s="12" t="s">
        <v>77</v>
      </c>
      <c r="AW320" s="12" t="s">
        <v>32</v>
      </c>
      <c r="AX320" s="12" t="s">
        <v>70</v>
      </c>
      <c r="AY320" s="239" t="s">
        <v>138</v>
      </c>
    </row>
    <row r="321" spans="2:51" s="13" customFormat="1" ht="12">
      <c r="B321" s="240"/>
      <c r="C321" s="241"/>
      <c r="D321" s="231" t="s">
        <v>147</v>
      </c>
      <c r="E321" s="242" t="s">
        <v>1</v>
      </c>
      <c r="F321" s="243" t="s">
        <v>493</v>
      </c>
      <c r="G321" s="241"/>
      <c r="H321" s="244">
        <v>48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147</v>
      </c>
      <c r="AU321" s="250" t="s">
        <v>79</v>
      </c>
      <c r="AV321" s="13" t="s">
        <v>79</v>
      </c>
      <c r="AW321" s="13" t="s">
        <v>32</v>
      </c>
      <c r="AX321" s="13" t="s">
        <v>70</v>
      </c>
      <c r="AY321" s="250" t="s">
        <v>138</v>
      </c>
    </row>
    <row r="322" spans="2:51" s="14" customFormat="1" ht="12">
      <c r="B322" s="261"/>
      <c r="C322" s="262"/>
      <c r="D322" s="231" t="s">
        <v>147</v>
      </c>
      <c r="E322" s="263" t="s">
        <v>1</v>
      </c>
      <c r="F322" s="264" t="s">
        <v>210</v>
      </c>
      <c r="G322" s="262"/>
      <c r="H322" s="265">
        <v>2578.93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AT322" s="271" t="s">
        <v>147</v>
      </c>
      <c r="AU322" s="271" t="s">
        <v>79</v>
      </c>
      <c r="AV322" s="14" t="s">
        <v>145</v>
      </c>
      <c r="AW322" s="14" t="s">
        <v>32</v>
      </c>
      <c r="AX322" s="14" t="s">
        <v>77</v>
      </c>
      <c r="AY322" s="271" t="s">
        <v>138</v>
      </c>
    </row>
    <row r="323" spans="2:65" s="1" customFormat="1" ht="16.5" customHeight="1">
      <c r="B323" s="38"/>
      <c r="C323" s="251" t="s">
        <v>494</v>
      </c>
      <c r="D323" s="251" t="s">
        <v>173</v>
      </c>
      <c r="E323" s="252" t="s">
        <v>495</v>
      </c>
      <c r="F323" s="253" t="s">
        <v>496</v>
      </c>
      <c r="G323" s="254" t="s">
        <v>160</v>
      </c>
      <c r="H323" s="255">
        <v>81.6</v>
      </c>
      <c r="I323" s="256"/>
      <c r="J323" s="257">
        <f>ROUND(I323*H323,2)</f>
        <v>0</v>
      </c>
      <c r="K323" s="253" t="s">
        <v>1</v>
      </c>
      <c r="L323" s="258"/>
      <c r="M323" s="259" t="s">
        <v>1</v>
      </c>
      <c r="N323" s="260" t="s">
        <v>41</v>
      </c>
      <c r="O323" s="79"/>
      <c r="P323" s="226">
        <f>O323*H323</f>
        <v>0</v>
      </c>
      <c r="Q323" s="226">
        <v>0.0062</v>
      </c>
      <c r="R323" s="226">
        <f>Q323*H323</f>
        <v>0.5059199999999999</v>
      </c>
      <c r="S323" s="226">
        <v>0</v>
      </c>
      <c r="T323" s="227">
        <f>S323*H323</f>
        <v>0</v>
      </c>
      <c r="AR323" s="17" t="s">
        <v>287</v>
      </c>
      <c r="AT323" s="17" t="s">
        <v>173</v>
      </c>
      <c r="AU323" s="17" t="s">
        <v>79</v>
      </c>
      <c r="AY323" s="17" t="s">
        <v>138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7" t="s">
        <v>77</v>
      </c>
      <c r="BK323" s="228">
        <f>ROUND(I323*H323,2)</f>
        <v>0</v>
      </c>
      <c r="BL323" s="17" t="s">
        <v>234</v>
      </c>
      <c r="BM323" s="17" t="s">
        <v>497</v>
      </c>
    </row>
    <row r="324" spans="2:51" s="12" customFormat="1" ht="12">
      <c r="B324" s="229"/>
      <c r="C324" s="230"/>
      <c r="D324" s="231" t="s">
        <v>147</v>
      </c>
      <c r="E324" s="232" t="s">
        <v>1</v>
      </c>
      <c r="F324" s="233" t="s">
        <v>488</v>
      </c>
      <c r="G324" s="230"/>
      <c r="H324" s="232" t="s">
        <v>1</v>
      </c>
      <c r="I324" s="234"/>
      <c r="J324" s="230"/>
      <c r="K324" s="230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147</v>
      </c>
      <c r="AU324" s="239" t="s">
        <v>79</v>
      </c>
      <c r="AV324" s="12" t="s">
        <v>77</v>
      </c>
      <c r="AW324" s="12" t="s">
        <v>32</v>
      </c>
      <c r="AX324" s="12" t="s">
        <v>70</v>
      </c>
      <c r="AY324" s="239" t="s">
        <v>138</v>
      </c>
    </row>
    <row r="325" spans="2:51" s="12" customFormat="1" ht="12">
      <c r="B325" s="229"/>
      <c r="C325" s="230"/>
      <c r="D325" s="231" t="s">
        <v>147</v>
      </c>
      <c r="E325" s="232" t="s">
        <v>1</v>
      </c>
      <c r="F325" s="233" t="s">
        <v>489</v>
      </c>
      <c r="G325" s="230"/>
      <c r="H325" s="232" t="s">
        <v>1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147</v>
      </c>
      <c r="AU325" s="239" t="s">
        <v>79</v>
      </c>
      <c r="AV325" s="12" t="s">
        <v>77</v>
      </c>
      <c r="AW325" s="12" t="s">
        <v>32</v>
      </c>
      <c r="AX325" s="12" t="s">
        <v>70</v>
      </c>
      <c r="AY325" s="239" t="s">
        <v>138</v>
      </c>
    </row>
    <row r="326" spans="2:51" s="12" customFormat="1" ht="12">
      <c r="B326" s="229"/>
      <c r="C326" s="230"/>
      <c r="D326" s="231" t="s">
        <v>147</v>
      </c>
      <c r="E326" s="232" t="s">
        <v>1</v>
      </c>
      <c r="F326" s="233" t="s">
        <v>490</v>
      </c>
      <c r="G326" s="230"/>
      <c r="H326" s="232" t="s">
        <v>1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147</v>
      </c>
      <c r="AU326" s="239" t="s">
        <v>79</v>
      </c>
      <c r="AV326" s="12" t="s">
        <v>77</v>
      </c>
      <c r="AW326" s="12" t="s">
        <v>32</v>
      </c>
      <c r="AX326" s="12" t="s">
        <v>70</v>
      </c>
      <c r="AY326" s="239" t="s">
        <v>138</v>
      </c>
    </row>
    <row r="327" spans="2:51" s="13" customFormat="1" ht="12">
      <c r="B327" s="240"/>
      <c r="C327" s="241"/>
      <c r="D327" s="231" t="s">
        <v>147</v>
      </c>
      <c r="E327" s="242" t="s">
        <v>1</v>
      </c>
      <c r="F327" s="243" t="s">
        <v>491</v>
      </c>
      <c r="G327" s="241"/>
      <c r="H327" s="244">
        <v>32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147</v>
      </c>
      <c r="AU327" s="250" t="s">
        <v>79</v>
      </c>
      <c r="AV327" s="13" t="s">
        <v>79</v>
      </c>
      <c r="AW327" s="13" t="s">
        <v>32</v>
      </c>
      <c r="AX327" s="13" t="s">
        <v>70</v>
      </c>
      <c r="AY327" s="250" t="s">
        <v>138</v>
      </c>
    </row>
    <row r="328" spans="2:51" s="12" customFormat="1" ht="12">
      <c r="B328" s="229"/>
      <c r="C328" s="230"/>
      <c r="D328" s="231" t="s">
        <v>147</v>
      </c>
      <c r="E328" s="232" t="s">
        <v>1</v>
      </c>
      <c r="F328" s="233" t="s">
        <v>492</v>
      </c>
      <c r="G328" s="230"/>
      <c r="H328" s="232" t="s">
        <v>1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147</v>
      </c>
      <c r="AU328" s="239" t="s">
        <v>79</v>
      </c>
      <c r="AV328" s="12" t="s">
        <v>77</v>
      </c>
      <c r="AW328" s="12" t="s">
        <v>32</v>
      </c>
      <c r="AX328" s="12" t="s">
        <v>70</v>
      </c>
      <c r="AY328" s="239" t="s">
        <v>138</v>
      </c>
    </row>
    <row r="329" spans="2:51" s="13" customFormat="1" ht="12">
      <c r="B329" s="240"/>
      <c r="C329" s="241"/>
      <c r="D329" s="231" t="s">
        <v>147</v>
      </c>
      <c r="E329" s="242" t="s">
        <v>1</v>
      </c>
      <c r="F329" s="243" t="s">
        <v>493</v>
      </c>
      <c r="G329" s="241"/>
      <c r="H329" s="244">
        <v>48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147</v>
      </c>
      <c r="AU329" s="250" t="s">
        <v>79</v>
      </c>
      <c r="AV329" s="13" t="s">
        <v>79</v>
      </c>
      <c r="AW329" s="13" t="s">
        <v>32</v>
      </c>
      <c r="AX329" s="13" t="s">
        <v>70</v>
      </c>
      <c r="AY329" s="250" t="s">
        <v>138</v>
      </c>
    </row>
    <row r="330" spans="2:51" s="14" customFormat="1" ht="12">
      <c r="B330" s="261"/>
      <c r="C330" s="262"/>
      <c r="D330" s="231" t="s">
        <v>147</v>
      </c>
      <c r="E330" s="263" t="s">
        <v>1</v>
      </c>
      <c r="F330" s="264" t="s">
        <v>210</v>
      </c>
      <c r="G330" s="262"/>
      <c r="H330" s="265">
        <v>80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AT330" s="271" t="s">
        <v>147</v>
      </c>
      <c r="AU330" s="271" t="s">
        <v>79</v>
      </c>
      <c r="AV330" s="14" t="s">
        <v>145</v>
      </c>
      <c r="AW330" s="14" t="s">
        <v>32</v>
      </c>
      <c r="AX330" s="14" t="s">
        <v>77</v>
      </c>
      <c r="AY330" s="271" t="s">
        <v>138</v>
      </c>
    </row>
    <row r="331" spans="2:51" s="13" customFormat="1" ht="12">
      <c r="B331" s="240"/>
      <c r="C331" s="241"/>
      <c r="D331" s="231" t="s">
        <v>147</v>
      </c>
      <c r="E331" s="241"/>
      <c r="F331" s="243" t="s">
        <v>498</v>
      </c>
      <c r="G331" s="241"/>
      <c r="H331" s="244">
        <v>81.6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147</v>
      </c>
      <c r="AU331" s="250" t="s">
        <v>79</v>
      </c>
      <c r="AV331" s="13" t="s">
        <v>79</v>
      </c>
      <c r="AW331" s="13" t="s">
        <v>4</v>
      </c>
      <c r="AX331" s="13" t="s">
        <v>77</v>
      </c>
      <c r="AY331" s="250" t="s">
        <v>138</v>
      </c>
    </row>
    <row r="332" spans="2:65" s="1" customFormat="1" ht="16.5" customHeight="1">
      <c r="B332" s="38"/>
      <c r="C332" s="251" t="s">
        <v>499</v>
      </c>
      <c r="D332" s="251" t="s">
        <v>173</v>
      </c>
      <c r="E332" s="252" t="s">
        <v>500</v>
      </c>
      <c r="F332" s="253" t="s">
        <v>501</v>
      </c>
      <c r="G332" s="254" t="s">
        <v>160</v>
      </c>
      <c r="H332" s="255">
        <v>2548.909</v>
      </c>
      <c r="I332" s="256"/>
      <c r="J332" s="257">
        <f>ROUND(I332*H332,2)</f>
        <v>0</v>
      </c>
      <c r="K332" s="253" t="s">
        <v>1</v>
      </c>
      <c r="L332" s="258"/>
      <c r="M332" s="259" t="s">
        <v>1</v>
      </c>
      <c r="N332" s="260" t="s">
        <v>41</v>
      </c>
      <c r="O332" s="79"/>
      <c r="P332" s="226">
        <f>O332*H332</f>
        <v>0</v>
      </c>
      <c r="Q332" s="226">
        <v>0.014</v>
      </c>
      <c r="R332" s="226">
        <f>Q332*H332</f>
        <v>35.684726000000005</v>
      </c>
      <c r="S332" s="226">
        <v>0</v>
      </c>
      <c r="T332" s="227">
        <f>S332*H332</f>
        <v>0</v>
      </c>
      <c r="AR332" s="17" t="s">
        <v>287</v>
      </c>
      <c r="AT332" s="17" t="s">
        <v>173</v>
      </c>
      <c r="AU332" s="17" t="s">
        <v>79</v>
      </c>
      <c r="AY332" s="17" t="s">
        <v>138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7" t="s">
        <v>77</v>
      </c>
      <c r="BK332" s="228">
        <f>ROUND(I332*H332,2)</f>
        <v>0</v>
      </c>
      <c r="BL332" s="17" t="s">
        <v>234</v>
      </c>
      <c r="BM332" s="17" t="s">
        <v>502</v>
      </c>
    </row>
    <row r="333" spans="2:51" s="12" customFormat="1" ht="12">
      <c r="B333" s="229"/>
      <c r="C333" s="230"/>
      <c r="D333" s="231" t="s">
        <v>147</v>
      </c>
      <c r="E333" s="232" t="s">
        <v>1</v>
      </c>
      <c r="F333" s="233" t="s">
        <v>484</v>
      </c>
      <c r="G333" s="230"/>
      <c r="H333" s="232" t="s">
        <v>1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147</v>
      </c>
      <c r="AU333" s="239" t="s">
        <v>79</v>
      </c>
      <c r="AV333" s="12" t="s">
        <v>77</v>
      </c>
      <c r="AW333" s="12" t="s">
        <v>32</v>
      </c>
      <c r="AX333" s="12" t="s">
        <v>70</v>
      </c>
      <c r="AY333" s="239" t="s">
        <v>138</v>
      </c>
    </row>
    <row r="334" spans="2:51" s="12" customFormat="1" ht="12">
      <c r="B334" s="229"/>
      <c r="C334" s="230"/>
      <c r="D334" s="231" t="s">
        <v>147</v>
      </c>
      <c r="E334" s="232" t="s">
        <v>1</v>
      </c>
      <c r="F334" s="233" t="s">
        <v>485</v>
      </c>
      <c r="G334" s="230"/>
      <c r="H334" s="232" t="s">
        <v>1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147</v>
      </c>
      <c r="AU334" s="239" t="s">
        <v>79</v>
      </c>
      <c r="AV334" s="12" t="s">
        <v>77</v>
      </c>
      <c r="AW334" s="12" t="s">
        <v>32</v>
      </c>
      <c r="AX334" s="12" t="s">
        <v>70</v>
      </c>
      <c r="AY334" s="239" t="s">
        <v>138</v>
      </c>
    </row>
    <row r="335" spans="2:51" s="12" customFormat="1" ht="12">
      <c r="B335" s="229"/>
      <c r="C335" s="230"/>
      <c r="D335" s="231" t="s">
        <v>147</v>
      </c>
      <c r="E335" s="232" t="s">
        <v>1</v>
      </c>
      <c r="F335" s="233" t="s">
        <v>503</v>
      </c>
      <c r="G335" s="230"/>
      <c r="H335" s="232" t="s">
        <v>1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147</v>
      </c>
      <c r="AU335" s="239" t="s">
        <v>79</v>
      </c>
      <c r="AV335" s="12" t="s">
        <v>77</v>
      </c>
      <c r="AW335" s="12" t="s">
        <v>32</v>
      </c>
      <c r="AX335" s="12" t="s">
        <v>70</v>
      </c>
      <c r="AY335" s="239" t="s">
        <v>138</v>
      </c>
    </row>
    <row r="336" spans="2:51" s="13" customFormat="1" ht="12">
      <c r="B336" s="240"/>
      <c r="C336" s="241"/>
      <c r="D336" s="231" t="s">
        <v>147</v>
      </c>
      <c r="E336" s="242" t="s">
        <v>1</v>
      </c>
      <c r="F336" s="243" t="s">
        <v>487</v>
      </c>
      <c r="G336" s="241"/>
      <c r="H336" s="244">
        <v>2498.93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147</v>
      </c>
      <c r="AU336" s="250" t="s">
        <v>79</v>
      </c>
      <c r="AV336" s="13" t="s">
        <v>79</v>
      </c>
      <c r="AW336" s="13" t="s">
        <v>32</v>
      </c>
      <c r="AX336" s="13" t="s">
        <v>77</v>
      </c>
      <c r="AY336" s="250" t="s">
        <v>138</v>
      </c>
    </row>
    <row r="337" spans="2:51" s="13" customFormat="1" ht="12">
      <c r="B337" s="240"/>
      <c r="C337" s="241"/>
      <c r="D337" s="231" t="s">
        <v>147</v>
      </c>
      <c r="E337" s="241"/>
      <c r="F337" s="243" t="s">
        <v>504</v>
      </c>
      <c r="G337" s="241"/>
      <c r="H337" s="244">
        <v>2548.909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147</v>
      </c>
      <c r="AU337" s="250" t="s">
        <v>79</v>
      </c>
      <c r="AV337" s="13" t="s">
        <v>79</v>
      </c>
      <c r="AW337" s="13" t="s">
        <v>4</v>
      </c>
      <c r="AX337" s="13" t="s">
        <v>77</v>
      </c>
      <c r="AY337" s="250" t="s">
        <v>138</v>
      </c>
    </row>
    <row r="338" spans="2:65" s="1" customFormat="1" ht="16.5" customHeight="1">
      <c r="B338" s="38"/>
      <c r="C338" s="217" t="s">
        <v>505</v>
      </c>
      <c r="D338" s="217" t="s">
        <v>140</v>
      </c>
      <c r="E338" s="218" t="s">
        <v>506</v>
      </c>
      <c r="F338" s="219" t="s">
        <v>507</v>
      </c>
      <c r="G338" s="220" t="s">
        <v>160</v>
      </c>
      <c r="H338" s="221">
        <v>1072.59</v>
      </c>
      <c r="I338" s="222"/>
      <c r="J338" s="223">
        <f>ROUND(I338*H338,2)</f>
        <v>0</v>
      </c>
      <c r="K338" s="219" t="s">
        <v>144</v>
      </c>
      <c r="L338" s="43"/>
      <c r="M338" s="224" t="s">
        <v>1</v>
      </c>
      <c r="N338" s="225" t="s">
        <v>41</v>
      </c>
      <c r="O338" s="79"/>
      <c r="P338" s="226">
        <f>O338*H338</f>
        <v>0</v>
      </c>
      <c r="Q338" s="226">
        <v>0.00028</v>
      </c>
      <c r="R338" s="226">
        <f>Q338*H338</f>
        <v>0.30032519999999996</v>
      </c>
      <c r="S338" s="226">
        <v>0</v>
      </c>
      <c r="T338" s="227">
        <f>S338*H338</f>
        <v>0</v>
      </c>
      <c r="AR338" s="17" t="s">
        <v>234</v>
      </c>
      <c r="AT338" s="17" t="s">
        <v>140</v>
      </c>
      <c r="AU338" s="17" t="s">
        <v>79</v>
      </c>
      <c r="AY338" s="17" t="s">
        <v>138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7" t="s">
        <v>77</v>
      </c>
      <c r="BK338" s="228">
        <f>ROUND(I338*H338,2)</f>
        <v>0</v>
      </c>
      <c r="BL338" s="17" t="s">
        <v>234</v>
      </c>
      <c r="BM338" s="17" t="s">
        <v>508</v>
      </c>
    </row>
    <row r="339" spans="2:51" s="12" customFormat="1" ht="12">
      <c r="B339" s="229"/>
      <c r="C339" s="230"/>
      <c r="D339" s="231" t="s">
        <v>147</v>
      </c>
      <c r="E339" s="232" t="s">
        <v>1</v>
      </c>
      <c r="F339" s="233" t="s">
        <v>509</v>
      </c>
      <c r="G339" s="230"/>
      <c r="H339" s="232" t="s">
        <v>1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147</v>
      </c>
      <c r="AU339" s="239" t="s">
        <v>79</v>
      </c>
      <c r="AV339" s="12" t="s">
        <v>77</v>
      </c>
      <c r="AW339" s="12" t="s">
        <v>32</v>
      </c>
      <c r="AX339" s="12" t="s">
        <v>70</v>
      </c>
      <c r="AY339" s="239" t="s">
        <v>138</v>
      </c>
    </row>
    <row r="340" spans="2:51" s="12" customFormat="1" ht="12">
      <c r="B340" s="229"/>
      <c r="C340" s="230"/>
      <c r="D340" s="231" t="s">
        <v>147</v>
      </c>
      <c r="E340" s="232" t="s">
        <v>1</v>
      </c>
      <c r="F340" s="233" t="s">
        <v>510</v>
      </c>
      <c r="G340" s="230"/>
      <c r="H340" s="232" t="s">
        <v>1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147</v>
      </c>
      <c r="AU340" s="239" t="s">
        <v>79</v>
      </c>
      <c r="AV340" s="12" t="s">
        <v>77</v>
      </c>
      <c r="AW340" s="12" t="s">
        <v>32</v>
      </c>
      <c r="AX340" s="12" t="s">
        <v>70</v>
      </c>
      <c r="AY340" s="239" t="s">
        <v>138</v>
      </c>
    </row>
    <row r="341" spans="2:51" s="12" customFormat="1" ht="12">
      <c r="B341" s="229"/>
      <c r="C341" s="230"/>
      <c r="D341" s="231" t="s">
        <v>147</v>
      </c>
      <c r="E341" s="232" t="s">
        <v>1</v>
      </c>
      <c r="F341" s="233" t="s">
        <v>184</v>
      </c>
      <c r="G341" s="230"/>
      <c r="H341" s="232" t="s">
        <v>1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147</v>
      </c>
      <c r="AU341" s="239" t="s">
        <v>79</v>
      </c>
      <c r="AV341" s="12" t="s">
        <v>77</v>
      </c>
      <c r="AW341" s="12" t="s">
        <v>32</v>
      </c>
      <c r="AX341" s="12" t="s">
        <v>70</v>
      </c>
      <c r="AY341" s="239" t="s">
        <v>138</v>
      </c>
    </row>
    <row r="342" spans="2:51" s="12" customFormat="1" ht="12">
      <c r="B342" s="229"/>
      <c r="C342" s="230"/>
      <c r="D342" s="231" t="s">
        <v>147</v>
      </c>
      <c r="E342" s="232" t="s">
        <v>1</v>
      </c>
      <c r="F342" s="233" t="s">
        <v>511</v>
      </c>
      <c r="G342" s="230"/>
      <c r="H342" s="232" t="s">
        <v>1</v>
      </c>
      <c r="I342" s="234"/>
      <c r="J342" s="230"/>
      <c r="K342" s="230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147</v>
      </c>
      <c r="AU342" s="239" t="s">
        <v>79</v>
      </c>
      <c r="AV342" s="12" t="s">
        <v>77</v>
      </c>
      <c r="AW342" s="12" t="s">
        <v>32</v>
      </c>
      <c r="AX342" s="12" t="s">
        <v>70</v>
      </c>
      <c r="AY342" s="239" t="s">
        <v>138</v>
      </c>
    </row>
    <row r="343" spans="2:51" s="12" customFormat="1" ht="12">
      <c r="B343" s="229"/>
      <c r="C343" s="230"/>
      <c r="D343" s="231" t="s">
        <v>147</v>
      </c>
      <c r="E343" s="232" t="s">
        <v>1</v>
      </c>
      <c r="F343" s="233" t="s">
        <v>512</v>
      </c>
      <c r="G343" s="230"/>
      <c r="H343" s="232" t="s">
        <v>1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147</v>
      </c>
      <c r="AU343" s="239" t="s">
        <v>79</v>
      </c>
      <c r="AV343" s="12" t="s">
        <v>77</v>
      </c>
      <c r="AW343" s="12" t="s">
        <v>32</v>
      </c>
      <c r="AX343" s="12" t="s">
        <v>70</v>
      </c>
      <c r="AY343" s="239" t="s">
        <v>138</v>
      </c>
    </row>
    <row r="344" spans="2:51" s="13" customFormat="1" ht="12">
      <c r="B344" s="240"/>
      <c r="C344" s="241"/>
      <c r="D344" s="231" t="s">
        <v>147</v>
      </c>
      <c r="E344" s="242" t="s">
        <v>1</v>
      </c>
      <c r="F344" s="243" t="s">
        <v>513</v>
      </c>
      <c r="G344" s="241"/>
      <c r="H344" s="244">
        <v>568.23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147</v>
      </c>
      <c r="AU344" s="250" t="s">
        <v>79</v>
      </c>
      <c r="AV344" s="13" t="s">
        <v>79</v>
      </c>
      <c r="AW344" s="13" t="s">
        <v>32</v>
      </c>
      <c r="AX344" s="13" t="s">
        <v>70</v>
      </c>
      <c r="AY344" s="250" t="s">
        <v>138</v>
      </c>
    </row>
    <row r="345" spans="2:51" s="12" customFormat="1" ht="12">
      <c r="B345" s="229"/>
      <c r="C345" s="230"/>
      <c r="D345" s="231" t="s">
        <v>147</v>
      </c>
      <c r="E345" s="232" t="s">
        <v>1</v>
      </c>
      <c r="F345" s="233" t="s">
        <v>514</v>
      </c>
      <c r="G345" s="230"/>
      <c r="H345" s="232" t="s">
        <v>1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147</v>
      </c>
      <c r="AU345" s="239" t="s">
        <v>79</v>
      </c>
      <c r="AV345" s="12" t="s">
        <v>77</v>
      </c>
      <c r="AW345" s="12" t="s">
        <v>32</v>
      </c>
      <c r="AX345" s="12" t="s">
        <v>70</v>
      </c>
      <c r="AY345" s="239" t="s">
        <v>138</v>
      </c>
    </row>
    <row r="346" spans="2:51" s="13" customFormat="1" ht="12">
      <c r="B346" s="240"/>
      <c r="C346" s="241"/>
      <c r="D346" s="231" t="s">
        <v>147</v>
      </c>
      <c r="E346" s="242" t="s">
        <v>1</v>
      </c>
      <c r="F346" s="243" t="s">
        <v>515</v>
      </c>
      <c r="G346" s="241"/>
      <c r="H346" s="244">
        <v>-152.031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147</v>
      </c>
      <c r="AU346" s="250" t="s">
        <v>79</v>
      </c>
      <c r="AV346" s="13" t="s">
        <v>79</v>
      </c>
      <c r="AW346" s="13" t="s">
        <v>32</v>
      </c>
      <c r="AX346" s="13" t="s">
        <v>70</v>
      </c>
      <c r="AY346" s="250" t="s">
        <v>138</v>
      </c>
    </row>
    <row r="347" spans="2:51" s="13" customFormat="1" ht="12">
      <c r="B347" s="240"/>
      <c r="C347" s="241"/>
      <c r="D347" s="231" t="s">
        <v>147</v>
      </c>
      <c r="E347" s="242" t="s">
        <v>1</v>
      </c>
      <c r="F347" s="243" t="s">
        <v>516</v>
      </c>
      <c r="G347" s="241"/>
      <c r="H347" s="244">
        <v>-158.12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147</v>
      </c>
      <c r="AU347" s="250" t="s">
        <v>79</v>
      </c>
      <c r="AV347" s="13" t="s">
        <v>79</v>
      </c>
      <c r="AW347" s="13" t="s">
        <v>32</v>
      </c>
      <c r="AX347" s="13" t="s">
        <v>70</v>
      </c>
      <c r="AY347" s="250" t="s">
        <v>138</v>
      </c>
    </row>
    <row r="348" spans="2:51" s="13" customFormat="1" ht="12">
      <c r="B348" s="240"/>
      <c r="C348" s="241"/>
      <c r="D348" s="231" t="s">
        <v>147</v>
      </c>
      <c r="E348" s="242" t="s">
        <v>1</v>
      </c>
      <c r="F348" s="243" t="s">
        <v>517</v>
      </c>
      <c r="G348" s="241"/>
      <c r="H348" s="244">
        <v>-147.015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147</v>
      </c>
      <c r="AU348" s="250" t="s">
        <v>79</v>
      </c>
      <c r="AV348" s="13" t="s">
        <v>79</v>
      </c>
      <c r="AW348" s="13" t="s">
        <v>32</v>
      </c>
      <c r="AX348" s="13" t="s">
        <v>70</v>
      </c>
      <c r="AY348" s="250" t="s">
        <v>138</v>
      </c>
    </row>
    <row r="349" spans="2:51" s="12" customFormat="1" ht="12">
      <c r="B349" s="229"/>
      <c r="C349" s="230"/>
      <c r="D349" s="231" t="s">
        <v>147</v>
      </c>
      <c r="E349" s="232" t="s">
        <v>1</v>
      </c>
      <c r="F349" s="233" t="s">
        <v>518</v>
      </c>
      <c r="G349" s="230"/>
      <c r="H349" s="232" t="s">
        <v>1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147</v>
      </c>
      <c r="AU349" s="239" t="s">
        <v>79</v>
      </c>
      <c r="AV349" s="12" t="s">
        <v>77</v>
      </c>
      <c r="AW349" s="12" t="s">
        <v>32</v>
      </c>
      <c r="AX349" s="12" t="s">
        <v>70</v>
      </c>
      <c r="AY349" s="239" t="s">
        <v>138</v>
      </c>
    </row>
    <row r="350" spans="2:51" s="13" customFormat="1" ht="12">
      <c r="B350" s="240"/>
      <c r="C350" s="241"/>
      <c r="D350" s="231" t="s">
        <v>147</v>
      </c>
      <c r="E350" s="242" t="s">
        <v>1</v>
      </c>
      <c r="F350" s="243" t="s">
        <v>519</v>
      </c>
      <c r="G350" s="241"/>
      <c r="H350" s="244">
        <v>102.765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AT350" s="250" t="s">
        <v>147</v>
      </c>
      <c r="AU350" s="250" t="s">
        <v>79</v>
      </c>
      <c r="AV350" s="13" t="s">
        <v>79</v>
      </c>
      <c r="AW350" s="13" t="s">
        <v>32</v>
      </c>
      <c r="AX350" s="13" t="s">
        <v>70</v>
      </c>
      <c r="AY350" s="250" t="s">
        <v>138</v>
      </c>
    </row>
    <row r="351" spans="2:51" s="12" customFormat="1" ht="12">
      <c r="B351" s="229"/>
      <c r="C351" s="230"/>
      <c r="D351" s="231" t="s">
        <v>147</v>
      </c>
      <c r="E351" s="232" t="s">
        <v>1</v>
      </c>
      <c r="F351" s="233" t="s">
        <v>368</v>
      </c>
      <c r="G351" s="230"/>
      <c r="H351" s="232" t="s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147</v>
      </c>
      <c r="AU351" s="239" t="s">
        <v>79</v>
      </c>
      <c r="AV351" s="12" t="s">
        <v>77</v>
      </c>
      <c r="AW351" s="12" t="s">
        <v>32</v>
      </c>
      <c r="AX351" s="12" t="s">
        <v>70</v>
      </c>
      <c r="AY351" s="239" t="s">
        <v>138</v>
      </c>
    </row>
    <row r="352" spans="2:51" s="12" customFormat="1" ht="12">
      <c r="B352" s="229"/>
      <c r="C352" s="230"/>
      <c r="D352" s="231" t="s">
        <v>147</v>
      </c>
      <c r="E352" s="232" t="s">
        <v>1</v>
      </c>
      <c r="F352" s="233" t="s">
        <v>520</v>
      </c>
      <c r="G352" s="230"/>
      <c r="H352" s="232" t="s">
        <v>1</v>
      </c>
      <c r="I352" s="234"/>
      <c r="J352" s="230"/>
      <c r="K352" s="230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147</v>
      </c>
      <c r="AU352" s="239" t="s">
        <v>79</v>
      </c>
      <c r="AV352" s="12" t="s">
        <v>77</v>
      </c>
      <c r="AW352" s="12" t="s">
        <v>32</v>
      </c>
      <c r="AX352" s="12" t="s">
        <v>70</v>
      </c>
      <c r="AY352" s="239" t="s">
        <v>138</v>
      </c>
    </row>
    <row r="353" spans="2:51" s="13" customFormat="1" ht="12">
      <c r="B353" s="240"/>
      <c r="C353" s="241"/>
      <c r="D353" s="231" t="s">
        <v>147</v>
      </c>
      <c r="E353" s="242" t="s">
        <v>1</v>
      </c>
      <c r="F353" s="243" t="s">
        <v>521</v>
      </c>
      <c r="G353" s="241"/>
      <c r="H353" s="244">
        <v>438.212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147</v>
      </c>
      <c r="AU353" s="250" t="s">
        <v>79</v>
      </c>
      <c r="AV353" s="13" t="s">
        <v>79</v>
      </c>
      <c r="AW353" s="13" t="s">
        <v>32</v>
      </c>
      <c r="AX353" s="13" t="s">
        <v>70</v>
      </c>
      <c r="AY353" s="250" t="s">
        <v>138</v>
      </c>
    </row>
    <row r="354" spans="2:51" s="12" customFormat="1" ht="12">
      <c r="B354" s="229"/>
      <c r="C354" s="230"/>
      <c r="D354" s="231" t="s">
        <v>147</v>
      </c>
      <c r="E354" s="232" t="s">
        <v>1</v>
      </c>
      <c r="F354" s="233" t="s">
        <v>522</v>
      </c>
      <c r="G354" s="230"/>
      <c r="H354" s="232" t="s">
        <v>1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147</v>
      </c>
      <c r="AU354" s="239" t="s">
        <v>79</v>
      </c>
      <c r="AV354" s="12" t="s">
        <v>77</v>
      </c>
      <c r="AW354" s="12" t="s">
        <v>32</v>
      </c>
      <c r="AX354" s="12" t="s">
        <v>70</v>
      </c>
      <c r="AY354" s="239" t="s">
        <v>138</v>
      </c>
    </row>
    <row r="355" spans="2:51" s="13" customFormat="1" ht="12">
      <c r="B355" s="240"/>
      <c r="C355" s="241"/>
      <c r="D355" s="231" t="s">
        <v>147</v>
      </c>
      <c r="E355" s="242" t="s">
        <v>1</v>
      </c>
      <c r="F355" s="243" t="s">
        <v>523</v>
      </c>
      <c r="G355" s="241"/>
      <c r="H355" s="244">
        <v>-126.526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147</v>
      </c>
      <c r="AU355" s="250" t="s">
        <v>79</v>
      </c>
      <c r="AV355" s="13" t="s">
        <v>79</v>
      </c>
      <c r="AW355" s="13" t="s">
        <v>32</v>
      </c>
      <c r="AX355" s="13" t="s">
        <v>70</v>
      </c>
      <c r="AY355" s="250" t="s">
        <v>138</v>
      </c>
    </row>
    <row r="356" spans="2:51" s="12" customFormat="1" ht="12">
      <c r="B356" s="229"/>
      <c r="C356" s="230"/>
      <c r="D356" s="231" t="s">
        <v>147</v>
      </c>
      <c r="E356" s="232" t="s">
        <v>1</v>
      </c>
      <c r="F356" s="233" t="s">
        <v>524</v>
      </c>
      <c r="G356" s="230"/>
      <c r="H356" s="232" t="s">
        <v>1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147</v>
      </c>
      <c r="AU356" s="239" t="s">
        <v>79</v>
      </c>
      <c r="AV356" s="12" t="s">
        <v>77</v>
      </c>
      <c r="AW356" s="12" t="s">
        <v>32</v>
      </c>
      <c r="AX356" s="12" t="s">
        <v>70</v>
      </c>
      <c r="AY356" s="239" t="s">
        <v>138</v>
      </c>
    </row>
    <row r="357" spans="2:51" s="13" customFormat="1" ht="12">
      <c r="B357" s="240"/>
      <c r="C357" s="241"/>
      <c r="D357" s="231" t="s">
        <v>147</v>
      </c>
      <c r="E357" s="242" t="s">
        <v>1</v>
      </c>
      <c r="F357" s="243" t="s">
        <v>525</v>
      </c>
      <c r="G357" s="241"/>
      <c r="H357" s="244">
        <v>152.031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147</v>
      </c>
      <c r="AU357" s="250" t="s">
        <v>79</v>
      </c>
      <c r="AV357" s="13" t="s">
        <v>79</v>
      </c>
      <c r="AW357" s="13" t="s">
        <v>32</v>
      </c>
      <c r="AX357" s="13" t="s">
        <v>70</v>
      </c>
      <c r="AY357" s="250" t="s">
        <v>138</v>
      </c>
    </row>
    <row r="358" spans="2:51" s="12" customFormat="1" ht="12">
      <c r="B358" s="229"/>
      <c r="C358" s="230"/>
      <c r="D358" s="231" t="s">
        <v>147</v>
      </c>
      <c r="E358" s="232" t="s">
        <v>1</v>
      </c>
      <c r="F358" s="233" t="s">
        <v>441</v>
      </c>
      <c r="G358" s="230"/>
      <c r="H358" s="232" t="s">
        <v>1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147</v>
      </c>
      <c r="AU358" s="239" t="s">
        <v>79</v>
      </c>
      <c r="AV358" s="12" t="s">
        <v>77</v>
      </c>
      <c r="AW358" s="12" t="s">
        <v>32</v>
      </c>
      <c r="AX358" s="12" t="s">
        <v>70</v>
      </c>
      <c r="AY358" s="239" t="s">
        <v>138</v>
      </c>
    </row>
    <row r="359" spans="2:51" s="12" customFormat="1" ht="12">
      <c r="B359" s="229"/>
      <c r="C359" s="230"/>
      <c r="D359" s="231" t="s">
        <v>147</v>
      </c>
      <c r="E359" s="232" t="s">
        <v>1</v>
      </c>
      <c r="F359" s="233" t="s">
        <v>524</v>
      </c>
      <c r="G359" s="230"/>
      <c r="H359" s="232" t="s">
        <v>1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147</v>
      </c>
      <c r="AU359" s="239" t="s">
        <v>79</v>
      </c>
      <c r="AV359" s="12" t="s">
        <v>77</v>
      </c>
      <c r="AW359" s="12" t="s">
        <v>32</v>
      </c>
      <c r="AX359" s="12" t="s">
        <v>70</v>
      </c>
      <c r="AY359" s="239" t="s">
        <v>138</v>
      </c>
    </row>
    <row r="360" spans="2:51" s="13" customFormat="1" ht="12">
      <c r="B360" s="240"/>
      <c r="C360" s="241"/>
      <c r="D360" s="231" t="s">
        <v>147</v>
      </c>
      <c r="E360" s="242" t="s">
        <v>1</v>
      </c>
      <c r="F360" s="243" t="s">
        <v>526</v>
      </c>
      <c r="G360" s="241"/>
      <c r="H360" s="244">
        <v>158.12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AT360" s="250" t="s">
        <v>147</v>
      </c>
      <c r="AU360" s="250" t="s">
        <v>79</v>
      </c>
      <c r="AV360" s="13" t="s">
        <v>79</v>
      </c>
      <c r="AW360" s="13" t="s">
        <v>32</v>
      </c>
      <c r="AX360" s="13" t="s">
        <v>70</v>
      </c>
      <c r="AY360" s="250" t="s">
        <v>138</v>
      </c>
    </row>
    <row r="361" spans="2:51" s="12" customFormat="1" ht="12">
      <c r="B361" s="229"/>
      <c r="C361" s="230"/>
      <c r="D361" s="231" t="s">
        <v>147</v>
      </c>
      <c r="E361" s="232" t="s">
        <v>1</v>
      </c>
      <c r="F361" s="233" t="s">
        <v>527</v>
      </c>
      <c r="G361" s="230"/>
      <c r="H361" s="232" t="s">
        <v>1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147</v>
      </c>
      <c r="AU361" s="239" t="s">
        <v>79</v>
      </c>
      <c r="AV361" s="12" t="s">
        <v>77</v>
      </c>
      <c r="AW361" s="12" t="s">
        <v>32</v>
      </c>
      <c r="AX361" s="12" t="s">
        <v>70</v>
      </c>
      <c r="AY361" s="239" t="s">
        <v>138</v>
      </c>
    </row>
    <row r="362" spans="2:51" s="13" customFormat="1" ht="12">
      <c r="B362" s="240"/>
      <c r="C362" s="241"/>
      <c r="D362" s="231" t="s">
        <v>147</v>
      </c>
      <c r="E362" s="242" t="s">
        <v>1</v>
      </c>
      <c r="F362" s="243" t="s">
        <v>528</v>
      </c>
      <c r="G362" s="241"/>
      <c r="H362" s="244">
        <v>-73.246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147</v>
      </c>
      <c r="AU362" s="250" t="s">
        <v>79</v>
      </c>
      <c r="AV362" s="13" t="s">
        <v>79</v>
      </c>
      <c r="AW362" s="13" t="s">
        <v>32</v>
      </c>
      <c r="AX362" s="13" t="s">
        <v>70</v>
      </c>
      <c r="AY362" s="250" t="s">
        <v>138</v>
      </c>
    </row>
    <row r="363" spans="2:51" s="15" customFormat="1" ht="12">
      <c r="B363" s="272"/>
      <c r="C363" s="273"/>
      <c r="D363" s="231" t="s">
        <v>147</v>
      </c>
      <c r="E363" s="274" t="s">
        <v>1</v>
      </c>
      <c r="F363" s="275" t="s">
        <v>529</v>
      </c>
      <c r="G363" s="273"/>
      <c r="H363" s="276">
        <v>762.4200000000001</v>
      </c>
      <c r="I363" s="277"/>
      <c r="J363" s="273"/>
      <c r="K363" s="273"/>
      <c r="L363" s="278"/>
      <c r="M363" s="279"/>
      <c r="N363" s="280"/>
      <c r="O363" s="280"/>
      <c r="P363" s="280"/>
      <c r="Q363" s="280"/>
      <c r="R363" s="280"/>
      <c r="S363" s="280"/>
      <c r="T363" s="281"/>
      <c r="AT363" s="282" t="s">
        <v>147</v>
      </c>
      <c r="AU363" s="282" t="s">
        <v>79</v>
      </c>
      <c r="AV363" s="15" t="s">
        <v>88</v>
      </c>
      <c r="AW363" s="15" t="s">
        <v>32</v>
      </c>
      <c r="AX363" s="15" t="s">
        <v>70</v>
      </c>
      <c r="AY363" s="282" t="s">
        <v>138</v>
      </c>
    </row>
    <row r="364" spans="2:51" s="12" customFormat="1" ht="12">
      <c r="B364" s="229"/>
      <c r="C364" s="230"/>
      <c r="D364" s="231" t="s">
        <v>147</v>
      </c>
      <c r="E364" s="232" t="s">
        <v>1</v>
      </c>
      <c r="F364" s="233" t="s">
        <v>170</v>
      </c>
      <c r="G364" s="230"/>
      <c r="H364" s="232" t="s">
        <v>1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147</v>
      </c>
      <c r="AU364" s="239" t="s">
        <v>79</v>
      </c>
      <c r="AV364" s="12" t="s">
        <v>77</v>
      </c>
      <c r="AW364" s="12" t="s">
        <v>32</v>
      </c>
      <c r="AX364" s="12" t="s">
        <v>70</v>
      </c>
      <c r="AY364" s="239" t="s">
        <v>138</v>
      </c>
    </row>
    <row r="365" spans="2:51" s="12" customFormat="1" ht="12">
      <c r="B365" s="229"/>
      <c r="C365" s="230"/>
      <c r="D365" s="231" t="s">
        <v>147</v>
      </c>
      <c r="E365" s="232" t="s">
        <v>1</v>
      </c>
      <c r="F365" s="233" t="s">
        <v>530</v>
      </c>
      <c r="G365" s="230"/>
      <c r="H365" s="232" t="s">
        <v>1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147</v>
      </c>
      <c r="AU365" s="239" t="s">
        <v>79</v>
      </c>
      <c r="AV365" s="12" t="s">
        <v>77</v>
      </c>
      <c r="AW365" s="12" t="s">
        <v>32</v>
      </c>
      <c r="AX365" s="12" t="s">
        <v>70</v>
      </c>
      <c r="AY365" s="239" t="s">
        <v>138</v>
      </c>
    </row>
    <row r="366" spans="2:51" s="13" customFormat="1" ht="12">
      <c r="B366" s="240"/>
      <c r="C366" s="241"/>
      <c r="D366" s="231" t="s">
        <v>147</v>
      </c>
      <c r="E366" s="242" t="s">
        <v>1</v>
      </c>
      <c r="F366" s="243" t="s">
        <v>531</v>
      </c>
      <c r="G366" s="241"/>
      <c r="H366" s="244">
        <v>375.15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147</v>
      </c>
      <c r="AU366" s="250" t="s">
        <v>79</v>
      </c>
      <c r="AV366" s="13" t="s">
        <v>79</v>
      </c>
      <c r="AW366" s="13" t="s">
        <v>32</v>
      </c>
      <c r="AX366" s="13" t="s">
        <v>70</v>
      </c>
      <c r="AY366" s="250" t="s">
        <v>138</v>
      </c>
    </row>
    <row r="367" spans="2:51" s="12" customFormat="1" ht="12">
      <c r="B367" s="229"/>
      <c r="C367" s="230"/>
      <c r="D367" s="231" t="s">
        <v>147</v>
      </c>
      <c r="E367" s="232" t="s">
        <v>1</v>
      </c>
      <c r="F367" s="233" t="s">
        <v>532</v>
      </c>
      <c r="G367" s="230"/>
      <c r="H367" s="232" t="s">
        <v>1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147</v>
      </c>
      <c r="AU367" s="239" t="s">
        <v>79</v>
      </c>
      <c r="AV367" s="12" t="s">
        <v>77</v>
      </c>
      <c r="AW367" s="12" t="s">
        <v>32</v>
      </c>
      <c r="AX367" s="12" t="s">
        <v>70</v>
      </c>
      <c r="AY367" s="239" t="s">
        <v>138</v>
      </c>
    </row>
    <row r="368" spans="2:51" s="13" customFormat="1" ht="12">
      <c r="B368" s="240"/>
      <c r="C368" s="241"/>
      <c r="D368" s="231" t="s">
        <v>147</v>
      </c>
      <c r="E368" s="242" t="s">
        <v>1</v>
      </c>
      <c r="F368" s="243" t="s">
        <v>533</v>
      </c>
      <c r="G368" s="241"/>
      <c r="H368" s="244">
        <v>-64.98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147</v>
      </c>
      <c r="AU368" s="250" t="s">
        <v>79</v>
      </c>
      <c r="AV368" s="13" t="s">
        <v>79</v>
      </c>
      <c r="AW368" s="13" t="s">
        <v>32</v>
      </c>
      <c r="AX368" s="13" t="s">
        <v>70</v>
      </c>
      <c r="AY368" s="250" t="s">
        <v>138</v>
      </c>
    </row>
    <row r="369" spans="2:51" s="15" customFormat="1" ht="12">
      <c r="B369" s="272"/>
      <c r="C369" s="273"/>
      <c r="D369" s="231" t="s">
        <v>147</v>
      </c>
      <c r="E369" s="274" t="s">
        <v>1</v>
      </c>
      <c r="F369" s="275" t="s">
        <v>529</v>
      </c>
      <c r="G369" s="273"/>
      <c r="H369" s="276">
        <v>310.16999999999996</v>
      </c>
      <c r="I369" s="277"/>
      <c r="J369" s="273"/>
      <c r="K369" s="273"/>
      <c r="L369" s="278"/>
      <c r="M369" s="279"/>
      <c r="N369" s="280"/>
      <c r="O369" s="280"/>
      <c r="P369" s="280"/>
      <c r="Q369" s="280"/>
      <c r="R369" s="280"/>
      <c r="S369" s="280"/>
      <c r="T369" s="281"/>
      <c r="AT369" s="282" t="s">
        <v>147</v>
      </c>
      <c r="AU369" s="282" t="s">
        <v>79</v>
      </c>
      <c r="AV369" s="15" t="s">
        <v>88</v>
      </c>
      <c r="AW369" s="15" t="s">
        <v>32</v>
      </c>
      <c r="AX369" s="15" t="s">
        <v>70</v>
      </c>
      <c r="AY369" s="282" t="s">
        <v>138</v>
      </c>
    </row>
    <row r="370" spans="2:51" s="14" customFormat="1" ht="12">
      <c r="B370" s="261"/>
      <c r="C370" s="262"/>
      <c r="D370" s="231" t="s">
        <v>147</v>
      </c>
      <c r="E370" s="263" t="s">
        <v>1</v>
      </c>
      <c r="F370" s="264" t="s">
        <v>210</v>
      </c>
      <c r="G370" s="262"/>
      <c r="H370" s="265">
        <v>1072.5900000000001</v>
      </c>
      <c r="I370" s="266"/>
      <c r="J370" s="262"/>
      <c r="K370" s="262"/>
      <c r="L370" s="267"/>
      <c r="M370" s="268"/>
      <c r="N370" s="269"/>
      <c r="O370" s="269"/>
      <c r="P370" s="269"/>
      <c r="Q370" s="269"/>
      <c r="R370" s="269"/>
      <c r="S370" s="269"/>
      <c r="T370" s="270"/>
      <c r="AT370" s="271" t="s">
        <v>147</v>
      </c>
      <c r="AU370" s="271" t="s">
        <v>79</v>
      </c>
      <c r="AV370" s="14" t="s">
        <v>145</v>
      </c>
      <c r="AW370" s="14" t="s">
        <v>32</v>
      </c>
      <c r="AX370" s="14" t="s">
        <v>77</v>
      </c>
      <c r="AY370" s="271" t="s">
        <v>138</v>
      </c>
    </row>
    <row r="371" spans="2:65" s="1" customFormat="1" ht="22.5" customHeight="1">
      <c r="B371" s="38"/>
      <c r="C371" s="251" t="s">
        <v>534</v>
      </c>
      <c r="D371" s="251" t="s">
        <v>173</v>
      </c>
      <c r="E371" s="252" t="s">
        <v>535</v>
      </c>
      <c r="F371" s="253" t="s">
        <v>536</v>
      </c>
      <c r="G371" s="254" t="s">
        <v>160</v>
      </c>
      <c r="H371" s="255">
        <v>777.668</v>
      </c>
      <c r="I371" s="256"/>
      <c r="J371" s="257">
        <f>ROUND(I371*H371,2)</f>
        <v>0</v>
      </c>
      <c r="K371" s="253" t="s">
        <v>144</v>
      </c>
      <c r="L371" s="258"/>
      <c r="M371" s="259" t="s">
        <v>1</v>
      </c>
      <c r="N371" s="260" t="s">
        <v>41</v>
      </c>
      <c r="O371" s="79"/>
      <c r="P371" s="226">
        <f>O371*H371</f>
        <v>0</v>
      </c>
      <c r="Q371" s="226">
        <v>0.0104</v>
      </c>
      <c r="R371" s="226">
        <f>Q371*H371</f>
        <v>8.087747199999999</v>
      </c>
      <c r="S371" s="226">
        <v>0</v>
      </c>
      <c r="T371" s="227">
        <f>S371*H371</f>
        <v>0</v>
      </c>
      <c r="AR371" s="17" t="s">
        <v>287</v>
      </c>
      <c r="AT371" s="17" t="s">
        <v>173</v>
      </c>
      <c r="AU371" s="17" t="s">
        <v>79</v>
      </c>
      <c r="AY371" s="17" t="s">
        <v>138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7" t="s">
        <v>77</v>
      </c>
      <c r="BK371" s="228">
        <f>ROUND(I371*H371,2)</f>
        <v>0</v>
      </c>
      <c r="BL371" s="17" t="s">
        <v>234</v>
      </c>
      <c r="BM371" s="17" t="s">
        <v>537</v>
      </c>
    </row>
    <row r="372" spans="2:51" s="12" customFormat="1" ht="12">
      <c r="B372" s="229"/>
      <c r="C372" s="230"/>
      <c r="D372" s="231" t="s">
        <v>147</v>
      </c>
      <c r="E372" s="232" t="s">
        <v>1</v>
      </c>
      <c r="F372" s="233" t="s">
        <v>509</v>
      </c>
      <c r="G372" s="230"/>
      <c r="H372" s="232" t="s">
        <v>1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147</v>
      </c>
      <c r="AU372" s="239" t="s">
        <v>79</v>
      </c>
      <c r="AV372" s="12" t="s">
        <v>77</v>
      </c>
      <c r="AW372" s="12" t="s">
        <v>32</v>
      </c>
      <c r="AX372" s="12" t="s">
        <v>70</v>
      </c>
      <c r="AY372" s="239" t="s">
        <v>138</v>
      </c>
    </row>
    <row r="373" spans="2:51" s="12" customFormat="1" ht="12">
      <c r="B373" s="229"/>
      <c r="C373" s="230"/>
      <c r="D373" s="231" t="s">
        <v>147</v>
      </c>
      <c r="E373" s="232" t="s">
        <v>1</v>
      </c>
      <c r="F373" s="233" t="s">
        <v>184</v>
      </c>
      <c r="G373" s="230"/>
      <c r="H373" s="232" t="s">
        <v>1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147</v>
      </c>
      <c r="AU373" s="239" t="s">
        <v>79</v>
      </c>
      <c r="AV373" s="12" t="s">
        <v>77</v>
      </c>
      <c r="AW373" s="12" t="s">
        <v>32</v>
      </c>
      <c r="AX373" s="12" t="s">
        <v>70</v>
      </c>
      <c r="AY373" s="239" t="s">
        <v>138</v>
      </c>
    </row>
    <row r="374" spans="2:51" s="12" customFormat="1" ht="12">
      <c r="B374" s="229"/>
      <c r="C374" s="230"/>
      <c r="D374" s="231" t="s">
        <v>147</v>
      </c>
      <c r="E374" s="232" t="s">
        <v>1</v>
      </c>
      <c r="F374" s="233" t="s">
        <v>511</v>
      </c>
      <c r="G374" s="230"/>
      <c r="H374" s="232" t="s">
        <v>1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147</v>
      </c>
      <c r="AU374" s="239" t="s">
        <v>79</v>
      </c>
      <c r="AV374" s="12" t="s">
        <v>77</v>
      </c>
      <c r="AW374" s="12" t="s">
        <v>32</v>
      </c>
      <c r="AX374" s="12" t="s">
        <v>70</v>
      </c>
      <c r="AY374" s="239" t="s">
        <v>138</v>
      </c>
    </row>
    <row r="375" spans="2:51" s="12" customFormat="1" ht="12">
      <c r="B375" s="229"/>
      <c r="C375" s="230"/>
      <c r="D375" s="231" t="s">
        <v>147</v>
      </c>
      <c r="E375" s="232" t="s">
        <v>1</v>
      </c>
      <c r="F375" s="233" t="s">
        <v>512</v>
      </c>
      <c r="G375" s="230"/>
      <c r="H375" s="232" t="s">
        <v>1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147</v>
      </c>
      <c r="AU375" s="239" t="s">
        <v>79</v>
      </c>
      <c r="AV375" s="12" t="s">
        <v>77</v>
      </c>
      <c r="AW375" s="12" t="s">
        <v>32</v>
      </c>
      <c r="AX375" s="12" t="s">
        <v>70</v>
      </c>
      <c r="AY375" s="239" t="s">
        <v>138</v>
      </c>
    </row>
    <row r="376" spans="2:51" s="13" customFormat="1" ht="12">
      <c r="B376" s="240"/>
      <c r="C376" s="241"/>
      <c r="D376" s="231" t="s">
        <v>147</v>
      </c>
      <c r="E376" s="242" t="s">
        <v>1</v>
      </c>
      <c r="F376" s="243" t="s">
        <v>513</v>
      </c>
      <c r="G376" s="241"/>
      <c r="H376" s="244">
        <v>568.23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AT376" s="250" t="s">
        <v>147</v>
      </c>
      <c r="AU376" s="250" t="s">
        <v>79</v>
      </c>
      <c r="AV376" s="13" t="s">
        <v>79</v>
      </c>
      <c r="AW376" s="13" t="s">
        <v>32</v>
      </c>
      <c r="AX376" s="13" t="s">
        <v>70</v>
      </c>
      <c r="AY376" s="250" t="s">
        <v>138</v>
      </c>
    </row>
    <row r="377" spans="2:51" s="12" customFormat="1" ht="12">
      <c r="B377" s="229"/>
      <c r="C377" s="230"/>
      <c r="D377" s="231" t="s">
        <v>147</v>
      </c>
      <c r="E377" s="232" t="s">
        <v>1</v>
      </c>
      <c r="F377" s="233" t="s">
        <v>514</v>
      </c>
      <c r="G377" s="230"/>
      <c r="H377" s="232" t="s">
        <v>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147</v>
      </c>
      <c r="AU377" s="239" t="s">
        <v>79</v>
      </c>
      <c r="AV377" s="12" t="s">
        <v>77</v>
      </c>
      <c r="AW377" s="12" t="s">
        <v>32</v>
      </c>
      <c r="AX377" s="12" t="s">
        <v>70</v>
      </c>
      <c r="AY377" s="239" t="s">
        <v>138</v>
      </c>
    </row>
    <row r="378" spans="2:51" s="13" customFormat="1" ht="12">
      <c r="B378" s="240"/>
      <c r="C378" s="241"/>
      <c r="D378" s="231" t="s">
        <v>147</v>
      </c>
      <c r="E378" s="242" t="s">
        <v>1</v>
      </c>
      <c r="F378" s="243" t="s">
        <v>515</v>
      </c>
      <c r="G378" s="241"/>
      <c r="H378" s="244">
        <v>-152.031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147</v>
      </c>
      <c r="AU378" s="250" t="s">
        <v>79</v>
      </c>
      <c r="AV378" s="13" t="s">
        <v>79</v>
      </c>
      <c r="AW378" s="13" t="s">
        <v>32</v>
      </c>
      <c r="AX378" s="13" t="s">
        <v>70</v>
      </c>
      <c r="AY378" s="250" t="s">
        <v>138</v>
      </c>
    </row>
    <row r="379" spans="2:51" s="13" customFormat="1" ht="12">
      <c r="B379" s="240"/>
      <c r="C379" s="241"/>
      <c r="D379" s="231" t="s">
        <v>147</v>
      </c>
      <c r="E379" s="242" t="s">
        <v>1</v>
      </c>
      <c r="F379" s="243" t="s">
        <v>516</v>
      </c>
      <c r="G379" s="241"/>
      <c r="H379" s="244">
        <v>-158.12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147</v>
      </c>
      <c r="AU379" s="250" t="s">
        <v>79</v>
      </c>
      <c r="AV379" s="13" t="s">
        <v>79</v>
      </c>
      <c r="AW379" s="13" t="s">
        <v>32</v>
      </c>
      <c r="AX379" s="13" t="s">
        <v>70</v>
      </c>
      <c r="AY379" s="250" t="s">
        <v>138</v>
      </c>
    </row>
    <row r="380" spans="2:51" s="13" customFormat="1" ht="12">
      <c r="B380" s="240"/>
      <c r="C380" s="241"/>
      <c r="D380" s="231" t="s">
        <v>147</v>
      </c>
      <c r="E380" s="242" t="s">
        <v>1</v>
      </c>
      <c r="F380" s="243" t="s">
        <v>517</v>
      </c>
      <c r="G380" s="241"/>
      <c r="H380" s="244">
        <v>-147.015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147</v>
      </c>
      <c r="AU380" s="250" t="s">
        <v>79</v>
      </c>
      <c r="AV380" s="13" t="s">
        <v>79</v>
      </c>
      <c r="AW380" s="13" t="s">
        <v>32</v>
      </c>
      <c r="AX380" s="13" t="s">
        <v>70</v>
      </c>
      <c r="AY380" s="250" t="s">
        <v>138</v>
      </c>
    </row>
    <row r="381" spans="2:51" s="12" customFormat="1" ht="12">
      <c r="B381" s="229"/>
      <c r="C381" s="230"/>
      <c r="D381" s="231" t="s">
        <v>147</v>
      </c>
      <c r="E381" s="232" t="s">
        <v>1</v>
      </c>
      <c r="F381" s="233" t="s">
        <v>518</v>
      </c>
      <c r="G381" s="230"/>
      <c r="H381" s="232" t="s">
        <v>1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AT381" s="239" t="s">
        <v>147</v>
      </c>
      <c r="AU381" s="239" t="s">
        <v>79</v>
      </c>
      <c r="AV381" s="12" t="s">
        <v>77</v>
      </c>
      <c r="AW381" s="12" t="s">
        <v>32</v>
      </c>
      <c r="AX381" s="12" t="s">
        <v>70</v>
      </c>
      <c r="AY381" s="239" t="s">
        <v>138</v>
      </c>
    </row>
    <row r="382" spans="2:51" s="13" customFormat="1" ht="12">
      <c r="B382" s="240"/>
      <c r="C382" s="241"/>
      <c r="D382" s="231" t="s">
        <v>147</v>
      </c>
      <c r="E382" s="242" t="s">
        <v>1</v>
      </c>
      <c r="F382" s="243" t="s">
        <v>519</v>
      </c>
      <c r="G382" s="241"/>
      <c r="H382" s="244">
        <v>102.765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147</v>
      </c>
      <c r="AU382" s="250" t="s">
        <v>79</v>
      </c>
      <c r="AV382" s="13" t="s">
        <v>79</v>
      </c>
      <c r="AW382" s="13" t="s">
        <v>32</v>
      </c>
      <c r="AX382" s="13" t="s">
        <v>70</v>
      </c>
      <c r="AY382" s="250" t="s">
        <v>138</v>
      </c>
    </row>
    <row r="383" spans="2:51" s="12" customFormat="1" ht="12">
      <c r="B383" s="229"/>
      <c r="C383" s="230"/>
      <c r="D383" s="231" t="s">
        <v>147</v>
      </c>
      <c r="E383" s="232" t="s">
        <v>1</v>
      </c>
      <c r="F383" s="233" t="s">
        <v>368</v>
      </c>
      <c r="G383" s="230"/>
      <c r="H383" s="232" t="s">
        <v>1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147</v>
      </c>
      <c r="AU383" s="239" t="s">
        <v>79</v>
      </c>
      <c r="AV383" s="12" t="s">
        <v>77</v>
      </c>
      <c r="AW383" s="12" t="s">
        <v>32</v>
      </c>
      <c r="AX383" s="12" t="s">
        <v>70</v>
      </c>
      <c r="AY383" s="239" t="s">
        <v>138</v>
      </c>
    </row>
    <row r="384" spans="2:51" s="12" customFormat="1" ht="12">
      <c r="B384" s="229"/>
      <c r="C384" s="230"/>
      <c r="D384" s="231" t="s">
        <v>147</v>
      </c>
      <c r="E384" s="232" t="s">
        <v>1</v>
      </c>
      <c r="F384" s="233" t="s">
        <v>520</v>
      </c>
      <c r="G384" s="230"/>
      <c r="H384" s="232" t="s">
        <v>1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147</v>
      </c>
      <c r="AU384" s="239" t="s">
        <v>79</v>
      </c>
      <c r="AV384" s="12" t="s">
        <v>77</v>
      </c>
      <c r="AW384" s="12" t="s">
        <v>32</v>
      </c>
      <c r="AX384" s="12" t="s">
        <v>70</v>
      </c>
      <c r="AY384" s="239" t="s">
        <v>138</v>
      </c>
    </row>
    <row r="385" spans="2:51" s="13" customFormat="1" ht="12">
      <c r="B385" s="240"/>
      <c r="C385" s="241"/>
      <c r="D385" s="231" t="s">
        <v>147</v>
      </c>
      <c r="E385" s="242" t="s">
        <v>1</v>
      </c>
      <c r="F385" s="243" t="s">
        <v>521</v>
      </c>
      <c r="G385" s="241"/>
      <c r="H385" s="244">
        <v>438.212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AT385" s="250" t="s">
        <v>147</v>
      </c>
      <c r="AU385" s="250" t="s">
        <v>79</v>
      </c>
      <c r="AV385" s="13" t="s">
        <v>79</v>
      </c>
      <c r="AW385" s="13" t="s">
        <v>32</v>
      </c>
      <c r="AX385" s="13" t="s">
        <v>70</v>
      </c>
      <c r="AY385" s="250" t="s">
        <v>138</v>
      </c>
    </row>
    <row r="386" spans="2:51" s="12" customFormat="1" ht="12">
      <c r="B386" s="229"/>
      <c r="C386" s="230"/>
      <c r="D386" s="231" t="s">
        <v>147</v>
      </c>
      <c r="E386" s="232" t="s">
        <v>1</v>
      </c>
      <c r="F386" s="233" t="s">
        <v>522</v>
      </c>
      <c r="G386" s="230"/>
      <c r="H386" s="232" t="s">
        <v>1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147</v>
      </c>
      <c r="AU386" s="239" t="s">
        <v>79</v>
      </c>
      <c r="AV386" s="12" t="s">
        <v>77</v>
      </c>
      <c r="AW386" s="12" t="s">
        <v>32</v>
      </c>
      <c r="AX386" s="12" t="s">
        <v>70</v>
      </c>
      <c r="AY386" s="239" t="s">
        <v>138</v>
      </c>
    </row>
    <row r="387" spans="2:51" s="13" customFormat="1" ht="12">
      <c r="B387" s="240"/>
      <c r="C387" s="241"/>
      <c r="D387" s="231" t="s">
        <v>147</v>
      </c>
      <c r="E387" s="242" t="s">
        <v>1</v>
      </c>
      <c r="F387" s="243" t="s">
        <v>523</v>
      </c>
      <c r="G387" s="241"/>
      <c r="H387" s="244">
        <v>-126.526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147</v>
      </c>
      <c r="AU387" s="250" t="s">
        <v>79</v>
      </c>
      <c r="AV387" s="13" t="s">
        <v>79</v>
      </c>
      <c r="AW387" s="13" t="s">
        <v>32</v>
      </c>
      <c r="AX387" s="13" t="s">
        <v>70</v>
      </c>
      <c r="AY387" s="250" t="s">
        <v>138</v>
      </c>
    </row>
    <row r="388" spans="2:51" s="12" customFormat="1" ht="12">
      <c r="B388" s="229"/>
      <c r="C388" s="230"/>
      <c r="D388" s="231" t="s">
        <v>147</v>
      </c>
      <c r="E388" s="232" t="s">
        <v>1</v>
      </c>
      <c r="F388" s="233" t="s">
        <v>524</v>
      </c>
      <c r="G388" s="230"/>
      <c r="H388" s="232" t="s">
        <v>1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147</v>
      </c>
      <c r="AU388" s="239" t="s">
        <v>79</v>
      </c>
      <c r="AV388" s="12" t="s">
        <v>77</v>
      </c>
      <c r="AW388" s="12" t="s">
        <v>32</v>
      </c>
      <c r="AX388" s="12" t="s">
        <v>70</v>
      </c>
      <c r="AY388" s="239" t="s">
        <v>138</v>
      </c>
    </row>
    <row r="389" spans="2:51" s="13" customFormat="1" ht="12">
      <c r="B389" s="240"/>
      <c r="C389" s="241"/>
      <c r="D389" s="231" t="s">
        <v>147</v>
      </c>
      <c r="E389" s="242" t="s">
        <v>1</v>
      </c>
      <c r="F389" s="243" t="s">
        <v>525</v>
      </c>
      <c r="G389" s="241"/>
      <c r="H389" s="244">
        <v>152.031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147</v>
      </c>
      <c r="AU389" s="250" t="s">
        <v>79</v>
      </c>
      <c r="AV389" s="13" t="s">
        <v>79</v>
      </c>
      <c r="AW389" s="13" t="s">
        <v>32</v>
      </c>
      <c r="AX389" s="13" t="s">
        <v>70</v>
      </c>
      <c r="AY389" s="250" t="s">
        <v>138</v>
      </c>
    </row>
    <row r="390" spans="2:51" s="12" customFormat="1" ht="12">
      <c r="B390" s="229"/>
      <c r="C390" s="230"/>
      <c r="D390" s="231" t="s">
        <v>147</v>
      </c>
      <c r="E390" s="232" t="s">
        <v>1</v>
      </c>
      <c r="F390" s="233" t="s">
        <v>441</v>
      </c>
      <c r="G390" s="230"/>
      <c r="H390" s="232" t="s">
        <v>1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147</v>
      </c>
      <c r="AU390" s="239" t="s">
        <v>79</v>
      </c>
      <c r="AV390" s="12" t="s">
        <v>77</v>
      </c>
      <c r="AW390" s="12" t="s">
        <v>32</v>
      </c>
      <c r="AX390" s="12" t="s">
        <v>70</v>
      </c>
      <c r="AY390" s="239" t="s">
        <v>138</v>
      </c>
    </row>
    <row r="391" spans="2:51" s="12" customFormat="1" ht="12">
      <c r="B391" s="229"/>
      <c r="C391" s="230"/>
      <c r="D391" s="231" t="s">
        <v>147</v>
      </c>
      <c r="E391" s="232" t="s">
        <v>1</v>
      </c>
      <c r="F391" s="233" t="s">
        <v>524</v>
      </c>
      <c r="G391" s="230"/>
      <c r="H391" s="232" t="s">
        <v>1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147</v>
      </c>
      <c r="AU391" s="239" t="s">
        <v>79</v>
      </c>
      <c r="AV391" s="12" t="s">
        <v>77</v>
      </c>
      <c r="AW391" s="12" t="s">
        <v>32</v>
      </c>
      <c r="AX391" s="12" t="s">
        <v>70</v>
      </c>
      <c r="AY391" s="239" t="s">
        <v>138</v>
      </c>
    </row>
    <row r="392" spans="2:51" s="13" customFormat="1" ht="12">
      <c r="B392" s="240"/>
      <c r="C392" s="241"/>
      <c r="D392" s="231" t="s">
        <v>147</v>
      </c>
      <c r="E392" s="242" t="s">
        <v>1</v>
      </c>
      <c r="F392" s="243" t="s">
        <v>526</v>
      </c>
      <c r="G392" s="241"/>
      <c r="H392" s="244">
        <v>158.12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AT392" s="250" t="s">
        <v>147</v>
      </c>
      <c r="AU392" s="250" t="s">
        <v>79</v>
      </c>
      <c r="AV392" s="13" t="s">
        <v>79</v>
      </c>
      <c r="AW392" s="13" t="s">
        <v>32</v>
      </c>
      <c r="AX392" s="13" t="s">
        <v>70</v>
      </c>
      <c r="AY392" s="250" t="s">
        <v>138</v>
      </c>
    </row>
    <row r="393" spans="2:51" s="12" customFormat="1" ht="12">
      <c r="B393" s="229"/>
      <c r="C393" s="230"/>
      <c r="D393" s="231" t="s">
        <v>147</v>
      </c>
      <c r="E393" s="232" t="s">
        <v>1</v>
      </c>
      <c r="F393" s="233" t="s">
        <v>527</v>
      </c>
      <c r="G393" s="230"/>
      <c r="H393" s="232" t="s">
        <v>1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147</v>
      </c>
      <c r="AU393" s="239" t="s">
        <v>79</v>
      </c>
      <c r="AV393" s="12" t="s">
        <v>77</v>
      </c>
      <c r="AW393" s="12" t="s">
        <v>32</v>
      </c>
      <c r="AX393" s="12" t="s">
        <v>70</v>
      </c>
      <c r="AY393" s="239" t="s">
        <v>138</v>
      </c>
    </row>
    <row r="394" spans="2:51" s="13" customFormat="1" ht="12">
      <c r="B394" s="240"/>
      <c r="C394" s="241"/>
      <c r="D394" s="231" t="s">
        <v>147</v>
      </c>
      <c r="E394" s="242" t="s">
        <v>1</v>
      </c>
      <c r="F394" s="243" t="s">
        <v>528</v>
      </c>
      <c r="G394" s="241"/>
      <c r="H394" s="244">
        <v>-73.246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147</v>
      </c>
      <c r="AU394" s="250" t="s">
        <v>79</v>
      </c>
      <c r="AV394" s="13" t="s">
        <v>79</v>
      </c>
      <c r="AW394" s="13" t="s">
        <v>32</v>
      </c>
      <c r="AX394" s="13" t="s">
        <v>70</v>
      </c>
      <c r="AY394" s="250" t="s">
        <v>138</v>
      </c>
    </row>
    <row r="395" spans="2:51" s="14" customFormat="1" ht="12">
      <c r="B395" s="261"/>
      <c r="C395" s="262"/>
      <c r="D395" s="231" t="s">
        <v>147</v>
      </c>
      <c r="E395" s="263" t="s">
        <v>1</v>
      </c>
      <c r="F395" s="264" t="s">
        <v>210</v>
      </c>
      <c r="G395" s="262"/>
      <c r="H395" s="265">
        <v>762.42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AT395" s="271" t="s">
        <v>147</v>
      </c>
      <c r="AU395" s="271" t="s">
        <v>79</v>
      </c>
      <c r="AV395" s="14" t="s">
        <v>145</v>
      </c>
      <c r="AW395" s="14" t="s">
        <v>32</v>
      </c>
      <c r="AX395" s="14" t="s">
        <v>77</v>
      </c>
      <c r="AY395" s="271" t="s">
        <v>138</v>
      </c>
    </row>
    <row r="396" spans="2:51" s="13" customFormat="1" ht="12">
      <c r="B396" s="240"/>
      <c r="C396" s="241"/>
      <c r="D396" s="231" t="s">
        <v>147</v>
      </c>
      <c r="E396" s="241"/>
      <c r="F396" s="243" t="s">
        <v>538</v>
      </c>
      <c r="G396" s="241"/>
      <c r="H396" s="244">
        <v>777.668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147</v>
      </c>
      <c r="AU396" s="250" t="s">
        <v>79</v>
      </c>
      <c r="AV396" s="13" t="s">
        <v>79</v>
      </c>
      <c r="AW396" s="13" t="s">
        <v>4</v>
      </c>
      <c r="AX396" s="13" t="s">
        <v>77</v>
      </c>
      <c r="AY396" s="250" t="s">
        <v>138</v>
      </c>
    </row>
    <row r="397" spans="2:65" s="1" customFormat="1" ht="16.5" customHeight="1">
      <c r="B397" s="38"/>
      <c r="C397" s="251" t="s">
        <v>539</v>
      </c>
      <c r="D397" s="251" t="s">
        <v>173</v>
      </c>
      <c r="E397" s="252" t="s">
        <v>540</v>
      </c>
      <c r="F397" s="253" t="s">
        <v>541</v>
      </c>
      <c r="G397" s="254" t="s">
        <v>160</v>
      </c>
      <c r="H397" s="255">
        <v>316.373</v>
      </c>
      <c r="I397" s="256"/>
      <c r="J397" s="257">
        <f>ROUND(I397*H397,2)</f>
        <v>0</v>
      </c>
      <c r="K397" s="253" t="s">
        <v>1</v>
      </c>
      <c r="L397" s="258"/>
      <c r="M397" s="259" t="s">
        <v>1</v>
      </c>
      <c r="N397" s="260" t="s">
        <v>41</v>
      </c>
      <c r="O397" s="79"/>
      <c r="P397" s="226">
        <f>O397*H397</f>
        <v>0</v>
      </c>
      <c r="Q397" s="226">
        <v>0.0152</v>
      </c>
      <c r="R397" s="226">
        <f>Q397*H397</f>
        <v>4.8088695999999995</v>
      </c>
      <c r="S397" s="226">
        <v>0</v>
      </c>
      <c r="T397" s="227">
        <f>S397*H397</f>
        <v>0</v>
      </c>
      <c r="AR397" s="17" t="s">
        <v>287</v>
      </c>
      <c r="AT397" s="17" t="s">
        <v>173</v>
      </c>
      <c r="AU397" s="17" t="s">
        <v>79</v>
      </c>
      <c r="AY397" s="17" t="s">
        <v>138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7" t="s">
        <v>77</v>
      </c>
      <c r="BK397" s="228">
        <f>ROUND(I397*H397,2)</f>
        <v>0</v>
      </c>
      <c r="BL397" s="17" t="s">
        <v>234</v>
      </c>
      <c r="BM397" s="17" t="s">
        <v>542</v>
      </c>
    </row>
    <row r="398" spans="2:51" s="12" customFormat="1" ht="12">
      <c r="B398" s="229"/>
      <c r="C398" s="230"/>
      <c r="D398" s="231" t="s">
        <v>147</v>
      </c>
      <c r="E398" s="232" t="s">
        <v>1</v>
      </c>
      <c r="F398" s="233" t="s">
        <v>509</v>
      </c>
      <c r="G398" s="230"/>
      <c r="H398" s="232" t="s">
        <v>1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147</v>
      </c>
      <c r="AU398" s="239" t="s">
        <v>79</v>
      </c>
      <c r="AV398" s="12" t="s">
        <v>77</v>
      </c>
      <c r="AW398" s="12" t="s">
        <v>32</v>
      </c>
      <c r="AX398" s="12" t="s">
        <v>70</v>
      </c>
      <c r="AY398" s="239" t="s">
        <v>138</v>
      </c>
    </row>
    <row r="399" spans="2:51" s="12" customFormat="1" ht="12">
      <c r="B399" s="229"/>
      <c r="C399" s="230"/>
      <c r="D399" s="231" t="s">
        <v>147</v>
      </c>
      <c r="E399" s="232" t="s">
        <v>1</v>
      </c>
      <c r="F399" s="233" t="s">
        <v>170</v>
      </c>
      <c r="G399" s="230"/>
      <c r="H399" s="232" t="s">
        <v>1</v>
      </c>
      <c r="I399" s="234"/>
      <c r="J399" s="230"/>
      <c r="K399" s="230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147</v>
      </c>
      <c r="AU399" s="239" t="s">
        <v>79</v>
      </c>
      <c r="AV399" s="12" t="s">
        <v>77</v>
      </c>
      <c r="AW399" s="12" t="s">
        <v>32</v>
      </c>
      <c r="AX399" s="12" t="s">
        <v>70</v>
      </c>
      <c r="AY399" s="239" t="s">
        <v>138</v>
      </c>
    </row>
    <row r="400" spans="2:51" s="12" customFormat="1" ht="12">
      <c r="B400" s="229"/>
      <c r="C400" s="230"/>
      <c r="D400" s="231" t="s">
        <v>147</v>
      </c>
      <c r="E400" s="232" t="s">
        <v>1</v>
      </c>
      <c r="F400" s="233" t="s">
        <v>530</v>
      </c>
      <c r="G400" s="230"/>
      <c r="H400" s="232" t="s">
        <v>1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147</v>
      </c>
      <c r="AU400" s="239" t="s">
        <v>79</v>
      </c>
      <c r="AV400" s="12" t="s">
        <v>77</v>
      </c>
      <c r="AW400" s="12" t="s">
        <v>32</v>
      </c>
      <c r="AX400" s="12" t="s">
        <v>70</v>
      </c>
      <c r="AY400" s="239" t="s">
        <v>138</v>
      </c>
    </row>
    <row r="401" spans="2:51" s="13" customFormat="1" ht="12">
      <c r="B401" s="240"/>
      <c r="C401" s="241"/>
      <c r="D401" s="231" t="s">
        <v>147</v>
      </c>
      <c r="E401" s="242" t="s">
        <v>1</v>
      </c>
      <c r="F401" s="243" t="s">
        <v>531</v>
      </c>
      <c r="G401" s="241"/>
      <c r="H401" s="244">
        <v>375.15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147</v>
      </c>
      <c r="AU401" s="250" t="s">
        <v>79</v>
      </c>
      <c r="AV401" s="13" t="s">
        <v>79</v>
      </c>
      <c r="AW401" s="13" t="s">
        <v>32</v>
      </c>
      <c r="AX401" s="13" t="s">
        <v>70</v>
      </c>
      <c r="AY401" s="250" t="s">
        <v>138</v>
      </c>
    </row>
    <row r="402" spans="2:51" s="12" customFormat="1" ht="12">
      <c r="B402" s="229"/>
      <c r="C402" s="230"/>
      <c r="D402" s="231" t="s">
        <v>147</v>
      </c>
      <c r="E402" s="232" t="s">
        <v>1</v>
      </c>
      <c r="F402" s="233" t="s">
        <v>532</v>
      </c>
      <c r="G402" s="230"/>
      <c r="H402" s="232" t="s">
        <v>1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147</v>
      </c>
      <c r="AU402" s="239" t="s">
        <v>79</v>
      </c>
      <c r="AV402" s="12" t="s">
        <v>77</v>
      </c>
      <c r="AW402" s="12" t="s">
        <v>32</v>
      </c>
      <c r="AX402" s="12" t="s">
        <v>70</v>
      </c>
      <c r="AY402" s="239" t="s">
        <v>138</v>
      </c>
    </row>
    <row r="403" spans="2:51" s="13" customFormat="1" ht="12">
      <c r="B403" s="240"/>
      <c r="C403" s="241"/>
      <c r="D403" s="231" t="s">
        <v>147</v>
      </c>
      <c r="E403" s="242" t="s">
        <v>1</v>
      </c>
      <c r="F403" s="243" t="s">
        <v>533</v>
      </c>
      <c r="G403" s="241"/>
      <c r="H403" s="244">
        <v>-64.98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147</v>
      </c>
      <c r="AU403" s="250" t="s">
        <v>79</v>
      </c>
      <c r="AV403" s="13" t="s">
        <v>79</v>
      </c>
      <c r="AW403" s="13" t="s">
        <v>32</v>
      </c>
      <c r="AX403" s="13" t="s">
        <v>70</v>
      </c>
      <c r="AY403" s="250" t="s">
        <v>138</v>
      </c>
    </row>
    <row r="404" spans="2:51" s="14" customFormat="1" ht="12">
      <c r="B404" s="261"/>
      <c r="C404" s="262"/>
      <c r="D404" s="231" t="s">
        <v>147</v>
      </c>
      <c r="E404" s="263" t="s">
        <v>1</v>
      </c>
      <c r="F404" s="264" t="s">
        <v>210</v>
      </c>
      <c r="G404" s="262"/>
      <c r="H404" s="265">
        <v>310.16999999999996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AT404" s="271" t="s">
        <v>147</v>
      </c>
      <c r="AU404" s="271" t="s">
        <v>79</v>
      </c>
      <c r="AV404" s="14" t="s">
        <v>145</v>
      </c>
      <c r="AW404" s="14" t="s">
        <v>32</v>
      </c>
      <c r="AX404" s="14" t="s">
        <v>77</v>
      </c>
      <c r="AY404" s="271" t="s">
        <v>138</v>
      </c>
    </row>
    <row r="405" spans="2:51" s="13" customFormat="1" ht="12">
      <c r="B405" s="240"/>
      <c r="C405" s="241"/>
      <c r="D405" s="231" t="s">
        <v>147</v>
      </c>
      <c r="E405" s="241"/>
      <c r="F405" s="243" t="s">
        <v>543</v>
      </c>
      <c r="G405" s="241"/>
      <c r="H405" s="244">
        <v>316.373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AT405" s="250" t="s">
        <v>147</v>
      </c>
      <c r="AU405" s="250" t="s">
        <v>79</v>
      </c>
      <c r="AV405" s="13" t="s">
        <v>79</v>
      </c>
      <c r="AW405" s="13" t="s">
        <v>4</v>
      </c>
      <c r="AX405" s="13" t="s">
        <v>77</v>
      </c>
      <c r="AY405" s="250" t="s">
        <v>138</v>
      </c>
    </row>
    <row r="406" spans="2:65" s="1" customFormat="1" ht="16.5" customHeight="1">
      <c r="B406" s="38"/>
      <c r="C406" s="217" t="s">
        <v>544</v>
      </c>
      <c r="D406" s="217" t="s">
        <v>140</v>
      </c>
      <c r="E406" s="218" t="s">
        <v>545</v>
      </c>
      <c r="F406" s="219" t="s">
        <v>546</v>
      </c>
      <c r="G406" s="220" t="s">
        <v>372</v>
      </c>
      <c r="H406" s="221">
        <v>3</v>
      </c>
      <c r="I406" s="222"/>
      <c r="J406" s="223">
        <f>ROUND(I406*H406,2)</f>
        <v>0</v>
      </c>
      <c r="K406" s="219" t="s">
        <v>144</v>
      </c>
      <c r="L406" s="43"/>
      <c r="M406" s="224" t="s">
        <v>1</v>
      </c>
      <c r="N406" s="225" t="s">
        <v>41</v>
      </c>
      <c r="O406" s="79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AR406" s="17" t="s">
        <v>234</v>
      </c>
      <c r="AT406" s="17" t="s">
        <v>140</v>
      </c>
      <c r="AU406" s="17" t="s">
        <v>79</v>
      </c>
      <c r="AY406" s="17" t="s">
        <v>138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7" t="s">
        <v>77</v>
      </c>
      <c r="BK406" s="228">
        <f>ROUND(I406*H406,2)</f>
        <v>0</v>
      </c>
      <c r="BL406" s="17" t="s">
        <v>234</v>
      </c>
      <c r="BM406" s="17" t="s">
        <v>547</v>
      </c>
    </row>
    <row r="407" spans="2:51" s="12" customFormat="1" ht="12">
      <c r="B407" s="229"/>
      <c r="C407" s="230"/>
      <c r="D407" s="231" t="s">
        <v>147</v>
      </c>
      <c r="E407" s="232" t="s">
        <v>1</v>
      </c>
      <c r="F407" s="233" t="s">
        <v>548</v>
      </c>
      <c r="G407" s="230"/>
      <c r="H407" s="232" t="s">
        <v>1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AT407" s="239" t="s">
        <v>147</v>
      </c>
      <c r="AU407" s="239" t="s">
        <v>79</v>
      </c>
      <c r="AV407" s="12" t="s">
        <v>77</v>
      </c>
      <c r="AW407" s="12" t="s">
        <v>32</v>
      </c>
      <c r="AX407" s="12" t="s">
        <v>70</v>
      </c>
      <c r="AY407" s="239" t="s">
        <v>138</v>
      </c>
    </row>
    <row r="408" spans="2:51" s="12" customFormat="1" ht="12">
      <c r="B408" s="229"/>
      <c r="C408" s="230"/>
      <c r="D408" s="231" t="s">
        <v>147</v>
      </c>
      <c r="E408" s="232" t="s">
        <v>1</v>
      </c>
      <c r="F408" s="233" t="s">
        <v>549</v>
      </c>
      <c r="G408" s="230"/>
      <c r="H408" s="232" t="s">
        <v>1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AT408" s="239" t="s">
        <v>147</v>
      </c>
      <c r="AU408" s="239" t="s">
        <v>79</v>
      </c>
      <c r="AV408" s="12" t="s">
        <v>77</v>
      </c>
      <c r="AW408" s="12" t="s">
        <v>32</v>
      </c>
      <c r="AX408" s="12" t="s">
        <v>70</v>
      </c>
      <c r="AY408" s="239" t="s">
        <v>138</v>
      </c>
    </row>
    <row r="409" spans="2:51" s="12" customFormat="1" ht="12">
      <c r="B409" s="229"/>
      <c r="C409" s="230"/>
      <c r="D409" s="231" t="s">
        <v>147</v>
      </c>
      <c r="E409" s="232" t="s">
        <v>1</v>
      </c>
      <c r="F409" s="233" t="s">
        <v>550</v>
      </c>
      <c r="G409" s="230"/>
      <c r="H409" s="232" t="s">
        <v>1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147</v>
      </c>
      <c r="AU409" s="239" t="s">
        <v>79</v>
      </c>
      <c r="AV409" s="12" t="s">
        <v>77</v>
      </c>
      <c r="AW409" s="12" t="s">
        <v>32</v>
      </c>
      <c r="AX409" s="12" t="s">
        <v>70</v>
      </c>
      <c r="AY409" s="239" t="s">
        <v>138</v>
      </c>
    </row>
    <row r="410" spans="2:51" s="13" customFormat="1" ht="12">
      <c r="B410" s="240"/>
      <c r="C410" s="241"/>
      <c r="D410" s="231" t="s">
        <v>147</v>
      </c>
      <c r="E410" s="242" t="s">
        <v>1</v>
      </c>
      <c r="F410" s="243" t="s">
        <v>551</v>
      </c>
      <c r="G410" s="241"/>
      <c r="H410" s="244">
        <v>3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147</v>
      </c>
      <c r="AU410" s="250" t="s">
        <v>79</v>
      </c>
      <c r="AV410" s="13" t="s">
        <v>79</v>
      </c>
      <c r="AW410" s="13" t="s">
        <v>32</v>
      </c>
      <c r="AX410" s="13" t="s">
        <v>77</v>
      </c>
      <c r="AY410" s="250" t="s">
        <v>138</v>
      </c>
    </row>
    <row r="411" spans="2:65" s="1" customFormat="1" ht="16.5" customHeight="1">
      <c r="B411" s="38"/>
      <c r="C411" s="251" t="s">
        <v>552</v>
      </c>
      <c r="D411" s="251" t="s">
        <v>173</v>
      </c>
      <c r="E411" s="252" t="s">
        <v>553</v>
      </c>
      <c r="F411" s="253" t="s">
        <v>554</v>
      </c>
      <c r="G411" s="254" t="s">
        <v>372</v>
      </c>
      <c r="H411" s="255">
        <v>3</v>
      </c>
      <c r="I411" s="256"/>
      <c r="J411" s="257">
        <f>ROUND(I411*H411,2)</f>
        <v>0</v>
      </c>
      <c r="K411" s="253" t="s">
        <v>1</v>
      </c>
      <c r="L411" s="258"/>
      <c r="M411" s="259" t="s">
        <v>1</v>
      </c>
      <c r="N411" s="260" t="s">
        <v>41</v>
      </c>
      <c r="O411" s="79"/>
      <c r="P411" s="226">
        <f>O411*H411</f>
        <v>0</v>
      </c>
      <c r="Q411" s="226">
        <v>0.314</v>
      </c>
      <c r="R411" s="226">
        <f>Q411*H411</f>
        <v>0.942</v>
      </c>
      <c r="S411" s="226">
        <v>0</v>
      </c>
      <c r="T411" s="227">
        <f>S411*H411</f>
        <v>0</v>
      </c>
      <c r="AR411" s="17" t="s">
        <v>287</v>
      </c>
      <c r="AT411" s="17" t="s">
        <v>173</v>
      </c>
      <c r="AU411" s="17" t="s">
        <v>79</v>
      </c>
      <c r="AY411" s="17" t="s">
        <v>138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7" t="s">
        <v>77</v>
      </c>
      <c r="BK411" s="228">
        <f>ROUND(I411*H411,2)</f>
        <v>0</v>
      </c>
      <c r="BL411" s="17" t="s">
        <v>234</v>
      </c>
      <c r="BM411" s="17" t="s">
        <v>555</v>
      </c>
    </row>
    <row r="412" spans="2:51" s="12" customFormat="1" ht="12">
      <c r="B412" s="229"/>
      <c r="C412" s="230"/>
      <c r="D412" s="231" t="s">
        <v>147</v>
      </c>
      <c r="E412" s="232" t="s">
        <v>1</v>
      </c>
      <c r="F412" s="233" t="s">
        <v>548</v>
      </c>
      <c r="G412" s="230"/>
      <c r="H412" s="232" t="s">
        <v>1</v>
      </c>
      <c r="I412" s="234"/>
      <c r="J412" s="230"/>
      <c r="K412" s="230"/>
      <c r="L412" s="235"/>
      <c r="M412" s="236"/>
      <c r="N412" s="237"/>
      <c r="O412" s="237"/>
      <c r="P412" s="237"/>
      <c r="Q412" s="237"/>
      <c r="R412" s="237"/>
      <c r="S412" s="237"/>
      <c r="T412" s="238"/>
      <c r="AT412" s="239" t="s">
        <v>147</v>
      </c>
      <c r="AU412" s="239" t="s">
        <v>79</v>
      </c>
      <c r="AV412" s="12" t="s">
        <v>77</v>
      </c>
      <c r="AW412" s="12" t="s">
        <v>32</v>
      </c>
      <c r="AX412" s="12" t="s">
        <v>70</v>
      </c>
      <c r="AY412" s="239" t="s">
        <v>138</v>
      </c>
    </row>
    <row r="413" spans="2:51" s="12" customFormat="1" ht="12">
      <c r="B413" s="229"/>
      <c r="C413" s="230"/>
      <c r="D413" s="231" t="s">
        <v>147</v>
      </c>
      <c r="E413" s="232" t="s">
        <v>1</v>
      </c>
      <c r="F413" s="233" t="s">
        <v>549</v>
      </c>
      <c r="G413" s="230"/>
      <c r="H413" s="232" t="s">
        <v>1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147</v>
      </c>
      <c r="AU413" s="239" t="s">
        <v>79</v>
      </c>
      <c r="AV413" s="12" t="s">
        <v>77</v>
      </c>
      <c r="AW413" s="12" t="s">
        <v>32</v>
      </c>
      <c r="AX413" s="12" t="s">
        <v>70</v>
      </c>
      <c r="AY413" s="239" t="s">
        <v>138</v>
      </c>
    </row>
    <row r="414" spans="2:51" s="12" customFormat="1" ht="12">
      <c r="B414" s="229"/>
      <c r="C414" s="230"/>
      <c r="D414" s="231" t="s">
        <v>147</v>
      </c>
      <c r="E414" s="232" t="s">
        <v>1</v>
      </c>
      <c r="F414" s="233" t="s">
        <v>550</v>
      </c>
      <c r="G414" s="230"/>
      <c r="H414" s="232" t="s">
        <v>1</v>
      </c>
      <c r="I414" s="234"/>
      <c r="J414" s="230"/>
      <c r="K414" s="230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147</v>
      </c>
      <c r="AU414" s="239" t="s">
        <v>79</v>
      </c>
      <c r="AV414" s="12" t="s">
        <v>77</v>
      </c>
      <c r="AW414" s="12" t="s">
        <v>32</v>
      </c>
      <c r="AX414" s="12" t="s">
        <v>70</v>
      </c>
      <c r="AY414" s="239" t="s">
        <v>138</v>
      </c>
    </row>
    <row r="415" spans="2:51" s="13" customFormat="1" ht="12">
      <c r="B415" s="240"/>
      <c r="C415" s="241"/>
      <c r="D415" s="231" t="s">
        <v>147</v>
      </c>
      <c r="E415" s="242" t="s">
        <v>1</v>
      </c>
      <c r="F415" s="243" t="s">
        <v>551</v>
      </c>
      <c r="G415" s="241"/>
      <c r="H415" s="244">
        <v>3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147</v>
      </c>
      <c r="AU415" s="250" t="s">
        <v>79</v>
      </c>
      <c r="AV415" s="13" t="s">
        <v>79</v>
      </c>
      <c r="AW415" s="13" t="s">
        <v>32</v>
      </c>
      <c r="AX415" s="13" t="s">
        <v>77</v>
      </c>
      <c r="AY415" s="250" t="s">
        <v>138</v>
      </c>
    </row>
    <row r="416" spans="2:65" s="1" customFormat="1" ht="22.5" customHeight="1">
      <c r="B416" s="38"/>
      <c r="C416" s="217" t="s">
        <v>556</v>
      </c>
      <c r="D416" s="217" t="s">
        <v>140</v>
      </c>
      <c r="E416" s="218" t="s">
        <v>557</v>
      </c>
      <c r="F416" s="219" t="s">
        <v>558</v>
      </c>
      <c r="G416" s="220" t="s">
        <v>271</v>
      </c>
      <c r="H416" s="221">
        <v>51.052</v>
      </c>
      <c r="I416" s="222"/>
      <c r="J416" s="223">
        <f>ROUND(I416*H416,2)</f>
        <v>0</v>
      </c>
      <c r="K416" s="219" t="s">
        <v>144</v>
      </c>
      <c r="L416" s="43"/>
      <c r="M416" s="283" t="s">
        <v>1</v>
      </c>
      <c r="N416" s="284" t="s">
        <v>41</v>
      </c>
      <c r="O416" s="285"/>
      <c r="P416" s="286">
        <f>O416*H416</f>
        <v>0</v>
      </c>
      <c r="Q416" s="286">
        <v>0</v>
      </c>
      <c r="R416" s="286">
        <f>Q416*H416</f>
        <v>0</v>
      </c>
      <c r="S416" s="286">
        <v>0</v>
      </c>
      <c r="T416" s="287">
        <f>S416*H416</f>
        <v>0</v>
      </c>
      <c r="AR416" s="17" t="s">
        <v>234</v>
      </c>
      <c r="AT416" s="17" t="s">
        <v>140</v>
      </c>
      <c r="AU416" s="17" t="s">
        <v>79</v>
      </c>
      <c r="AY416" s="17" t="s">
        <v>138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7" t="s">
        <v>77</v>
      </c>
      <c r="BK416" s="228">
        <f>ROUND(I416*H416,2)</f>
        <v>0</v>
      </c>
      <c r="BL416" s="17" t="s">
        <v>234</v>
      </c>
      <c r="BM416" s="17" t="s">
        <v>559</v>
      </c>
    </row>
    <row r="417" spans="2:12" s="1" customFormat="1" ht="6.95" customHeight="1">
      <c r="B417" s="57"/>
      <c r="C417" s="58"/>
      <c r="D417" s="58"/>
      <c r="E417" s="58"/>
      <c r="F417" s="58"/>
      <c r="G417" s="58"/>
      <c r="H417" s="58"/>
      <c r="I417" s="168"/>
      <c r="J417" s="58"/>
      <c r="K417" s="58"/>
      <c r="L417" s="43"/>
    </row>
  </sheetData>
  <sheetProtection password="CC35" sheet="1" objects="1" scenarios="1" formatColumns="0" formatRows="0" autoFilter="0"/>
  <autoFilter ref="C96:K4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560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561</v>
      </c>
      <c r="I12" s="144"/>
      <c r="L12" s="43"/>
    </row>
    <row r="13" spans="2:12" s="1" customFormat="1" ht="36.95" customHeight="1">
      <c r="B13" s="43"/>
      <c r="E13" s="145" t="s">
        <v>562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5. 3. 2019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ROUND((SUM(BE93:BE96)),2)</f>
        <v>0</v>
      </c>
      <c r="I37" s="157">
        <v>0.21</v>
      </c>
      <c r="J37" s="156">
        <f>ROUND(((SUM(BE93:BE96))*I37),2)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ROUND((SUM(BF93:BF96)),2)</f>
        <v>0</v>
      </c>
      <c r="I38" s="157">
        <v>0.15</v>
      </c>
      <c r="J38" s="156">
        <f>ROUND(((SUM(BF93:BF96))*I38),2)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ROUND((SUM(BG93:BG96)),2)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ROUND((SUM(BH93:BH96)),2)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ROUND((SUM(BI93:BI96)),2)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560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561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2-1 - Budova vrátnice a administrativy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5. 3. 2019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563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564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560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561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2-1 - Budova vrátnice a administrativy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5. 3. 2019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173</v>
      </c>
      <c r="F94" s="204" t="s">
        <v>565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566</v>
      </c>
      <c r="F95" s="215" t="s">
        <v>567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BK96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568</v>
      </c>
      <c r="F96" s="219" t="s">
        <v>569</v>
      </c>
      <c r="G96" s="220" t="s">
        <v>570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83" t="s">
        <v>1</v>
      </c>
      <c r="N96" s="284" t="s">
        <v>41</v>
      </c>
      <c r="O96" s="285"/>
      <c r="P96" s="286">
        <f>O96*H96</f>
        <v>0</v>
      </c>
      <c r="Q96" s="286">
        <v>0</v>
      </c>
      <c r="R96" s="286">
        <f>Q96*H96</f>
        <v>0</v>
      </c>
      <c r="S96" s="286">
        <v>0</v>
      </c>
      <c r="T96" s="287">
        <f>S96*H96</f>
        <v>0</v>
      </c>
      <c r="AR96" s="17" t="s">
        <v>534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534</v>
      </c>
      <c r="BM96" s="17" t="s">
        <v>571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68"/>
      <c r="J97" s="58"/>
      <c r="K97" s="58"/>
      <c r="L97" s="43"/>
    </row>
  </sheetData>
  <sheetProtection password="CC35" sheet="1" objects="1" scenarios="1" formatColumns="0" formatRows="0" autoFilter="0"/>
  <autoFilter ref="C92:K9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560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561</v>
      </c>
      <c r="I12" s="144"/>
      <c r="L12" s="43"/>
    </row>
    <row r="13" spans="2:12" s="1" customFormat="1" ht="36.95" customHeight="1">
      <c r="B13" s="43"/>
      <c r="E13" s="145" t="s">
        <v>572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5. 3. 2019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ROUND((SUM(BE93:BE96)),2)</f>
        <v>0</v>
      </c>
      <c r="I37" s="157">
        <v>0.21</v>
      </c>
      <c r="J37" s="156">
        <f>ROUND(((SUM(BE93:BE96))*I37),2)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ROUND((SUM(BF93:BF96)),2)</f>
        <v>0</v>
      </c>
      <c r="I38" s="157">
        <v>0.15</v>
      </c>
      <c r="J38" s="156">
        <f>ROUND(((SUM(BF93:BF96))*I38),2)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ROUND((SUM(BG93:BG96)),2)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ROUND((SUM(BH93:BH96)),2)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ROUND((SUM(BI93:BI96)),2)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560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561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2-2 - Hala 1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5. 3. 2019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563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564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560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561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2-2 - Hala 1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5. 3. 2019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173</v>
      </c>
      <c r="F94" s="204" t="s">
        <v>565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566</v>
      </c>
      <c r="F95" s="215" t="s">
        <v>567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BK96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568</v>
      </c>
      <c r="F96" s="219" t="s">
        <v>569</v>
      </c>
      <c r="G96" s="220" t="s">
        <v>570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83" t="s">
        <v>1</v>
      </c>
      <c r="N96" s="284" t="s">
        <v>41</v>
      </c>
      <c r="O96" s="285"/>
      <c r="P96" s="286">
        <f>O96*H96</f>
        <v>0</v>
      </c>
      <c r="Q96" s="286">
        <v>0</v>
      </c>
      <c r="R96" s="286">
        <f>Q96*H96</f>
        <v>0</v>
      </c>
      <c r="S96" s="286">
        <v>0</v>
      </c>
      <c r="T96" s="287">
        <f>S96*H96</f>
        <v>0</v>
      </c>
      <c r="AR96" s="17" t="s">
        <v>534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534</v>
      </c>
      <c r="BM96" s="17" t="s">
        <v>573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68"/>
      <c r="J97" s="58"/>
      <c r="K97" s="58"/>
      <c r="L97" s="43"/>
    </row>
  </sheetData>
  <sheetProtection password="CC35" sheet="1" objects="1" scenarios="1" formatColumns="0" formatRows="0" autoFilter="0"/>
  <autoFilter ref="C92:K9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560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561</v>
      </c>
      <c r="I12" s="144"/>
      <c r="L12" s="43"/>
    </row>
    <row r="13" spans="2:12" s="1" customFormat="1" ht="36.95" customHeight="1">
      <c r="B13" s="43"/>
      <c r="E13" s="145" t="s">
        <v>574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5. 3. 2019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ROUND((SUM(BE93:BE96)),2)</f>
        <v>0</v>
      </c>
      <c r="I37" s="157">
        <v>0.21</v>
      </c>
      <c r="J37" s="156">
        <f>ROUND(((SUM(BE93:BE96))*I37),2)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ROUND((SUM(BF93:BF96)),2)</f>
        <v>0</v>
      </c>
      <c r="I38" s="157">
        <v>0.15</v>
      </c>
      <c r="J38" s="156">
        <f>ROUND(((SUM(BF93:BF96))*I38),2)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ROUND((SUM(BG93:BG96)),2)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ROUND((SUM(BH93:BH96)),2)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ROUND((SUM(BI93:BI96)),2)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560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561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2-3 - Hala 3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5. 3. 2019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563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564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560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561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2-3 - Hala 3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5. 3. 2019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173</v>
      </c>
      <c r="F94" s="204" t="s">
        <v>565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566</v>
      </c>
      <c r="F95" s="215" t="s">
        <v>567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BK96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568</v>
      </c>
      <c r="F96" s="219" t="s">
        <v>569</v>
      </c>
      <c r="G96" s="220" t="s">
        <v>570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83" t="s">
        <v>1</v>
      </c>
      <c r="N96" s="284" t="s">
        <v>41</v>
      </c>
      <c r="O96" s="285"/>
      <c r="P96" s="286">
        <f>O96*H96</f>
        <v>0</v>
      </c>
      <c r="Q96" s="286">
        <v>0</v>
      </c>
      <c r="R96" s="286">
        <f>Q96*H96</f>
        <v>0</v>
      </c>
      <c r="S96" s="286">
        <v>0</v>
      </c>
      <c r="T96" s="287">
        <f>S96*H96</f>
        <v>0</v>
      </c>
      <c r="AR96" s="17" t="s">
        <v>534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534</v>
      </c>
      <c r="BM96" s="17" t="s">
        <v>575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68"/>
      <c r="J97" s="58"/>
      <c r="K97" s="58"/>
      <c r="L97" s="43"/>
    </row>
  </sheetData>
  <sheetProtection password="CC35" sheet="1" objects="1" scenarios="1" formatColumns="0" formatRows="0" autoFilter="0"/>
  <autoFilter ref="C92:K9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 customHeight="1">
      <c r="B8" s="20"/>
      <c r="D8" s="142" t="s">
        <v>102</v>
      </c>
      <c r="L8" s="20"/>
    </row>
    <row r="9" spans="2:12" s="1" customFormat="1" ht="16.5" customHeight="1">
      <c r="B9" s="43"/>
      <c r="E9" s="143" t="s">
        <v>103</v>
      </c>
      <c r="F9" s="1"/>
      <c r="G9" s="1"/>
      <c r="H9" s="1"/>
      <c r="I9" s="144"/>
      <c r="L9" s="43"/>
    </row>
    <row r="10" spans="2:12" s="1" customFormat="1" ht="12" customHeight="1">
      <c r="B10" s="43"/>
      <c r="D10" s="142" t="s">
        <v>104</v>
      </c>
      <c r="I10" s="144"/>
      <c r="L10" s="43"/>
    </row>
    <row r="11" spans="2:12" s="1" customFormat="1" ht="36.95" customHeight="1">
      <c r="B11" s="43"/>
      <c r="E11" s="145" t="s">
        <v>576</v>
      </c>
      <c r="F11" s="1"/>
      <c r="G11" s="1"/>
      <c r="H11" s="1"/>
      <c r="I11" s="144"/>
      <c r="L11" s="43"/>
    </row>
    <row r="12" spans="2:12" s="1" customFormat="1" ht="12">
      <c r="B12" s="43"/>
      <c r="I12" s="144"/>
      <c r="L12" s="43"/>
    </row>
    <row r="13" spans="2:12" s="1" customFormat="1" ht="12" customHeight="1">
      <c r="B13" s="43"/>
      <c r="D13" s="142" t="s">
        <v>18</v>
      </c>
      <c r="F13" s="17" t="s">
        <v>1</v>
      </c>
      <c r="I13" s="146" t="s">
        <v>19</v>
      </c>
      <c r="J13" s="17" t="s">
        <v>1</v>
      </c>
      <c r="L13" s="43"/>
    </row>
    <row r="14" spans="2:12" s="1" customFormat="1" ht="12" customHeight="1">
      <c r="B14" s="43"/>
      <c r="D14" s="142" t="s">
        <v>20</v>
      </c>
      <c r="F14" s="17" t="s">
        <v>21</v>
      </c>
      <c r="I14" s="146" t="s">
        <v>22</v>
      </c>
      <c r="J14" s="147" t="str">
        <f>'Rekapitulace stavby'!AN8</f>
        <v>5. 3. 2019</v>
      </c>
      <c r="L14" s="43"/>
    </row>
    <row r="15" spans="2:12" s="1" customFormat="1" ht="10.8" customHeight="1">
      <c r="B15" s="43"/>
      <c r="I15" s="144"/>
      <c r="L15" s="43"/>
    </row>
    <row r="16" spans="2:12" s="1" customFormat="1" ht="12" customHeight="1">
      <c r="B16" s="43"/>
      <c r="D16" s="142" t="s">
        <v>24</v>
      </c>
      <c r="I16" s="146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26</v>
      </c>
      <c r="I17" s="146" t="s">
        <v>27</v>
      </c>
      <c r="J17" s="17" t="s">
        <v>1</v>
      </c>
      <c r="L17" s="43"/>
    </row>
    <row r="18" spans="2:12" s="1" customFormat="1" ht="6.95" customHeight="1">
      <c r="B18" s="43"/>
      <c r="I18" s="144"/>
      <c r="L18" s="43"/>
    </row>
    <row r="19" spans="2:12" s="1" customFormat="1" ht="12" customHeight="1">
      <c r="B19" s="43"/>
      <c r="D19" s="142" t="s">
        <v>28</v>
      </c>
      <c r="I19" s="146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6" t="s">
        <v>27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4"/>
      <c r="L21" s="43"/>
    </row>
    <row r="22" spans="2:12" s="1" customFormat="1" ht="12" customHeight="1">
      <c r="B22" s="43"/>
      <c r="D22" s="142" t="s">
        <v>30</v>
      </c>
      <c r="I22" s="146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31</v>
      </c>
      <c r="I23" s="146" t="s">
        <v>27</v>
      </c>
      <c r="J23" s="17" t="s">
        <v>1</v>
      </c>
      <c r="L23" s="43"/>
    </row>
    <row r="24" spans="2:12" s="1" customFormat="1" ht="6.95" customHeight="1">
      <c r="B24" s="43"/>
      <c r="I24" s="144"/>
      <c r="L24" s="43"/>
    </row>
    <row r="25" spans="2:12" s="1" customFormat="1" ht="12" customHeight="1">
      <c r="B25" s="43"/>
      <c r="D25" s="142" t="s">
        <v>33</v>
      </c>
      <c r="I25" s="146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6" t="s">
        <v>27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4"/>
      <c r="L27" s="43"/>
    </row>
    <row r="28" spans="2:12" s="1" customFormat="1" ht="12" customHeight="1">
      <c r="B28" s="43"/>
      <c r="D28" s="142" t="s">
        <v>35</v>
      </c>
      <c r="I28" s="144"/>
      <c r="L28" s="43"/>
    </row>
    <row r="29" spans="2:12" s="7" customFormat="1" ht="16.5" customHeight="1">
      <c r="B29" s="148"/>
      <c r="E29" s="149" t="s">
        <v>1</v>
      </c>
      <c r="F29" s="149"/>
      <c r="G29" s="149"/>
      <c r="H29" s="149"/>
      <c r="I29" s="150"/>
      <c r="L29" s="148"/>
    </row>
    <row r="30" spans="2:12" s="1" customFormat="1" ht="6.95" customHeight="1">
      <c r="B30" s="43"/>
      <c r="I30" s="144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25.4" customHeight="1">
      <c r="B32" s="43"/>
      <c r="D32" s="152" t="s">
        <v>36</v>
      </c>
      <c r="I32" s="144"/>
      <c r="J32" s="153">
        <f>ROUND(J87,2)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14.4" customHeight="1">
      <c r="B34" s="43"/>
      <c r="F34" s="154" t="s">
        <v>38</v>
      </c>
      <c r="I34" s="155" t="s">
        <v>37</v>
      </c>
      <c r="J34" s="154" t="s">
        <v>39</v>
      </c>
      <c r="L34" s="43"/>
    </row>
    <row r="35" spans="2:12" s="1" customFormat="1" ht="14.4" customHeight="1">
      <c r="B35" s="43"/>
      <c r="D35" s="142" t="s">
        <v>40</v>
      </c>
      <c r="E35" s="142" t="s">
        <v>41</v>
      </c>
      <c r="F35" s="156">
        <f>ROUND((SUM(BE87:BE90)),2)</f>
        <v>0</v>
      </c>
      <c r="I35" s="157">
        <v>0.21</v>
      </c>
      <c r="J35" s="156">
        <f>ROUND(((SUM(BE87:BE90))*I35),2)</f>
        <v>0</v>
      </c>
      <c r="L35" s="43"/>
    </row>
    <row r="36" spans="2:12" s="1" customFormat="1" ht="14.4" customHeight="1">
      <c r="B36" s="43"/>
      <c r="E36" s="142" t="s">
        <v>42</v>
      </c>
      <c r="F36" s="156">
        <f>ROUND((SUM(BF87:BF90)),2)</f>
        <v>0</v>
      </c>
      <c r="I36" s="157">
        <v>0.15</v>
      </c>
      <c r="J36" s="156">
        <f>ROUND(((SUM(BF87:BF90))*I36),2)</f>
        <v>0</v>
      </c>
      <c r="L36" s="43"/>
    </row>
    <row r="37" spans="2:12" s="1" customFormat="1" ht="14.4" customHeight="1" hidden="1">
      <c r="B37" s="43"/>
      <c r="E37" s="142" t="s">
        <v>43</v>
      </c>
      <c r="F37" s="156">
        <f>ROUND((SUM(BG87:BG90)),2)</f>
        <v>0</v>
      </c>
      <c r="I37" s="157">
        <v>0.21</v>
      </c>
      <c r="J37" s="156">
        <f>0</f>
        <v>0</v>
      </c>
      <c r="L37" s="43"/>
    </row>
    <row r="38" spans="2:12" s="1" customFormat="1" ht="14.4" customHeight="1" hidden="1">
      <c r="B38" s="43"/>
      <c r="E38" s="142" t="s">
        <v>44</v>
      </c>
      <c r="F38" s="156">
        <f>ROUND((SUM(BH87:BH90)),2)</f>
        <v>0</v>
      </c>
      <c r="I38" s="157">
        <v>0.15</v>
      </c>
      <c r="J38" s="156">
        <f>0</f>
        <v>0</v>
      </c>
      <c r="L38" s="43"/>
    </row>
    <row r="39" spans="2:12" s="1" customFormat="1" ht="14.4" customHeight="1" hidden="1">
      <c r="B39" s="43"/>
      <c r="E39" s="142" t="s">
        <v>45</v>
      </c>
      <c r="F39" s="156">
        <f>ROUND((SUM(BI87:BI90)),2)</f>
        <v>0</v>
      </c>
      <c r="I39" s="157">
        <v>0</v>
      </c>
      <c r="J39" s="156">
        <f>0</f>
        <v>0</v>
      </c>
      <c r="L39" s="43"/>
    </row>
    <row r="40" spans="2:12" s="1" customFormat="1" ht="6.95" customHeight="1">
      <c r="B40" s="43"/>
      <c r="I40" s="144"/>
      <c r="L40" s="43"/>
    </row>
    <row r="41" spans="2:12" s="1" customFormat="1" ht="25.4" customHeight="1">
      <c r="B41" s="43"/>
      <c r="C41" s="158"/>
      <c r="D41" s="159" t="s">
        <v>46</v>
      </c>
      <c r="E41" s="160"/>
      <c r="F41" s="160"/>
      <c r="G41" s="161" t="s">
        <v>47</v>
      </c>
      <c r="H41" s="162" t="s">
        <v>48</v>
      </c>
      <c r="I41" s="163"/>
      <c r="J41" s="164">
        <f>SUM(J32:J39)</f>
        <v>0</v>
      </c>
      <c r="K41" s="165"/>
      <c r="L41" s="43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3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3"/>
    </row>
    <row r="47" spans="2:12" s="1" customFormat="1" ht="24.95" customHeight="1">
      <c r="B47" s="38"/>
      <c r="C47" s="23" t="s">
        <v>106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4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172" t="str">
        <f>E7</f>
        <v>Energetické úpravy v objektu SEKO TOOL</v>
      </c>
      <c r="F50" s="32"/>
      <c r="G50" s="32"/>
      <c r="H50" s="32"/>
      <c r="I50" s="144"/>
      <c r="J50" s="39"/>
      <c r="K50" s="39"/>
      <c r="L50" s="43"/>
    </row>
    <row r="51" spans="2:12" ht="12" customHeight="1">
      <c r="B51" s="21"/>
      <c r="C51" s="32" t="s">
        <v>102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2" t="s">
        <v>103</v>
      </c>
      <c r="F52" s="39"/>
      <c r="G52" s="39"/>
      <c r="H52" s="39"/>
      <c r="I52" s="144"/>
      <c r="J52" s="39"/>
      <c r="K52" s="39"/>
      <c r="L52" s="43"/>
    </row>
    <row r="53" spans="2:12" s="1" customFormat="1" ht="12" customHeight="1">
      <c r="B53" s="38"/>
      <c r="C53" s="32" t="s">
        <v>104</v>
      </c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3 - Vzduchotechnika</v>
      </c>
      <c r="F54" s="39"/>
      <c r="G54" s="39"/>
      <c r="H54" s="39"/>
      <c r="I54" s="144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4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Rychnov nad Kněžnou p.č.194,838/5</v>
      </c>
      <c r="G56" s="39"/>
      <c r="H56" s="39"/>
      <c r="I56" s="146" t="s">
        <v>22</v>
      </c>
      <c r="J56" s="67" t="str">
        <f>IF(J14="","",J14)</f>
        <v>5. 3. 2019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24.9" customHeight="1">
      <c r="B58" s="38"/>
      <c r="C58" s="32" t="s">
        <v>24</v>
      </c>
      <c r="D58" s="39"/>
      <c r="E58" s="39"/>
      <c r="F58" s="27" t="str">
        <f>E17</f>
        <v>SEKO TOOL, s.r.o., Rychnov nad Kněžnou</v>
      </c>
      <c r="G58" s="39"/>
      <c r="H58" s="39"/>
      <c r="I58" s="146" t="s">
        <v>30</v>
      </c>
      <c r="J58" s="36" t="str">
        <f>E23</f>
        <v>Ing.Schneider, Velká Bystřice, Loučná 128</v>
      </c>
      <c r="K58" s="39"/>
      <c r="L58" s="43"/>
    </row>
    <row r="59" spans="2:12" s="1" customFormat="1" ht="13.65" customHeight="1">
      <c r="B59" s="38"/>
      <c r="C59" s="32" t="s">
        <v>28</v>
      </c>
      <c r="D59" s="39"/>
      <c r="E59" s="39"/>
      <c r="F59" s="27" t="str">
        <f>IF(E20="","",E20)</f>
        <v>Vyplň údaj</v>
      </c>
      <c r="G59" s="39"/>
      <c r="H59" s="39"/>
      <c r="I59" s="146" t="s">
        <v>33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4"/>
      <c r="J60" s="39"/>
      <c r="K60" s="39"/>
      <c r="L60" s="43"/>
    </row>
    <row r="61" spans="2:12" s="1" customFormat="1" ht="29.25" customHeight="1">
      <c r="B61" s="38"/>
      <c r="C61" s="173" t="s">
        <v>107</v>
      </c>
      <c r="D61" s="174"/>
      <c r="E61" s="174"/>
      <c r="F61" s="174"/>
      <c r="G61" s="174"/>
      <c r="H61" s="174"/>
      <c r="I61" s="175"/>
      <c r="J61" s="176" t="s">
        <v>108</v>
      </c>
      <c r="K61" s="174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4"/>
      <c r="J62" s="39"/>
      <c r="K62" s="39"/>
      <c r="L62" s="43"/>
    </row>
    <row r="63" spans="2:47" s="1" customFormat="1" ht="22.8" customHeight="1">
      <c r="B63" s="38"/>
      <c r="C63" s="177" t="s">
        <v>109</v>
      </c>
      <c r="D63" s="39"/>
      <c r="E63" s="39"/>
      <c r="F63" s="39"/>
      <c r="G63" s="39"/>
      <c r="H63" s="39"/>
      <c r="I63" s="144"/>
      <c r="J63" s="98">
        <f>J87</f>
        <v>0</v>
      </c>
      <c r="K63" s="39"/>
      <c r="L63" s="43"/>
      <c r="AU63" s="17" t="s">
        <v>110</v>
      </c>
    </row>
    <row r="64" spans="2:12" s="8" customFormat="1" ht="24.95" customHeight="1">
      <c r="B64" s="178"/>
      <c r="C64" s="179"/>
      <c r="D64" s="180" t="s">
        <v>116</v>
      </c>
      <c r="E64" s="181"/>
      <c r="F64" s="181"/>
      <c r="G64" s="181"/>
      <c r="H64" s="181"/>
      <c r="I64" s="182"/>
      <c r="J64" s="183">
        <f>J88</f>
        <v>0</v>
      </c>
      <c r="K64" s="179"/>
      <c r="L64" s="184"/>
    </row>
    <row r="65" spans="2:12" s="9" customFormat="1" ht="19.9" customHeight="1">
      <c r="B65" s="185"/>
      <c r="C65" s="122"/>
      <c r="D65" s="186" t="s">
        <v>577</v>
      </c>
      <c r="E65" s="187"/>
      <c r="F65" s="187"/>
      <c r="G65" s="187"/>
      <c r="H65" s="187"/>
      <c r="I65" s="188"/>
      <c r="J65" s="189">
        <f>J89</f>
        <v>0</v>
      </c>
      <c r="K65" s="122"/>
      <c r="L65" s="190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8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1"/>
      <c r="J71" s="60"/>
      <c r="K71" s="60"/>
      <c r="L71" s="43"/>
    </row>
    <row r="72" spans="2:12" s="1" customFormat="1" ht="24.95" customHeight="1">
      <c r="B72" s="38"/>
      <c r="C72" s="23" t="s">
        <v>123</v>
      </c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4"/>
      <c r="J74" s="39"/>
      <c r="K74" s="39"/>
      <c r="L74" s="43"/>
    </row>
    <row r="75" spans="2:12" s="1" customFormat="1" ht="16.5" customHeight="1">
      <c r="B75" s="38"/>
      <c r="C75" s="39"/>
      <c r="D75" s="39"/>
      <c r="E75" s="172" t="str">
        <f>E7</f>
        <v>Energetické úpravy v objektu SEKO TOOL</v>
      </c>
      <c r="F75" s="32"/>
      <c r="G75" s="32"/>
      <c r="H75" s="32"/>
      <c r="I75" s="144"/>
      <c r="J75" s="39"/>
      <c r="K75" s="39"/>
      <c r="L75" s="43"/>
    </row>
    <row r="76" spans="2:12" ht="12" customHeight="1">
      <c r="B76" s="21"/>
      <c r="C76" s="32" t="s">
        <v>102</v>
      </c>
      <c r="D76" s="22"/>
      <c r="E76" s="22"/>
      <c r="F76" s="22"/>
      <c r="G76" s="22"/>
      <c r="H76" s="22"/>
      <c r="I76" s="137"/>
      <c r="J76" s="22"/>
      <c r="K76" s="22"/>
      <c r="L76" s="20"/>
    </row>
    <row r="77" spans="2:12" s="1" customFormat="1" ht="16.5" customHeight="1">
      <c r="B77" s="38"/>
      <c r="C77" s="39"/>
      <c r="D77" s="39"/>
      <c r="E77" s="172" t="s">
        <v>103</v>
      </c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104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E11</f>
        <v>3 - Vzduchotechnika</v>
      </c>
      <c r="F79" s="39"/>
      <c r="G79" s="39"/>
      <c r="H79" s="39"/>
      <c r="I79" s="144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4"/>
      <c r="J80" s="39"/>
      <c r="K80" s="39"/>
      <c r="L80" s="43"/>
    </row>
    <row r="81" spans="2:12" s="1" customFormat="1" ht="12" customHeight="1">
      <c r="B81" s="38"/>
      <c r="C81" s="32" t="s">
        <v>20</v>
      </c>
      <c r="D81" s="39"/>
      <c r="E81" s="39"/>
      <c r="F81" s="27" t="str">
        <f>F14</f>
        <v>Rychnov nad Kněžnou p.č.194,838/5</v>
      </c>
      <c r="G81" s="39"/>
      <c r="H81" s="39"/>
      <c r="I81" s="146" t="s">
        <v>22</v>
      </c>
      <c r="J81" s="67" t="str">
        <f>IF(J14="","",J14)</f>
        <v>5. 3. 2019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12" s="1" customFormat="1" ht="24.9" customHeight="1">
      <c r="B83" s="38"/>
      <c r="C83" s="32" t="s">
        <v>24</v>
      </c>
      <c r="D83" s="39"/>
      <c r="E83" s="39"/>
      <c r="F83" s="27" t="str">
        <f>E17</f>
        <v>SEKO TOOL, s.r.o., Rychnov nad Kněžnou</v>
      </c>
      <c r="G83" s="39"/>
      <c r="H83" s="39"/>
      <c r="I83" s="146" t="s">
        <v>30</v>
      </c>
      <c r="J83" s="36" t="str">
        <f>E23</f>
        <v>Ing.Schneider, Velká Bystřice, Loučná 128</v>
      </c>
      <c r="K83" s="39"/>
      <c r="L83" s="43"/>
    </row>
    <row r="84" spans="2:12" s="1" customFormat="1" ht="13.65" customHeight="1">
      <c r="B84" s="38"/>
      <c r="C84" s="32" t="s">
        <v>28</v>
      </c>
      <c r="D84" s="39"/>
      <c r="E84" s="39"/>
      <c r="F84" s="27" t="str">
        <f>IF(E20="","",E20)</f>
        <v>Vyplň údaj</v>
      </c>
      <c r="G84" s="39"/>
      <c r="H84" s="39"/>
      <c r="I84" s="146" t="s">
        <v>33</v>
      </c>
      <c r="J84" s="36" t="str">
        <f>E26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4"/>
      <c r="J85" s="39"/>
      <c r="K85" s="39"/>
      <c r="L85" s="43"/>
    </row>
    <row r="86" spans="2:20" s="10" customFormat="1" ht="29.25" customHeight="1">
      <c r="B86" s="191"/>
      <c r="C86" s="192" t="s">
        <v>124</v>
      </c>
      <c r="D86" s="193" t="s">
        <v>55</v>
      </c>
      <c r="E86" s="193" t="s">
        <v>51</v>
      </c>
      <c r="F86" s="193" t="s">
        <v>52</v>
      </c>
      <c r="G86" s="193" t="s">
        <v>125</v>
      </c>
      <c r="H86" s="193" t="s">
        <v>126</v>
      </c>
      <c r="I86" s="194" t="s">
        <v>127</v>
      </c>
      <c r="J86" s="193" t="s">
        <v>108</v>
      </c>
      <c r="K86" s="195" t="s">
        <v>128</v>
      </c>
      <c r="L86" s="196"/>
      <c r="M86" s="88" t="s">
        <v>1</v>
      </c>
      <c r="N86" s="89" t="s">
        <v>40</v>
      </c>
      <c r="O86" s="89" t="s">
        <v>129</v>
      </c>
      <c r="P86" s="89" t="s">
        <v>130</v>
      </c>
      <c r="Q86" s="89" t="s">
        <v>131</v>
      </c>
      <c r="R86" s="89" t="s">
        <v>132</v>
      </c>
      <c r="S86" s="89" t="s">
        <v>133</v>
      </c>
      <c r="T86" s="90" t="s">
        <v>134</v>
      </c>
    </row>
    <row r="87" spans="2:63" s="1" customFormat="1" ht="22.8" customHeight="1">
      <c r="B87" s="38"/>
      <c r="C87" s="95" t="s">
        <v>135</v>
      </c>
      <c r="D87" s="39"/>
      <c r="E87" s="39"/>
      <c r="F87" s="39"/>
      <c r="G87" s="39"/>
      <c r="H87" s="39"/>
      <c r="I87" s="144"/>
      <c r="J87" s="197">
        <f>BK87</f>
        <v>0</v>
      </c>
      <c r="K87" s="39"/>
      <c r="L87" s="43"/>
      <c r="M87" s="91"/>
      <c r="N87" s="92"/>
      <c r="O87" s="92"/>
      <c r="P87" s="198">
        <f>P88</f>
        <v>0</v>
      </c>
      <c r="Q87" s="92"/>
      <c r="R87" s="198">
        <f>R88</f>
        <v>0</v>
      </c>
      <c r="S87" s="92"/>
      <c r="T87" s="199">
        <f>T88</f>
        <v>0</v>
      </c>
      <c r="AT87" s="17" t="s">
        <v>69</v>
      </c>
      <c r="AU87" s="17" t="s">
        <v>110</v>
      </c>
      <c r="BK87" s="200">
        <f>BK88</f>
        <v>0</v>
      </c>
    </row>
    <row r="88" spans="2:63" s="11" customFormat="1" ht="25.9" customHeight="1">
      <c r="B88" s="201"/>
      <c r="C88" s="202"/>
      <c r="D88" s="203" t="s">
        <v>69</v>
      </c>
      <c r="E88" s="204" t="s">
        <v>273</v>
      </c>
      <c r="F88" s="204" t="s">
        <v>274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</f>
        <v>0</v>
      </c>
      <c r="Q88" s="209"/>
      <c r="R88" s="210">
        <f>R89</f>
        <v>0</v>
      </c>
      <c r="S88" s="209"/>
      <c r="T88" s="211">
        <f>T89</f>
        <v>0</v>
      </c>
      <c r="AR88" s="212" t="s">
        <v>79</v>
      </c>
      <c r="AT88" s="213" t="s">
        <v>69</v>
      </c>
      <c r="AU88" s="213" t="s">
        <v>70</v>
      </c>
      <c r="AY88" s="212" t="s">
        <v>138</v>
      </c>
      <c r="BK88" s="214">
        <f>BK89</f>
        <v>0</v>
      </c>
    </row>
    <row r="89" spans="2:63" s="11" customFormat="1" ht="22.8" customHeight="1">
      <c r="B89" s="201"/>
      <c r="C89" s="202"/>
      <c r="D89" s="203" t="s">
        <v>69</v>
      </c>
      <c r="E89" s="215" t="s">
        <v>578</v>
      </c>
      <c r="F89" s="215" t="s">
        <v>96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P90</f>
        <v>0</v>
      </c>
      <c r="Q89" s="209"/>
      <c r="R89" s="210">
        <f>R90</f>
        <v>0</v>
      </c>
      <c r="S89" s="209"/>
      <c r="T89" s="211">
        <f>T90</f>
        <v>0</v>
      </c>
      <c r="AR89" s="212" t="s">
        <v>79</v>
      </c>
      <c r="AT89" s="213" t="s">
        <v>69</v>
      </c>
      <c r="AU89" s="213" t="s">
        <v>77</v>
      </c>
      <c r="AY89" s="212" t="s">
        <v>138</v>
      </c>
      <c r="BK89" s="214">
        <f>BK90</f>
        <v>0</v>
      </c>
    </row>
    <row r="90" spans="2:65" s="1" customFormat="1" ht="16.5" customHeight="1">
      <c r="B90" s="38"/>
      <c r="C90" s="217" t="s">
        <v>77</v>
      </c>
      <c r="D90" s="217" t="s">
        <v>140</v>
      </c>
      <c r="E90" s="218" t="s">
        <v>579</v>
      </c>
      <c r="F90" s="219" t="s">
        <v>580</v>
      </c>
      <c r="G90" s="220" t="s">
        <v>570</v>
      </c>
      <c r="H90" s="221">
        <v>1</v>
      </c>
      <c r="I90" s="222"/>
      <c r="J90" s="223">
        <f>ROUND(I90*H90,2)</f>
        <v>0</v>
      </c>
      <c r="K90" s="219" t="s">
        <v>1</v>
      </c>
      <c r="L90" s="43"/>
      <c r="M90" s="283" t="s">
        <v>1</v>
      </c>
      <c r="N90" s="284" t="s">
        <v>41</v>
      </c>
      <c r="O90" s="285"/>
      <c r="P90" s="286">
        <f>O90*H90</f>
        <v>0</v>
      </c>
      <c r="Q90" s="286">
        <v>0</v>
      </c>
      <c r="R90" s="286">
        <f>Q90*H90</f>
        <v>0</v>
      </c>
      <c r="S90" s="286">
        <v>0</v>
      </c>
      <c r="T90" s="287">
        <f>S90*H90</f>
        <v>0</v>
      </c>
      <c r="AR90" s="17" t="s">
        <v>234</v>
      </c>
      <c r="AT90" s="17" t="s">
        <v>140</v>
      </c>
      <c r="AU90" s="17" t="s">
        <v>79</v>
      </c>
      <c r="AY90" s="17" t="s">
        <v>138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7" t="s">
        <v>77</v>
      </c>
      <c r="BK90" s="228">
        <f>ROUND(I90*H90,2)</f>
        <v>0</v>
      </c>
      <c r="BL90" s="17" t="s">
        <v>234</v>
      </c>
      <c r="BM90" s="17" t="s">
        <v>581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68"/>
      <c r="J91" s="58"/>
      <c r="K91" s="58"/>
      <c r="L91" s="43"/>
    </row>
  </sheetData>
  <sheetProtection password="CC35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100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s="1" customFormat="1" ht="12" customHeight="1">
      <c r="B8" s="43"/>
      <c r="D8" s="142" t="s">
        <v>102</v>
      </c>
      <c r="I8" s="144"/>
      <c r="L8" s="43"/>
    </row>
    <row r="9" spans="2:12" s="1" customFormat="1" ht="36.95" customHeight="1">
      <c r="B9" s="43"/>
      <c r="E9" s="145" t="s">
        <v>582</v>
      </c>
      <c r="F9" s="1"/>
      <c r="G9" s="1"/>
      <c r="H9" s="1"/>
      <c r="I9" s="144"/>
      <c r="L9" s="43"/>
    </row>
    <row r="10" spans="2:12" s="1" customFormat="1" ht="12">
      <c r="B10" s="43"/>
      <c r="I10" s="144"/>
      <c r="L10" s="43"/>
    </row>
    <row r="11" spans="2:12" s="1" customFormat="1" ht="12" customHeight="1">
      <c r="B11" s="43"/>
      <c r="D11" s="142" t="s">
        <v>18</v>
      </c>
      <c r="F11" s="17" t="s">
        <v>1</v>
      </c>
      <c r="I11" s="146" t="s">
        <v>19</v>
      </c>
      <c r="J11" s="17" t="s">
        <v>1</v>
      </c>
      <c r="L11" s="43"/>
    </row>
    <row r="12" spans="2:12" s="1" customFormat="1" ht="12" customHeight="1">
      <c r="B12" s="43"/>
      <c r="D12" s="142" t="s">
        <v>20</v>
      </c>
      <c r="F12" s="17" t="s">
        <v>21</v>
      </c>
      <c r="I12" s="146" t="s">
        <v>22</v>
      </c>
      <c r="J12" s="147" t="str">
        <f>'Rekapitulace stavby'!AN8</f>
        <v>5. 3. 2019</v>
      </c>
      <c r="L12" s="43"/>
    </row>
    <row r="13" spans="2:12" s="1" customFormat="1" ht="10.8" customHeight="1">
      <c r="B13" s="43"/>
      <c r="I13" s="144"/>
      <c r="L13" s="43"/>
    </row>
    <row r="14" spans="2:12" s="1" customFormat="1" ht="12" customHeight="1">
      <c r="B14" s="43"/>
      <c r="D14" s="142" t="s">
        <v>24</v>
      </c>
      <c r="I14" s="146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26</v>
      </c>
      <c r="I15" s="146" t="s">
        <v>27</v>
      </c>
      <c r="J15" s="17" t="s">
        <v>1</v>
      </c>
      <c r="L15" s="43"/>
    </row>
    <row r="16" spans="2:12" s="1" customFormat="1" ht="6.95" customHeight="1">
      <c r="B16" s="43"/>
      <c r="I16" s="144"/>
      <c r="L16" s="43"/>
    </row>
    <row r="17" spans="2:12" s="1" customFormat="1" ht="12" customHeight="1">
      <c r="B17" s="43"/>
      <c r="D17" s="142" t="s">
        <v>28</v>
      </c>
      <c r="I17" s="146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6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4"/>
      <c r="L19" s="43"/>
    </row>
    <row r="20" spans="2:12" s="1" customFormat="1" ht="12" customHeight="1">
      <c r="B20" s="43"/>
      <c r="D20" s="142" t="s">
        <v>30</v>
      </c>
      <c r="I20" s="146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31</v>
      </c>
      <c r="I21" s="146" t="s">
        <v>27</v>
      </c>
      <c r="J21" s="17" t="s">
        <v>1</v>
      </c>
      <c r="L21" s="43"/>
    </row>
    <row r="22" spans="2:12" s="1" customFormat="1" ht="6.95" customHeight="1">
      <c r="B22" s="43"/>
      <c r="I22" s="144"/>
      <c r="L22" s="43"/>
    </row>
    <row r="23" spans="2:12" s="1" customFormat="1" ht="12" customHeight="1">
      <c r="B23" s="43"/>
      <c r="D23" s="142" t="s">
        <v>33</v>
      </c>
      <c r="I23" s="146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6" t="s">
        <v>27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4"/>
      <c r="L25" s="43"/>
    </row>
    <row r="26" spans="2:12" s="1" customFormat="1" ht="12" customHeight="1">
      <c r="B26" s="43"/>
      <c r="D26" s="142" t="s">
        <v>35</v>
      </c>
      <c r="I26" s="144"/>
      <c r="L26" s="43"/>
    </row>
    <row r="27" spans="2:12" s="7" customFormat="1" ht="16.5" customHeight="1">
      <c r="B27" s="148"/>
      <c r="E27" s="149" t="s">
        <v>1</v>
      </c>
      <c r="F27" s="149"/>
      <c r="G27" s="149"/>
      <c r="H27" s="149"/>
      <c r="I27" s="150"/>
      <c r="L27" s="148"/>
    </row>
    <row r="28" spans="2:12" s="1" customFormat="1" ht="6.95" customHeight="1">
      <c r="B28" s="43"/>
      <c r="I28" s="144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1"/>
      <c r="J29" s="71"/>
      <c r="K29" s="71"/>
      <c r="L29" s="43"/>
    </row>
    <row r="30" spans="2:12" s="1" customFormat="1" ht="25.4" customHeight="1">
      <c r="B30" s="43"/>
      <c r="D30" s="152" t="s">
        <v>36</v>
      </c>
      <c r="I30" s="144"/>
      <c r="J30" s="153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14.4" customHeight="1">
      <c r="B32" s="43"/>
      <c r="F32" s="154" t="s">
        <v>38</v>
      </c>
      <c r="I32" s="155" t="s">
        <v>37</v>
      </c>
      <c r="J32" s="154" t="s">
        <v>39</v>
      </c>
      <c r="L32" s="43"/>
    </row>
    <row r="33" spans="2:12" s="1" customFormat="1" ht="14.4" customHeight="1">
      <c r="B33" s="43"/>
      <c r="D33" s="142" t="s">
        <v>40</v>
      </c>
      <c r="E33" s="142" t="s">
        <v>41</v>
      </c>
      <c r="F33" s="156">
        <f>ROUND((SUM(BE84:BE99)),2)</f>
        <v>0</v>
      </c>
      <c r="I33" s="157">
        <v>0.21</v>
      </c>
      <c r="J33" s="156">
        <f>ROUND(((SUM(BE84:BE99))*I33),2)</f>
        <v>0</v>
      </c>
      <c r="L33" s="43"/>
    </row>
    <row r="34" spans="2:12" s="1" customFormat="1" ht="14.4" customHeight="1">
      <c r="B34" s="43"/>
      <c r="E34" s="142" t="s">
        <v>42</v>
      </c>
      <c r="F34" s="156">
        <f>ROUND((SUM(BF84:BF99)),2)</f>
        <v>0</v>
      </c>
      <c r="I34" s="157">
        <v>0.15</v>
      </c>
      <c r="J34" s="156">
        <f>ROUND(((SUM(BF84:BF99))*I34),2)</f>
        <v>0</v>
      </c>
      <c r="L34" s="43"/>
    </row>
    <row r="35" spans="2:12" s="1" customFormat="1" ht="14.4" customHeight="1" hidden="1">
      <c r="B35" s="43"/>
      <c r="E35" s="142" t="s">
        <v>43</v>
      </c>
      <c r="F35" s="156">
        <f>ROUND((SUM(BG84:BG99)),2)</f>
        <v>0</v>
      </c>
      <c r="I35" s="157">
        <v>0.21</v>
      </c>
      <c r="J35" s="156">
        <f>0</f>
        <v>0</v>
      </c>
      <c r="L35" s="43"/>
    </row>
    <row r="36" spans="2:12" s="1" customFormat="1" ht="14.4" customHeight="1" hidden="1">
      <c r="B36" s="43"/>
      <c r="E36" s="142" t="s">
        <v>44</v>
      </c>
      <c r="F36" s="156">
        <f>ROUND((SUM(BH84:BH99)),2)</f>
        <v>0</v>
      </c>
      <c r="I36" s="157">
        <v>0.15</v>
      </c>
      <c r="J36" s="156">
        <f>0</f>
        <v>0</v>
      </c>
      <c r="L36" s="43"/>
    </row>
    <row r="37" spans="2:12" s="1" customFormat="1" ht="14.4" customHeight="1" hidden="1">
      <c r="B37" s="43"/>
      <c r="E37" s="142" t="s">
        <v>45</v>
      </c>
      <c r="F37" s="156">
        <f>ROUND((SUM(BI84:BI99)),2)</f>
        <v>0</v>
      </c>
      <c r="I37" s="157">
        <v>0</v>
      </c>
      <c r="J37" s="156">
        <f>0</f>
        <v>0</v>
      </c>
      <c r="L37" s="43"/>
    </row>
    <row r="38" spans="2:12" s="1" customFormat="1" ht="6.95" customHeight="1">
      <c r="B38" s="43"/>
      <c r="I38" s="144"/>
      <c r="L38" s="43"/>
    </row>
    <row r="39" spans="2:12" s="1" customFormat="1" ht="25.4" customHeight="1">
      <c r="B39" s="43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3"/>
      <c r="J39" s="164">
        <f>SUM(J30:J37)</f>
        <v>0</v>
      </c>
      <c r="K39" s="165"/>
      <c r="L39" s="43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3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3"/>
    </row>
    <row r="45" spans="2:12" s="1" customFormat="1" ht="24.95" customHeight="1">
      <c r="B45" s="38"/>
      <c r="C45" s="23" t="s">
        <v>106</v>
      </c>
      <c r="D45" s="39"/>
      <c r="E45" s="39"/>
      <c r="F45" s="39"/>
      <c r="G45" s="39"/>
      <c r="H45" s="39"/>
      <c r="I45" s="144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4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16.5" customHeight="1">
      <c r="B48" s="38"/>
      <c r="C48" s="39"/>
      <c r="D48" s="39"/>
      <c r="E48" s="172" t="str">
        <f>E7</f>
        <v>Energetické úpravy v objektu SEKO TOOL</v>
      </c>
      <c r="F48" s="32"/>
      <c r="G48" s="32"/>
      <c r="H48" s="32"/>
      <c r="I48" s="144"/>
      <c r="J48" s="39"/>
      <c r="K48" s="39"/>
      <c r="L48" s="43"/>
    </row>
    <row r="49" spans="2:12" s="1" customFormat="1" ht="12" customHeight="1">
      <c r="B49" s="38"/>
      <c r="C49" s="32" t="s">
        <v>102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VON - Vedlejší a ostatní náklady</v>
      </c>
      <c r="F50" s="39"/>
      <c r="G50" s="39"/>
      <c r="H50" s="39"/>
      <c r="I50" s="144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Rychnov nad Kněžnou p.č.194,838/5</v>
      </c>
      <c r="G52" s="39"/>
      <c r="H52" s="39"/>
      <c r="I52" s="146" t="s">
        <v>22</v>
      </c>
      <c r="J52" s="67" t="str">
        <f>IF(J12="","",J12)</f>
        <v>5. 3. 2019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24.9" customHeight="1">
      <c r="B54" s="38"/>
      <c r="C54" s="32" t="s">
        <v>24</v>
      </c>
      <c r="D54" s="39"/>
      <c r="E54" s="39"/>
      <c r="F54" s="27" t="str">
        <f>E15</f>
        <v>SEKO TOOL, s.r.o., Rychnov nad Kněžnou</v>
      </c>
      <c r="G54" s="39"/>
      <c r="H54" s="39"/>
      <c r="I54" s="146" t="s">
        <v>30</v>
      </c>
      <c r="J54" s="36" t="str">
        <f>E21</f>
        <v>Ing.Schneider, Velká Bystřice, Loučná 128</v>
      </c>
      <c r="K54" s="39"/>
      <c r="L54" s="43"/>
    </row>
    <row r="55" spans="2:12" s="1" customFormat="1" ht="13.65" customHeight="1">
      <c r="B55" s="38"/>
      <c r="C55" s="32" t="s">
        <v>28</v>
      </c>
      <c r="D55" s="39"/>
      <c r="E55" s="39"/>
      <c r="F55" s="27" t="str">
        <f>IF(E18="","",E18)</f>
        <v>Vyplň údaj</v>
      </c>
      <c r="G55" s="39"/>
      <c r="H55" s="39"/>
      <c r="I55" s="146" t="s">
        <v>33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4"/>
      <c r="J56" s="39"/>
      <c r="K56" s="39"/>
      <c r="L56" s="43"/>
    </row>
    <row r="57" spans="2:12" s="1" customFormat="1" ht="29.25" customHeight="1">
      <c r="B57" s="38"/>
      <c r="C57" s="173" t="s">
        <v>107</v>
      </c>
      <c r="D57" s="174"/>
      <c r="E57" s="174"/>
      <c r="F57" s="174"/>
      <c r="G57" s="174"/>
      <c r="H57" s="174"/>
      <c r="I57" s="175"/>
      <c r="J57" s="176" t="s">
        <v>108</v>
      </c>
      <c r="K57" s="174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4"/>
      <c r="J58" s="39"/>
      <c r="K58" s="39"/>
      <c r="L58" s="43"/>
    </row>
    <row r="59" spans="2:47" s="1" customFormat="1" ht="22.8" customHeight="1">
      <c r="B59" s="38"/>
      <c r="C59" s="177" t="s">
        <v>109</v>
      </c>
      <c r="D59" s="39"/>
      <c r="E59" s="39"/>
      <c r="F59" s="39"/>
      <c r="G59" s="39"/>
      <c r="H59" s="39"/>
      <c r="I59" s="144"/>
      <c r="J59" s="98">
        <f>J84</f>
        <v>0</v>
      </c>
      <c r="K59" s="39"/>
      <c r="L59" s="43"/>
      <c r="AU59" s="17" t="s">
        <v>110</v>
      </c>
    </row>
    <row r="60" spans="2:12" s="8" customFormat="1" ht="24.95" customHeight="1">
      <c r="B60" s="178"/>
      <c r="C60" s="179"/>
      <c r="D60" s="180" t="s">
        <v>583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pans="2:12" s="9" customFormat="1" ht="19.9" customHeight="1">
      <c r="B61" s="185"/>
      <c r="C61" s="122"/>
      <c r="D61" s="186" t="s">
        <v>584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pans="2:12" s="9" customFormat="1" ht="19.9" customHeight="1">
      <c r="B62" s="185"/>
      <c r="C62" s="122"/>
      <c r="D62" s="186" t="s">
        <v>585</v>
      </c>
      <c r="E62" s="187"/>
      <c r="F62" s="187"/>
      <c r="G62" s="187"/>
      <c r="H62" s="187"/>
      <c r="I62" s="188"/>
      <c r="J62" s="189">
        <f>J88</f>
        <v>0</v>
      </c>
      <c r="K62" s="122"/>
      <c r="L62" s="190"/>
    </row>
    <row r="63" spans="2:12" s="9" customFormat="1" ht="19.9" customHeight="1">
      <c r="B63" s="185"/>
      <c r="C63" s="122"/>
      <c r="D63" s="186" t="s">
        <v>586</v>
      </c>
      <c r="E63" s="187"/>
      <c r="F63" s="187"/>
      <c r="G63" s="187"/>
      <c r="H63" s="187"/>
      <c r="I63" s="188"/>
      <c r="J63" s="189">
        <f>J96</f>
        <v>0</v>
      </c>
      <c r="K63" s="122"/>
      <c r="L63" s="190"/>
    </row>
    <row r="64" spans="2:12" s="9" customFormat="1" ht="19.9" customHeight="1">
      <c r="B64" s="185"/>
      <c r="C64" s="122"/>
      <c r="D64" s="186" t="s">
        <v>587</v>
      </c>
      <c r="E64" s="187"/>
      <c r="F64" s="187"/>
      <c r="G64" s="187"/>
      <c r="H64" s="187"/>
      <c r="I64" s="188"/>
      <c r="J64" s="189">
        <f>J98</f>
        <v>0</v>
      </c>
      <c r="K64" s="122"/>
      <c r="L64" s="190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4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68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1"/>
      <c r="J70" s="60"/>
      <c r="K70" s="60"/>
      <c r="L70" s="43"/>
    </row>
    <row r="71" spans="2:12" s="1" customFormat="1" ht="24.95" customHeight="1">
      <c r="B71" s="38"/>
      <c r="C71" s="23" t="s">
        <v>123</v>
      </c>
      <c r="D71" s="39"/>
      <c r="E71" s="39"/>
      <c r="F71" s="39"/>
      <c r="G71" s="39"/>
      <c r="H71" s="39"/>
      <c r="I71" s="144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6.5" customHeight="1">
      <c r="B74" s="38"/>
      <c r="C74" s="39"/>
      <c r="D74" s="39"/>
      <c r="E74" s="172" t="str">
        <f>E7</f>
        <v>Energetické úpravy v objektu SEKO TOOL</v>
      </c>
      <c r="F74" s="32"/>
      <c r="G74" s="32"/>
      <c r="H74" s="32"/>
      <c r="I74" s="144"/>
      <c r="J74" s="39"/>
      <c r="K74" s="39"/>
      <c r="L74" s="43"/>
    </row>
    <row r="75" spans="2:12" s="1" customFormat="1" ht="12" customHeight="1">
      <c r="B75" s="38"/>
      <c r="C75" s="32" t="s">
        <v>102</v>
      </c>
      <c r="D75" s="39"/>
      <c r="E75" s="39"/>
      <c r="F75" s="39"/>
      <c r="G75" s="39"/>
      <c r="H75" s="39"/>
      <c r="I75" s="144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VON - Vedlejší a ostatní náklady</v>
      </c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20</v>
      </c>
      <c r="D78" s="39"/>
      <c r="E78" s="39"/>
      <c r="F78" s="27" t="str">
        <f>F12</f>
        <v>Rychnov nad Kněžnou p.č.194,838/5</v>
      </c>
      <c r="G78" s="39"/>
      <c r="H78" s="39"/>
      <c r="I78" s="146" t="s">
        <v>22</v>
      </c>
      <c r="J78" s="67" t="str">
        <f>IF(J12="","",J12)</f>
        <v>5. 3. 2019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4"/>
      <c r="J79" s="39"/>
      <c r="K79" s="39"/>
      <c r="L79" s="43"/>
    </row>
    <row r="80" spans="2:12" s="1" customFormat="1" ht="24.9" customHeight="1">
      <c r="B80" s="38"/>
      <c r="C80" s="32" t="s">
        <v>24</v>
      </c>
      <c r="D80" s="39"/>
      <c r="E80" s="39"/>
      <c r="F80" s="27" t="str">
        <f>E15</f>
        <v>SEKO TOOL, s.r.o., Rychnov nad Kněžnou</v>
      </c>
      <c r="G80" s="39"/>
      <c r="H80" s="39"/>
      <c r="I80" s="146" t="s">
        <v>30</v>
      </c>
      <c r="J80" s="36" t="str">
        <f>E21</f>
        <v>Ing.Schneider, Velká Bystřice, Loučná 128</v>
      </c>
      <c r="K80" s="39"/>
      <c r="L80" s="43"/>
    </row>
    <row r="81" spans="2:12" s="1" customFormat="1" ht="13.65" customHeight="1">
      <c r="B81" s="38"/>
      <c r="C81" s="32" t="s">
        <v>28</v>
      </c>
      <c r="D81" s="39"/>
      <c r="E81" s="39"/>
      <c r="F81" s="27" t="str">
        <f>IF(E18="","",E18)</f>
        <v>Vyplň údaj</v>
      </c>
      <c r="G81" s="39"/>
      <c r="H81" s="39"/>
      <c r="I81" s="146" t="s">
        <v>33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20" s="10" customFormat="1" ht="29.25" customHeight="1">
      <c r="B83" s="191"/>
      <c r="C83" s="192" t="s">
        <v>124</v>
      </c>
      <c r="D83" s="193" t="s">
        <v>55</v>
      </c>
      <c r="E83" s="193" t="s">
        <v>51</v>
      </c>
      <c r="F83" s="193" t="s">
        <v>52</v>
      </c>
      <c r="G83" s="193" t="s">
        <v>125</v>
      </c>
      <c r="H83" s="193" t="s">
        <v>126</v>
      </c>
      <c r="I83" s="194" t="s">
        <v>127</v>
      </c>
      <c r="J83" s="193" t="s">
        <v>108</v>
      </c>
      <c r="K83" s="195" t="s">
        <v>128</v>
      </c>
      <c r="L83" s="196"/>
      <c r="M83" s="88" t="s">
        <v>1</v>
      </c>
      <c r="N83" s="89" t="s">
        <v>40</v>
      </c>
      <c r="O83" s="89" t="s">
        <v>129</v>
      </c>
      <c r="P83" s="89" t="s">
        <v>130</v>
      </c>
      <c r="Q83" s="89" t="s">
        <v>131</v>
      </c>
      <c r="R83" s="89" t="s">
        <v>132</v>
      </c>
      <c r="S83" s="89" t="s">
        <v>133</v>
      </c>
      <c r="T83" s="90" t="s">
        <v>134</v>
      </c>
    </row>
    <row r="84" spans="2:63" s="1" customFormat="1" ht="22.8" customHeight="1">
      <c r="B84" s="38"/>
      <c r="C84" s="95" t="s">
        <v>135</v>
      </c>
      <c r="D84" s="39"/>
      <c r="E84" s="39"/>
      <c r="F84" s="39"/>
      <c r="G84" s="39"/>
      <c r="H84" s="39"/>
      <c r="I84" s="144"/>
      <c r="J84" s="197">
        <f>BK84</f>
        <v>0</v>
      </c>
      <c r="K84" s="39"/>
      <c r="L84" s="43"/>
      <c r="M84" s="91"/>
      <c r="N84" s="92"/>
      <c r="O84" s="92"/>
      <c r="P84" s="198">
        <f>P85</f>
        <v>0</v>
      </c>
      <c r="Q84" s="92"/>
      <c r="R84" s="198">
        <f>R85</f>
        <v>0</v>
      </c>
      <c r="S84" s="92"/>
      <c r="T84" s="199">
        <f>T85</f>
        <v>0</v>
      </c>
      <c r="AT84" s="17" t="s">
        <v>69</v>
      </c>
      <c r="AU84" s="17" t="s">
        <v>110</v>
      </c>
      <c r="BK84" s="200">
        <f>BK85</f>
        <v>0</v>
      </c>
    </row>
    <row r="85" spans="2:63" s="11" customFormat="1" ht="25.9" customHeight="1">
      <c r="B85" s="201"/>
      <c r="C85" s="202"/>
      <c r="D85" s="203" t="s">
        <v>69</v>
      </c>
      <c r="E85" s="204" t="s">
        <v>588</v>
      </c>
      <c r="F85" s="204" t="s">
        <v>589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P86+P88+P96+P98</f>
        <v>0</v>
      </c>
      <c r="Q85" s="209"/>
      <c r="R85" s="210">
        <f>R86+R88+R96+R98</f>
        <v>0</v>
      </c>
      <c r="S85" s="209"/>
      <c r="T85" s="211">
        <f>T86+T88+T96+T98</f>
        <v>0</v>
      </c>
      <c r="AR85" s="212" t="s">
        <v>165</v>
      </c>
      <c r="AT85" s="213" t="s">
        <v>69</v>
      </c>
      <c r="AU85" s="213" t="s">
        <v>70</v>
      </c>
      <c r="AY85" s="212" t="s">
        <v>138</v>
      </c>
      <c r="BK85" s="214">
        <f>BK86+BK88+BK96+BK98</f>
        <v>0</v>
      </c>
    </row>
    <row r="86" spans="2:63" s="11" customFormat="1" ht="22.8" customHeight="1">
      <c r="B86" s="201"/>
      <c r="C86" s="202"/>
      <c r="D86" s="203" t="s">
        <v>69</v>
      </c>
      <c r="E86" s="215" t="s">
        <v>590</v>
      </c>
      <c r="F86" s="215" t="s">
        <v>591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P87</f>
        <v>0</v>
      </c>
      <c r="Q86" s="209"/>
      <c r="R86" s="210">
        <f>R87</f>
        <v>0</v>
      </c>
      <c r="S86" s="209"/>
      <c r="T86" s="211">
        <f>T87</f>
        <v>0</v>
      </c>
      <c r="AR86" s="212" t="s">
        <v>165</v>
      </c>
      <c r="AT86" s="213" t="s">
        <v>69</v>
      </c>
      <c r="AU86" s="213" t="s">
        <v>77</v>
      </c>
      <c r="AY86" s="212" t="s">
        <v>138</v>
      </c>
      <c r="BK86" s="214">
        <f>BK87</f>
        <v>0</v>
      </c>
    </row>
    <row r="87" spans="2:65" s="1" customFormat="1" ht="16.5" customHeight="1">
      <c r="B87" s="38"/>
      <c r="C87" s="217" t="s">
        <v>77</v>
      </c>
      <c r="D87" s="217" t="s">
        <v>140</v>
      </c>
      <c r="E87" s="218" t="s">
        <v>592</v>
      </c>
      <c r="F87" s="219" t="s">
        <v>593</v>
      </c>
      <c r="G87" s="220" t="s">
        <v>570</v>
      </c>
      <c r="H87" s="221">
        <v>1</v>
      </c>
      <c r="I87" s="222"/>
      <c r="J87" s="223">
        <f>ROUND(I87*H87,2)</f>
        <v>0</v>
      </c>
      <c r="K87" s="219" t="s">
        <v>144</v>
      </c>
      <c r="L87" s="43"/>
      <c r="M87" s="224" t="s">
        <v>1</v>
      </c>
      <c r="N87" s="225" t="s">
        <v>41</v>
      </c>
      <c r="O87" s="79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7" t="s">
        <v>594</v>
      </c>
      <c r="AT87" s="17" t="s">
        <v>140</v>
      </c>
      <c r="AU87" s="17" t="s">
        <v>79</v>
      </c>
      <c r="AY87" s="17" t="s">
        <v>138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7" t="s">
        <v>77</v>
      </c>
      <c r="BK87" s="228">
        <f>ROUND(I87*H87,2)</f>
        <v>0</v>
      </c>
      <c r="BL87" s="17" t="s">
        <v>594</v>
      </c>
      <c r="BM87" s="17" t="s">
        <v>595</v>
      </c>
    </row>
    <row r="88" spans="2:63" s="11" customFormat="1" ht="22.8" customHeight="1">
      <c r="B88" s="201"/>
      <c r="C88" s="202"/>
      <c r="D88" s="203" t="s">
        <v>69</v>
      </c>
      <c r="E88" s="215" t="s">
        <v>596</v>
      </c>
      <c r="F88" s="215" t="s">
        <v>597</v>
      </c>
      <c r="G88" s="202"/>
      <c r="H88" s="202"/>
      <c r="I88" s="205"/>
      <c r="J88" s="216">
        <f>BK88</f>
        <v>0</v>
      </c>
      <c r="K88" s="202"/>
      <c r="L88" s="207"/>
      <c r="M88" s="208"/>
      <c r="N88" s="209"/>
      <c r="O88" s="209"/>
      <c r="P88" s="210">
        <f>SUM(P89:P95)</f>
        <v>0</v>
      </c>
      <c r="Q88" s="209"/>
      <c r="R88" s="210">
        <f>SUM(R89:R95)</f>
        <v>0</v>
      </c>
      <c r="S88" s="209"/>
      <c r="T88" s="211">
        <f>SUM(T89:T95)</f>
        <v>0</v>
      </c>
      <c r="AR88" s="212" t="s">
        <v>165</v>
      </c>
      <c r="AT88" s="213" t="s">
        <v>69</v>
      </c>
      <c r="AU88" s="213" t="s">
        <v>77</v>
      </c>
      <c r="AY88" s="212" t="s">
        <v>138</v>
      </c>
      <c r="BK88" s="214">
        <f>SUM(BK89:BK95)</f>
        <v>0</v>
      </c>
    </row>
    <row r="89" spans="2:65" s="1" customFormat="1" ht="16.5" customHeight="1">
      <c r="B89" s="38"/>
      <c r="C89" s="217" t="s">
        <v>79</v>
      </c>
      <c r="D89" s="217" t="s">
        <v>140</v>
      </c>
      <c r="E89" s="218" t="s">
        <v>598</v>
      </c>
      <c r="F89" s="219" t="s">
        <v>597</v>
      </c>
      <c r="G89" s="220" t="s">
        <v>570</v>
      </c>
      <c r="H89" s="221">
        <v>1</v>
      </c>
      <c r="I89" s="222"/>
      <c r="J89" s="223">
        <f>ROUND(I89*H89,2)</f>
        <v>0</v>
      </c>
      <c r="K89" s="219" t="s">
        <v>144</v>
      </c>
      <c r="L89" s="43"/>
      <c r="M89" s="224" t="s">
        <v>1</v>
      </c>
      <c r="N89" s="225" t="s">
        <v>41</v>
      </c>
      <c r="O89" s="79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7" t="s">
        <v>594</v>
      </c>
      <c r="AT89" s="17" t="s">
        <v>140</v>
      </c>
      <c r="AU89" s="17" t="s">
        <v>79</v>
      </c>
      <c r="AY89" s="17" t="s">
        <v>138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7" t="s">
        <v>77</v>
      </c>
      <c r="BK89" s="228">
        <f>ROUND(I89*H89,2)</f>
        <v>0</v>
      </c>
      <c r="BL89" s="17" t="s">
        <v>594</v>
      </c>
      <c r="BM89" s="17" t="s">
        <v>599</v>
      </c>
    </row>
    <row r="90" spans="2:51" s="12" customFormat="1" ht="12">
      <c r="B90" s="229"/>
      <c r="C90" s="230"/>
      <c r="D90" s="231" t="s">
        <v>147</v>
      </c>
      <c r="E90" s="232" t="s">
        <v>1</v>
      </c>
      <c r="F90" s="233" t="s">
        <v>600</v>
      </c>
      <c r="G90" s="230"/>
      <c r="H90" s="232" t="s">
        <v>1</v>
      </c>
      <c r="I90" s="234"/>
      <c r="J90" s="230"/>
      <c r="K90" s="230"/>
      <c r="L90" s="235"/>
      <c r="M90" s="236"/>
      <c r="N90" s="237"/>
      <c r="O90" s="237"/>
      <c r="P90" s="237"/>
      <c r="Q90" s="237"/>
      <c r="R90" s="237"/>
      <c r="S90" s="237"/>
      <c r="T90" s="238"/>
      <c r="AT90" s="239" t="s">
        <v>147</v>
      </c>
      <c r="AU90" s="239" t="s">
        <v>79</v>
      </c>
      <c r="AV90" s="12" t="s">
        <v>77</v>
      </c>
      <c r="AW90" s="12" t="s">
        <v>32</v>
      </c>
      <c r="AX90" s="12" t="s">
        <v>70</v>
      </c>
      <c r="AY90" s="239" t="s">
        <v>138</v>
      </c>
    </row>
    <row r="91" spans="2:51" s="12" customFormat="1" ht="12">
      <c r="B91" s="229"/>
      <c r="C91" s="230"/>
      <c r="D91" s="231" t="s">
        <v>147</v>
      </c>
      <c r="E91" s="232" t="s">
        <v>1</v>
      </c>
      <c r="F91" s="233" t="s">
        <v>601</v>
      </c>
      <c r="G91" s="230"/>
      <c r="H91" s="232" t="s">
        <v>1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147</v>
      </c>
      <c r="AU91" s="239" t="s">
        <v>79</v>
      </c>
      <c r="AV91" s="12" t="s">
        <v>77</v>
      </c>
      <c r="AW91" s="12" t="s">
        <v>32</v>
      </c>
      <c r="AX91" s="12" t="s">
        <v>70</v>
      </c>
      <c r="AY91" s="239" t="s">
        <v>138</v>
      </c>
    </row>
    <row r="92" spans="2:51" s="12" customFormat="1" ht="12">
      <c r="B92" s="229"/>
      <c r="C92" s="230"/>
      <c r="D92" s="231" t="s">
        <v>147</v>
      </c>
      <c r="E92" s="232" t="s">
        <v>1</v>
      </c>
      <c r="F92" s="233" t="s">
        <v>602</v>
      </c>
      <c r="G92" s="230"/>
      <c r="H92" s="232" t="s">
        <v>1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AT92" s="239" t="s">
        <v>147</v>
      </c>
      <c r="AU92" s="239" t="s">
        <v>79</v>
      </c>
      <c r="AV92" s="12" t="s">
        <v>77</v>
      </c>
      <c r="AW92" s="12" t="s">
        <v>32</v>
      </c>
      <c r="AX92" s="12" t="s">
        <v>70</v>
      </c>
      <c r="AY92" s="239" t="s">
        <v>138</v>
      </c>
    </row>
    <row r="93" spans="2:51" s="12" customFormat="1" ht="12">
      <c r="B93" s="229"/>
      <c r="C93" s="230"/>
      <c r="D93" s="231" t="s">
        <v>147</v>
      </c>
      <c r="E93" s="232" t="s">
        <v>1</v>
      </c>
      <c r="F93" s="233" t="s">
        <v>603</v>
      </c>
      <c r="G93" s="230"/>
      <c r="H93" s="232" t="s">
        <v>1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147</v>
      </c>
      <c r="AU93" s="239" t="s">
        <v>79</v>
      </c>
      <c r="AV93" s="12" t="s">
        <v>77</v>
      </c>
      <c r="AW93" s="12" t="s">
        <v>32</v>
      </c>
      <c r="AX93" s="12" t="s">
        <v>70</v>
      </c>
      <c r="AY93" s="239" t="s">
        <v>138</v>
      </c>
    </row>
    <row r="94" spans="2:51" s="12" customFormat="1" ht="12">
      <c r="B94" s="229"/>
      <c r="C94" s="230"/>
      <c r="D94" s="231" t="s">
        <v>147</v>
      </c>
      <c r="E94" s="232" t="s">
        <v>1</v>
      </c>
      <c r="F94" s="233" t="s">
        <v>604</v>
      </c>
      <c r="G94" s="230"/>
      <c r="H94" s="232" t="s">
        <v>1</v>
      </c>
      <c r="I94" s="234"/>
      <c r="J94" s="230"/>
      <c r="K94" s="230"/>
      <c r="L94" s="235"/>
      <c r="M94" s="236"/>
      <c r="N94" s="237"/>
      <c r="O94" s="237"/>
      <c r="P94" s="237"/>
      <c r="Q94" s="237"/>
      <c r="R94" s="237"/>
      <c r="S94" s="237"/>
      <c r="T94" s="238"/>
      <c r="AT94" s="239" t="s">
        <v>147</v>
      </c>
      <c r="AU94" s="239" t="s">
        <v>79</v>
      </c>
      <c r="AV94" s="12" t="s">
        <v>77</v>
      </c>
      <c r="AW94" s="12" t="s">
        <v>32</v>
      </c>
      <c r="AX94" s="12" t="s">
        <v>70</v>
      </c>
      <c r="AY94" s="239" t="s">
        <v>138</v>
      </c>
    </row>
    <row r="95" spans="2:51" s="13" customFormat="1" ht="12">
      <c r="B95" s="240"/>
      <c r="C95" s="241"/>
      <c r="D95" s="231" t="s">
        <v>147</v>
      </c>
      <c r="E95" s="242" t="s">
        <v>1</v>
      </c>
      <c r="F95" s="243" t="s">
        <v>77</v>
      </c>
      <c r="G95" s="241"/>
      <c r="H95" s="244">
        <v>1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147</v>
      </c>
      <c r="AU95" s="250" t="s">
        <v>79</v>
      </c>
      <c r="AV95" s="13" t="s">
        <v>79</v>
      </c>
      <c r="AW95" s="13" t="s">
        <v>32</v>
      </c>
      <c r="AX95" s="13" t="s">
        <v>77</v>
      </c>
      <c r="AY95" s="250" t="s">
        <v>138</v>
      </c>
    </row>
    <row r="96" spans="2:63" s="11" customFormat="1" ht="22.8" customHeight="1">
      <c r="B96" s="201"/>
      <c r="C96" s="202"/>
      <c r="D96" s="203" t="s">
        <v>69</v>
      </c>
      <c r="E96" s="215" t="s">
        <v>605</v>
      </c>
      <c r="F96" s="215" t="s">
        <v>606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P97</f>
        <v>0</v>
      </c>
      <c r="Q96" s="209"/>
      <c r="R96" s="210">
        <f>R97</f>
        <v>0</v>
      </c>
      <c r="S96" s="209"/>
      <c r="T96" s="211">
        <f>T97</f>
        <v>0</v>
      </c>
      <c r="AR96" s="212" t="s">
        <v>165</v>
      </c>
      <c r="AT96" s="213" t="s">
        <v>69</v>
      </c>
      <c r="AU96" s="213" t="s">
        <v>77</v>
      </c>
      <c r="AY96" s="212" t="s">
        <v>138</v>
      </c>
      <c r="BK96" s="214">
        <f>BK97</f>
        <v>0</v>
      </c>
    </row>
    <row r="97" spans="2:65" s="1" customFormat="1" ht="16.5" customHeight="1">
      <c r="B97" s="38"/>
      <c r="C97" s="217" t="s">
        <v>88</v>
      </c>
      <c r="D97" s="217" t="s">
        <v>140</v>
      </c>
      <c r="E97" s="218" t="s">
        <v>607</v>
      </c>
      <c r="F97" s="219" t="s">
        <v>608</v>
      </c>
      <c r="G97" s="220" t="s">
        <v>570</v>
      </c>
      <c r="H97" s="221">
        <v>1</v>
      </c>
      <c r="I97" s="222"/>
      <c r="J97" s="223">
        <f>ROUND(I97*H97,2)</f>
        <v>0</v>
      </c>
      <c r="K97" s="219" t="s">
        <v>144</v>
      </c>
      <c r="L97" s="43"/>
      <c r="M97" s="224" t="s">
        <v>1</v>
      </c>
      <c r="N97" s="225" t="s">
        <v>41</v>
      </c>
      <c r="O97" s="79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7" t="s">
        <v>594</v>
      </c>
      <c r="AT97" s="17" t="s">
        <v>140</v>
      </c>
      <c r="AU97" s="17" t="s">
        <v>79</v>
      </c>
      <c r="AY97" s="17" t="s">
        <v>138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7" t="s">
        <v>77</v>
      </c>
      <c r="BK97" s="228">
        <f>ROUND(I97*H97,2)</f>
        <v>0</v>
      </c>
      <c r="BL97" s="17" t="s">
        <v>594</v>
      </c>
      <c r="BM97" s="17" t="s">
        <v>609</v>
      </c>
    </row>
    <row r="98" spans="2:63" s="11" customFormat="1" ht="22.8" customHeight="1">
      <c r="B98" s="201"/>
      <c r="C98" s="202"/>
      <c r="D98" s="203" t="s">
        <v>69</v>
      </c>
      <c r="E98" s="215" t="s">
        <v>610</v>
      </c>
      <c r="F98" s="215" t="s">
        <v>611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P99</f>
        <v>0</v>
      </c>
      <c r="Q98" s="209"/>
      <c r="R98" s="210">
        <f>R99</f>
        <v>0</v>
      </c>
      <c r="S98" s="209"/>
      <c r="T98" s="211">
        <f>T99</f>
        <v>0</v>
      </c>
      <c r="AR98" s="212" t="s">
        <v>165</v>
      </c>
      <c r="AT98" s="213" t="s">
        <v>69</v>
      </c>
      <c r="AU98" s="213" t="s">
        <v>77</v>
      </c>
      <c r="AY98" s="212" t="s">
        <v>138</v>
      </c>
      <c r="BK98" s="214">
        <f>BK99</f>
        <v>0</v>
      </c>
    </row>
    <row r="99" spans="2:65" s="1" customFormat="1" ht="16.5" customHeight="1">
      <c r="B99" s="38"/>
      <c r="C99" s="217" t="s">
        <v>145</v>
      </c>
      <c r="D99" s="217" t="s">
        <v>140</v>
      </c>
      <c r="E99" s="218" t="s">
        <v>612</v>
      </c>
      <c r="F99" s="219" t="s">
        <v>613</v>
      </c>
      <c r="G99" s="220" t="s">
        <v>570</v>
      </c>
      <c r="H99" s="221">
        <v>1</v>
      </c>
      <c r="I99" s="222"/>
      <c r="J99" s="223">
        <f>ROUND(I99*H99,2)</f>
        <v>0</v>
      </c>
      <c r="K99" s="219" t="s">
        <v>144</v>
      </c>
      <c r="L99" s="43"/>
      <c r="M99" s="283" t="s">
        <v>1</v>
      </c>
      <c r="N99" s="284" t="s">
        <v>41</v>
      </c>
      <c r="O99" s="285"/>
      <c r="P99" s="286">
        <f>O99*H99</f>
        <v>0</v>
      </c>
      <c r="Q99" s="286">
        <v>0</v>
      </c>
      <c r="R99" s="286">
        <f>Q99*H99</f>
        <v>0</v>
      </c>
      <c r="S99" s="286">
        <v>0</v>
      </c>
      <c r="T99" s="287">
        <f>S99*H99</f>
        <v>0</v>
      </c>
      <c r="AR99" s="17" t="s">
        <v>594</v>
      </c>
      <c r="AT99" s="17" t="s">
        <v>140</v>
      </c>
      <c r="AU99" s="17" t="s">
        <v>79</v>
      </c>
      <c r="AY99" s="17" t="s">
        <v>138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7" t="s">
        <v>77</v>
      </c>
      <c r="BK99" s="228">
        <f>ROUND(I99*H99,2)</f>
        <v>0</v>
      </c>
      <c r="BL99" s="17" t="s">
        <v>594</v>
      </c>
      <c r="BM99" s="17" t="s">
        <v>614</v>
      </c>
    </row>
    <row r="100" spans="2:12" s="1" customFormat="1" ht="6.95" customHeight="1">
      <c r="B100" s="57"/>
      <c r="C100" s="58"/>
      <c r="D100" s="58"/>
      <c r="E100" s="58"/>
      <c r="F100" s="58"/>
      <c r="G100" s="58"/>
      <c r="H100" s="58"/>
      <c r="I100" s="168"/>
      <c r="J100" s="58"/>
      <c r="K100" s="58"/>
      <c r="L100" s="43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DESKTOP-JQHGO4U\Pavlina</dc:creator>
  <cp:keywords/>
  <dc:description/>
  <cp:lastModifiedBy>DESKTOP-JQHGO4U\Pavlina</cp:lastModifiedBy>
  <dcterms:created xsi:type="dcterms:W3CDTF">2019-03-06T15:40:36Z</dcterms:created>
  <dcterms:modified xsi:type="dcterms:W3CDTF">2019-03-06T15:40:46Z</dcterms:modified>
  <cp:category/>
  <cp:version/>
  <cp:contentType/>
  <cp:contentStatus/>
</cp:coreProperties>
</file>