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 10 VRN - SO 10 VRN - R..." sheetId="3" r:id="rId3"/>
    <sheet name="SO 01 Budova - NEZP. - SO..." sheetId="4" r:id="rId4"/>
    <sheet name="Pokyny pro vyplnění" sheetId="5" r:id="rId5"/>
  </sheets>
  <definedNames>
    <definedName name="_xlnm.Print_Area" localSheetId="0">'Rekapitulace stavby'!$D$4:$AO$33,'Rekapitulace stavby'!$C$39:$AQ$56</definedName>
    <definedName name="_xlnm._FilterDatabase" localSheetId="1" hidden="1">'SO 01 Budova - SO 01 Budo...'!$C$98:$K$433</definedName>
    <definedName name="_xlnm.Print_Area" localSheetId="1">'SO 01 Budova - SO 01 Budo...'!$C$4:$J$38,'SO 01 Budova - SO 01 Budo...'!$C$44:$J$78,'SO 01 Budova - SO 01 Budo...'!$C$84:$K$433</definedName>
    <definedName name="_xlnm._FilterDatabase" localSheetId="2" hidden="1">'SO 10 VRN - SO 10 VRN - R...'!$C$85:$K$93</definedName>
    <definedName name="_xlnm.Print_Area" localSheetId="2">'SO 10 VRN - SO 10 VRN - R...'!$C$4:$J$38,'SO 10 VRN - SO 10 VRN - R...'!$C$44:$J$65,'SO 10 VRN - SO 10 VRN - R...'!$C$71:$K$93</definedName>
    <definedName name="_xlnm._FilterDatabase" localSheetId="3" hidden="1">'SO 01 Budova - NEZP. - SO...'!$C$100:$K$349</definedName>
    <definedName name="_xlnm.Print_Area" localSheetId="3">'SO 01 Budova - NEZP. - SO...'!$C$4:$J$38,'SO 01 Budova - NEZP. - SO...'!$C$44:$J$80,'SO 01 Budova - NEZP. - SO...'!$C$86:$K$349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Budo...'!$98:$98</definedName>
    <definedName name="_xlnm.Print_Titles" localSheetId="2">'SO 10 VRN - SO 10 VRN - R...'!$85:$85</definedName>
    <definedName name="_xlnm.Print_Titles" localSheetId="3">'SO 01 Budova - NEZP. - SO...'!$100:$100</definedName>
  </definedNames>
  <calcPr fullCalcOnLoad="1"/>
</workbook>
</file>

<file path=xl/sharedStrings.xml><?xml version="1.0" encoding="utf-8"?>
<sst xmlns="http://schemas.openxmlformats.org/spreadsheetml/2006/main" count="7313" uniqueCount="1287">
  <si>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</si>
  <si>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</si>
  <si>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</si>
  <si>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</si>
  <si>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</si>
  <si>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</si>
  <si>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</si>
  <si>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{a3ab352b-9c1c-446a-861c-304c03c91041}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</si>
  <si>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</si>
  <si>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</si>
  <si>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</si>
  <si>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</si>
  <si>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</si>
  <si>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</si>
  <si>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</si>
  <si>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</si>
  <si>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</si>
  <si>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</si>
  <si>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</si>
  <si>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STAVEBNÍ PRÁCE + ZATEPLENÍ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</si>
  <si>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</si>
  <si>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</si>
  <si>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</si>
  <si>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</si>
  <si>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</si>
  <si>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</si>
  <si>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</si>
  <si>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</si>
  <si>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</si>
  <si>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</si>
  <si>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</si>
  <si>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</si>
  <si>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</si>
  <si>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</si>
  <si>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</si>
  <si>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</si>
  <si>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</si>
  <si>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</si>
  <si>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</si>
  <si>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</si>
  <si>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</si>
  <si>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</si>
  <si>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</si>
  <si>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</si>
  <si>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</si>
  <si>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</si>
  <si>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</si>
  <si>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</si>
  <si>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</si>
  <si>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</si>
  <si>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</si>
  <si>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</si>
  <si>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</si>
  <si>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</si>
  <si>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</si>
  <si>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</si>
  <si>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</si>
  <si>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</si>
  <si>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</si>
  <si>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</si>
  <si>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</si>
  <si>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</si>
  <si>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</si>
  <si>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</si>
  <si>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</si>
  <si>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</si>
  <si>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</si>
  <si>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</si>
  <si>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</si>
  <si>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</si>
  <si>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</si>
  <si>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</si>
  <si>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</si>
  <si>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</si>
  <si>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</si>
  <si>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</si>
  <si>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</si>
  <si>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{0d8b20d7-d2e8-4564-9536-cad326c8258a}</t>
  </si>
  <si>
    <t>2</t>
  </si>
  <si>
    <t>/</t>
  </si>
  <si>
    <t>SO 01 Budova</t>
  </si>
  <si>
    <t>SO 01 Budova - Revitalizace výrobního areálu bývalé cihelny - způsobilé výdaje - STAVEBNÍ PRÁCE + ZA</t>
  </si>
  <si>
    <t>Soupis</t>
  </si>
  <si>
    <t>{c77dfc4c-e395-4b50-bd5e-b620c4f4f176}</t>
  </si>
  <si>
    <t>SO 10 VRN</t>
  </si>
  <si>
    <t>SO 10 VRN - Revitalizace výrobního areálu cihelny -  způsobilé výdaje STAVEBNÍ PRÁCE + ZATEPLENÍ</t>
  </si>
  <si>
    <t>{112b9db4-7ff2-4e5e-a640-6d6de51eb41d}</t>
  </si>
  <si>
    <t>SO 01 Budova - NEZP.</t>
  </si>
  <si>
    <t>SO 01 Budova - Revitalizace výrobního areálu bývalé cihelny - NEzpůsobilé výdaje - STAVEBNÍ PRÁCE</t>
  </si>
  <si>
    <t>{4dc00685-73d9-4d9b-afd9-598b177977d1}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</si>
  <si>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</si>
  <si>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</si>
  <si>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</si>
  <si>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</si>
  <si>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</si>
  <si>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</si>
  <si>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</si>
  <si>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</si>
  <si>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</si>
  <si>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- STAVEBNÍ PRÁCE + ZA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</si>
  <si>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</si>
  <si>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</si>
  <si>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</si>
  <si>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</si>
  <si>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</si>
  <si>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</si>
  <si>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</si>
  <si>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</si>
  <si>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</si>
  <si>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</si>
  <si>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</si>
  <si>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</si>
  <si>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</si>
  <si>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</si>
  <si>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</si>
  <si>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</si>
  <si>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</si>
  <si>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</si>
  <si>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</si>
  <si>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</si>
  <si>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</si>
  <si>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</si>
  <si>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</si>
  <si>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</si>
  <si>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</si>
  <si>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</si>
  <si>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</si>
  <si>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</si>
  <si>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</si>
  <si>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</si>
  <si>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</si>
  <si>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</si>
  <si>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</si>
  <si>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</si>
  <si>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</si>
  <si>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</si>
  <si>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</si>
  <si>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</si>
  <si>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</si>
  <si>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</si>
  <si>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</si>
  <si>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</si>
  <si>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</si>
  <si>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</si>
  <si>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2016 02</t>
  </si>
  <si>
    <t>4</t>
  </si>
  <si>
    <t>844906395</t>
  </si>
  <si>
    <t>VV</t>
  </si>
  <si>
    <t>1,65*0,85*0,1*2          "základ pod TČ, v.č.F.1.4.UT.6"</t>
  </si>
  <si>
    <t>132201101</t>
  </si>
  <si>
    <t>Hloubení zapažených i nezapažených rýh šířky do 600 mm s urovnáním dna do předepsaného profilu a spádu v hornině tř. 3 do 100 m3</t>
  </si>
  <si>
    <t>1115703050</t>
  </si>
  <si>
    <t>0,85*0,2*0,8*2*2                     "základ pod TČ, v.č.F.1.4.UT.6"</t>
  </si>
  <si>
    <t>3</t>
  </si>
  <si>
    <t>139711101</t>
  </si>
  <si>
    <t>Vykopávka v uzavřených prostorách s naložením výkopku na dopravní prostředek v hornině tř. 1 až 4</t>
  </si>
  <si>
    <t>1143851997</t>
  </si>
  <si>
    <t>(10,14+7,52+2,92+15,9+14,07+8,88+7,58+8,85+5,17)*0,6*0,8   "výkop okolo objektu pro izolaci soklu"</t>
  </si>
  <si>
    <t>Součet - v.č.4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</si>
  <si>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</si>
  <si>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</si>
  <si>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211847797</t>
  </si>
  <si>
    <t>(10,14+7,52+2,92+15,9+14,07+8,88+7,58+8,85+5,17)*0,1*0,8   "vytlačená zemina po izolaci soklu - v.č.4"</t>
  </si>
  <si>
    <t>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</si>
  <si>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</si>
  <si>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</si>
  <si>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-1167186739</t>
  </si>
  <si>
    <t>(10,14+7,52+2,92+15,9+14,07+8,88+7,58+8,85+5,17)*0,5*0,8   "zásyp okolo objektu po izolaci soklu - v.č.4"</t>
  </si>
  <si>
    <t>Zakládání</t>
  </si>
  <si>
    <t>6</t>
  </si>
  <si>
    <t>274313611</t>
  </si>
  <si>
    <t>Základy z betonu prostého pasy betonu kamenem neprokládaného tř. C 16/20</t>
  </si>
  <si>
    <t>2139543603</t>
  </si>
  <si>
    <t>0,85*0,2*0,6*2*2                     "základ pod TČ, v.č. F.1.4.UT.6"</t>
  </si>
  <si>
    <t>Součet</t>
  </si>
  <si>
    <t>7</t>
  </si>
  <si>
    <t>279113132</t>
  </si>
  <si>
    <t>Základové zdi z tvárnic ztraceného bednění včetně výplně z betonu bez zvláštních nároků na vliv prostředí třídy C 16/20, tloušťky zdiva přes 150 do 200 mm</t>
  </si>
  <si>
    <t>m2</t>
  </si>
  <si>
    <t>-1750228132</t>
  </si>
  <si>
    <t>0,85*0,2*0,5*2*2                     "základ pod TČ, v.č. F.1.4.UT.6"</t>
  </si>
  <si>
    <t>Svislé a kompletní konstrukce</t>
  </si>
  <si>
    <t>8</t>
  </si>
  <si>
    <t>310236241</t>
  </si>
  <si>
    <t>Zazdívka otvorů ve zdivu nadzákladovém cihlami pálenými plochy přes 0,0225 m2 do 0,09 m2, ve zdi tl. do 300 mm</t>
  </si>
  <si>
    <t>kus</t>
  </si>
  <si>
    <t>563060343</t>
  </si>
  <si>
    <t>25                 "stěna SZ - kapsy po trámech ve fasádě, v.č.9.11.13.15"</t>
  </si>
  <si>
    <t>9</t>
  </si>
  <si>
    <t>310239211</t>
  </si>
  <si>
    <t>Zazdívka otvorů ve zdivu nadzákladovém cihlami pálenými plochy přes 1 m2 do 4 m2 na maltu vápenocementovou</t>
  </si>
  <si>
    <t>314563432</t>
  </si>
  <si>
    <t xml:space="preserve">1,34*1,08*0,48                           "m.č.202, v.č.5"           </t>
  </si>
  <si>
    <t xml:space="preserve">(0,32+0,41)*2,7*0,5+1,3*1,65*0,5                           "m.č.201 - ven, v.č.5"           </t>
  </si>
  <si>
    <t>10</t>
  </si>
  <si>
    <t>314231551</t>
  </si>
  <si>
    <t>Zdivo komínových nebo ventilačních těles dosavadních objektů volně stojících nad střešní rovinou na maltu cementovou včetně spárování, o průřezu průduchu přes 150x150 mm z cihel pálených plných, pevnosti P 40 dl. 290 mm,</t>
  </si>
  <si>
    <t>1085117869</t>
  </si>
  <si>
    <t>0,6*0,6*2                     "komín z m.č.101, v.č. 4"</t>
  </si>
  <si>
    <t>11</t>
  </si>
  <si>
    <t>317121251</t>
  </si>
  <si>
    <t>Montáž překladů ze železobetonových prefabrikátů dodatečně do připravených rýh, světlosti otvoru přes 1050 do 1800 mm</t>
  </si>
  <si>
    <t>-1429153011</t>
  </si>
  <si>
    <t>3*4               "m.č. 202, v.č.5"</t>
  </si>
  <si>
    <t>12</t>
  </si>
  <si>
    <t>M</t>
  </si>
  <si>
    <t>593211080</t>
  </si>
  <si>
    <t>překlad železobetonový RZP 3/180-R9 179x14x21,5 cm</t>
  </si>
  <si>
    <t>541332573</t>
  </si>
  <si>
    <t>13</t>
  </si>
  <si>
    <t>319202214</t>
  </si>
  <si>
    <t>Dodatečná izolace zdiva injektáží beztlakovou infuzí silikonovou mikroemulzí, tloušťka zdiva přes 300 do 600 mm</t>
  </si>
  <si>
    <t>m</t>
  </si>
  <si>
    <t>-1964934667</t>
  </si>
  <si>
    <t>3,39+1                      "m.č.103a a 103b, v.č. 4"</t>
  </si>
  <si>
    <t>14</t>
  </si>
  <si>
    <t>319211123</t>
  </si>
  <si>
    <t>Dodatečná izolace zdiva ručním podbouráním výšky otvoru do 300 mm zdiva smíšeného, tloušťky přes 300 do 600 mm</t>
  </si>
  <si>
    <t>185863525</t>
  </si>
  <si>
    <t>8,8*0,53                         "mezi m.č.102 a 103"</t>
  </si>
  <si>
    <t>(3,39+2*0,53)*0,53    "mezi m.č. 103 a 104"</t>
  </si>
  <si>
    <t>8*0,53                            "mezi m.č. 103 a 106"</t>
  </si>
  <si>
    <t>Součet - v.č. 4</t>
  </si>
  <si>
    <t>319211124</t>
  </si>
  <si>
    <t>Dodatečná izolace zdiva ručním podbouráním výšky otvoru do 300 mm zdiva smíšeného, tloušťky přes 600 do 900 mm</t>
  </si>
  <si>
    <t>230343970</t>
  </si>
  <si>
    <t>(9,7+0,53+10+9,7)*0,74                 "m.č.102, v.č. 4"</t>
  </si>
  <si>
    <t>Komunikace pozemní</t>
  </si>
  <si>
    <t>16</t>
  </si>
  <si>
    <t>564731111</t>
  </si>
  <si>
    <t>Podklad nebo kryt z kameniva hrubého drceného vel. 32-63 mm s rozprostřením a zhutněním, po zhutnění tl. 100 mm</t>
  </si>
  <si>
    <t>-21990721</t>
  </si>
  <si>
    <t>(5,8+3,6+8,85+7,58+8,88+14,07+15,9+2,92+7,52+1,35+3,09+3,09+10,14+2,93)*0,4              "Sk8, v.č.4 - okapový chodník"</t>
  </si>
  <si>
    <t>17</t>
  </si>
  <si>
    <t>564732111</t>
  </si>
  <si>
    <t>Podklad nebo kryt z vibrovaného štěrku VŠ s rozprostřením, vlhčením a zhutněním, po zhutnění tl. 100 mm</t>
  </si>
  <si>
    <t>1926904455</t>
  </si>
  <si>
    <t>1,25*0,85*2                   "základ pod TČ, v.č. F.1.4. UT.6"</t>
  </si>
  <si>
    <t>18</t>
  </si>
  <si>
    <t>564811111</t>
  </si>
  <si>
    <t>Podklad ze štěrkodrti ŠD s rozprostřením a zhutněním, po zhutnění tl. 50 mm</t>
  </si>
  <si>
    <t>1490472156</t>
  </si>
  <si>
    <t>Úpravy povrchů, podlahy a osazování výplní</t>
  </si>
  <si>
    <t>19</t>
  </si>
  <si>
    <t>612325422</t>
  </si>
  <si>
    <t>Oprava vnitřní vápenocementové štukové omítky stěn v rozsahu plochy do 30%</t>
  </si>
  <si>
    <t>-640360709</t>
  </si>
  <si>
    <t>(12,92+1,8+12,74)*6                          "m.č. 101, v.č. 4"</t>
  </si>
  <si>
    <t>(9,7+8,77)*2*4,75                               "m.č. 102, v.č. 4"</t>
  </si>
  <si>
    <t>(8,77+3,39)*2*2,85                            "m.č. 103,103a,103b, v.č. 4"</t>
  </si>
  <si>
    <t>(3,47+3,97)*2*2,62                            "m.č. 104, v.č. 4"</t>
  </si>
  <si>
    <t>(3,05+3,08)*2*(2,1+3,09)*0,5         "m.č.105, v.č. 4"</t>
  </si>
  <si>
    <t>20</t>
  </si>
  <si>
    <t>612821012</t>
  </si>
  <si>
    <t>Sanační omítka vnitřních ploch stěn pro vlhké a zasolené zdivo, prováděná ve dvou vrstvách, tl. jádrové omítky do 30 mm ručně štuková</t>
  </si>
  <si>
    <t>-303678139</t>
  </si>
  <si>
    <t>(12,92+1,8+12,74)*2*1,5              "m.č. 101"</t>
  </si>
  <si>
    <t>(9,7+8,77)*2*1,5                             "m.č. 102"</t>
  </si>
  <si>
    <t>622211021</t>
  </si>
  <si>
    <t>Montáž kontaktního zateplení z polystyrenových desek nebo z kombinovaných desek na vnější stěny, tloušťky desek přes 80 do 120 mm</t>
  </si>
  <si>
    <t>-1539771187</t>
  </si>
  <si>
    <t>(10,14+7,52+2,92+15,9+14,07+8,88+7,58+8,85+5,17)*(0,8+0,4)   "sokl Sk3, v.č.9, 11, 13, 15"</t>
  </si>
  <si>
    <t>22</t>
  </si>
  <si>
    <t>283763550</t>
  </si>
  <si>
    <t>deska fasádní polystyrénová pro tepelné izolace spodní stavby 1250 x 600 x 120 mm</t>
  </si>
  <si>
    <t>1493190047</t>
  </si>
  <si>
    <t>(10,14+7,52+2,92+15,9+14,07+8,88+7,58+8,85+5,17)*(0,8+0,4)*1,02   "sokl"</t>
  </si>
  <si>
    <t>23</t>
  </si>
  <si>
    <t>622211031</t>
  </si>
  <si>
    <t>Montáž kontaktního zateplení vnějších stěn z polystyrénových desek tl do 160 mm</t>
  </si>
  <si>
    <t>-725476059</t>
  </si>
  <si>
    <t>10,14*7,5--1,38*1,89-1,32*1,89-1,36*1,05-1,31*1,85</t>
  </si>
  <si>
    <t>2,92*5,5+0,9*3,2</t>
  </si>
  <si>
    <t>Mezisoučet - stěna JZ - v.č.15</t>
  </si>
  <si>
    <t>5,14*8,7-1,3*1,05*2</t>
  </si>
  <si>
    <t>6*3,5-1,35*1,09                "štít nad střechou"</t>
  </si>
  <si>
    <t>8,88*5,2+2*4*0,5</t>
  </si>
  <si>
    <t>4,26*2-1,14*1,07</t>
  </si>
  <si>
    <t>Mezisoučet - stěna JV - v.č. 11</t>
  </si>
  <si>
    <t>7,58*3,5-1,2*3*0,5-1,14*1,09-0,96*2,08-1,15*1</t>
  </si>
  <si>
    <t>11*4*0,5-1,25*1,25-1,34*1,08</t>
  </si>
  <si>
    <t>4*1,5*0,5</t>
  </si>
  <si>
    <t>14,07*6,5-2,37*1,65-3,4*4,1</t>
  </si>
  <si>
    <t>Mezisoučet - stěna SV - v.č.9</t>
  </si>
  <si>
    <t>7,52*9,5+2,2*2</t>
  </si>
  <si>
    <t>Mezisoučet - stěna SZ štít - v.č. 13</t>
  </si>
  <si>
    <t>24</t>
  </si>
  <si>
    <t>283759350</t>
  </si>
  <si>
    <t>deska fasádní polystyrénová EPS 70 F 1000 x 500 x 150 mm</t>
  </si>
  <si>
    <t>1446814444</t>
  </si>
  <si>
    <t>402,021*1,02</t>
  </si>
  <si>
    <t>25</t>
  </si>
  <si>
    <t>622211041</t>
  </si>
  <si>
    <t>Montáž kontaktního zateplení z polystyrenových desek nebo z kombinovaných desek na vnější stěny, tloušťky desek přes 160 do 200 mm</t>
  </si>
  <si>
    <t>1554935792</t>
  </si>
  <si>
    <t>15,9*5,5            "stěna SZ, v.č.13"</t>
  </si>
  <si>
    <t>26</t>
  </si>
  <si>
    <t>283759540</t>
  </si>
  <si>
    <t>deska fasádní polystyrénová EPS 70 F 1000 x 500 x 200 mm</t>
  </si>
  <si>
    <t>1294544235</t>
  </si>
  <si>
    <t>87,45*1,02</t>
  </si>
  <si>
    <t>27</t>
  </si>
  <si>
    <t>622511111</t>
  </si>
  <si>
    <t>Omítka tenkovrstvá akrylátová vnějších ploch probarvená, včetně penetrace podkladu mozaiková střednězrnná stěn</t>
  </si>
  <si>
    <t>-1084206623</t>
  </si>
  <si>
    <t>(10,14+7,52+2,92+15,9+14,07+8,88+7,58+8,85+5,17)*0,5   "sokl, v.č. 9, 11, 13, 15"</t>
  </si>
  <si>
    <t>28</t>
  </si>
  <si>
    <t>622531021</t>
  </si>
  <si>
    <t>Omítka tenkovrstvá silikonová vnějších ploch probarvená, včetně penetrace podkladu zrnitá, tloušťky 2,0 mm stěn</t>
  </si>
  <si>
    <t>-1073257774</t>
  </si>
  <si>
    <t>Mezisoučet - stěna JZ</t>
  </si>
  <si>
    <t>Mezisoučet - stěna JV"</t>
  </si>
  <si>
    <t>Mezisoučet - stěna SV</t>
  </si>
  <si>
    <t>15,9*5,5            "stěna SZ"</t>
  </si>
  <si>
    <t>Mezisoučet - stěna SZ</t>
  </si>
  <si>
    <t>Součet - v.č. 4, 5, 9, 11, 13, 15</t>
  </si>
  <si>
    <t>29</t>
  </si>
  <si>
    <t>637211121</t>
  </si>
  <si>
    <t>Okapový chodník z dlaždic betonových se zalitím spár cementovou maltou do písku, tl. dlaždic 40 mm</t>
  </si>
  <si>
    <t>1196175857</t>
  </si>
  <si>
    <t>Ostatní konstrukce a práce, bourání</t>
  </si>
  <si>
    <t>30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</si>
  <si>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</si>
  <si>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</si>
  <si>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68355894</t>
  </si>
  <si>
    <t>1,65*2*2                     "základ pod TČ, v.č.F.1.4.UT.6"</t>
  </si>
  <si>
    <t>31</t>
  </si>
  <si>
    <t>592175090</t>
  </si>
  <si>
    <t>obrubník betonový univerzální přírodní 50x8x25 cm</t>
  </si>
  <si>
    <t>-2003942318</t>
  </si>
  <si>
    <t>3,5*2*2             "základ TČ, v.č. F.1.4. UT.6"</t>
  </si>
  <si>
    <t>32</t>
  </si>
  <si>
    <t>941111131</t>
  </si>
  <si>
    <t>Montáž lešení řadového trubkového lehkého pracovního s podlahami s provozním zatížením tř. 3 do 200 kg/m2 šířky tř. W12 přes 1,2 do 1,5 m, výšky do 10 m</t>
  </si>
  <si>
    <t>-1232157072</t>
  </si>
  <si>
    <t>(13,9+1,5*2)*7,25                                                        "stena SV"</t>
  </si>
  <si>
    <t>(15,7+1,5*2+3,05+1,5)*5,8</t>
  </si>
  <si>
    <t>(7,6+1,5*2)*(8+12)*0,5                                              "stena SZ"</t>
  </si>
  <si>
    <t>(10,13+1,5*2)*7,5                                                        "stena JZ"</t>
  </si>
  <si>
    <t>(9+1,5*2)*5,5+(5,8+1,5*2)*9,5+7,5*6                  "stena JV"</t>
  </si>
  <si>
    <t>Součet - v.č.4, 9, 11, 13, 15</t>
  </si>
  <si>
    <t>33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</si>
  <si>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</si>
  <si>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</si>
  <si>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-371935322</t>
  </si>
  <si>
    <t>656,45*30                   "předpoklad použití 30 dní"</t>
  </si>
  <si>
    <t>34</t>
  </si>
  <si>
    <t>941111831</t>
  </si>
  <si>
    <t>Demontáž lešení řadového trubkového lehkého pracovního s podlahami s provozním zatížením tř. 3 do 200 kg/m2 šířky tř. W12 přes 1,2 do 1,5 m, výšky do 10 m</t>
  </si>
  <si>
    <t>1440557390</t>
  </si>
  <si>
    <t>Součet - v.č.9, 11, 13, 15</t>
  </si>
  <si>
    <t>35</t>
  </si>
  <si>
    <t>943211111</t>
  </si>
  <si>
    <t>Montáž lešení prostorového rámového lehkého pracovního s podlahami s provozním zatížením tř. 3 do 200 kg/m2, výšky do 10 m</t>
  </si>
  <si>
    <t>1427377654</t>
  </si>
  <si>
    <t>(12,74*12,9+1,8*2,4)*5,1                                "m.č. 101, v.č. 4"</t>
  </si>
  <si>
    <t>36</t>
  </si>
  <si>
    <t>943211211</t>
  </si>
  <si>
    <t>Montáž lešení prostorového rámového lehkého pracovního s podlahami Příplatek za první a každý další den použití lešení k ceně -1111</t>
  </si>
  <si>
    <t>-795451934</t>
  </si>
  <si>
    <t>860,197*45</t>
  </si>
  <si>
    <t>37</t>
  </si>
  <si>
    <t>943211811</t>
  </si>
  <si>
    <t>Demontáž lešení prostorového rámového lehkého pracovního s podlahami s provozním zatížením tř. 3 do 200 kg/m2, výšky do 10 m</t>
  </si>
  <si>
    <t>909428056</t>
  </si>
  <si>
    <t>38</t>
  </si>
  <si>
    <t>945421110</t>
  </si>
  <si>
    <t>Hydraulická zvedací plošina včetně obsluhy instalovaná na automobilovém podvozku, výšky zdvihu do 18 m</t>
  </si>
  <si>
    <t>hod</t>
  </si>
  <si>
    <t>-446193397</t>
  </si>
  <si>
    <t>8*5*2                     "montáže nad střechou stávajících objektů - v.č.4, 9, 11, 13, 15"</t>
  </si>
  <si>
    <t>39</t>
  </si>
  <si>
    <t>949101111</t>
  </si>
  <si>
    <t>Lešení pomocné pracovní pro objekty pozemních staveb pro zatížení do 150 kg/m2, o výšce lešeňové podlahy do 1,9 m</t>
  </si>
  <si>
    <t>-320208308</t>
  </si>
  <si>
    <t>21,4+5,7+2,2+13,8+9,4           "m.č.103 - 105, v.č.4"</t>
  </si>
  <si>
    <t>40</t>
  </si>
  <si>
    <t>949101112</t>
  </si>
  <si>
    <t>Lešení pomocné pracovní pro objekty pozemních staveb pro zatížení do 150 kg/m2, o výšce lešeňové podlahy přes 1,9 do 3,5 m</t>
  </si>
  <si>
    <t>-449945748</t>
  </si>
  <si>
    <t>9,7*8,8                        "m.č.102, v.č.4"</t>
  </si>
  <si>
    <t>3,5*4,5                        "m.č. 201, v.č.5"</t>
  </si>
  <si>
    <t>9,9*9,1                        "m.č. 202, v.č.5"</t>
  </si>
  <si>
    <t>41</t>
  </si>
  <si>
    <t>953752112</t>
  </si>
  <si>
    <t>Vyvložkování stávajících komínových nebo větracích průduchů keramickými vložkami komínového tělesa výšky 3 m, včetně ukončení komínu světlý průměr vložky přes 160 m do 200 mm</t>
  </si>
  <si>
    <t>soubor</t>
  </si>
  <si>
    <t>1614534730</t>
  </si>
  <si>
    <t>1             "m.č.101, v.č.4"</t>
  </si>
  <si>
    <t>42</t>
  </si>
  <si>
    <t>953752122</t>
  </si>
  <si>
    <t>Vyvložkování stávajících komínových nebo větracích průduchů keramickými vložkami komínového tělesa výšky 3 m, včetně ukončení komínu Příplatek k ceně za každý další i započatý metr výšky komínového průduchu přes 3 m světlý průměr vložky přes 160 m do 200 mm</t>
  </si>
  <si>
    <t>-1049796325</t>
  </si>
  <si>
    <t>9                            "komín z m.č.101 včetně navýšení, v.č. 4"</t>
  </si>
  <si>
    <t>43</t>
  </si>
  <si>
    <t>962051115</t>
  </si>
  <si>
    <t>Bourání příček železobetonových tloušťky do 100 mm</t>
  </si>
  <si>
    <t>-423290989</t>
  </si>
  <si>
    <t>2,37*1,65           "m.č.101 - sklobetonové okno, v.č.4"</t>
  </si>
  <si>
    <t>44</t>
  </si>
  <si>
    <t>964061331</t>
  </si>
  <si>
    <t>Uvolnění zhlaví trámu při jeho výměně pro jakoukoliv délku uložení, ze zdiva cihelného, o průřezu zhlaví do 0,05 m2</t>
  </si>
  <si>
    <t>-1497959813</t>
  </si>
  <si>
    <t>25            "stěna SZ - trámy ve fasádě, v.č.13"</t>
  </si>
  <si>
    <t>45</t>
  </si>
  <si>
    <t>971035661</t>
  </si>
  <si>
    <t>Vybourání otvorů ve zdivu základovém nebo nadzákladovém z cihel, tvárnic, příčkovek z cihel pálených na maltu cementovou plochy do 4 m2, tl. do 600 mm</t>
  </si>
  <si>
    <t>-1095815512</t>
  </si>
  <si>
    <t>1,34*1,08*0,5             "okno  v m.č.202, v.č.5"</t>
  </si>
  <si>
    <t>46</t>
  </si>
  <si>
    <t>974031666</t>
  </si>
  <si>
    <t>Vysekání rýh ve zdivu cihelném na maltu vápennou nebo vápenocementovou pro vtahování nosníků do zdí, před vybouráním otvoru do hl. 150 mm, při v. nosníku do 250 mm</t>
  </si>
  <si>
    <t>-2086927766</t>
  </si>
  <si>
    <t>3*1,9*4                   "m.č.201,202 překlady nad okna, v.č.5"</t>
  </si>
  <si>
    <t>47</t>
  </si>
  <si>
    <t>978013141</t>
  </si>
  <si>
    <t>Otlučení vápenných nebo vápenocementových omítek vnitřních ploch stěn s vyškrabáním spar, s očištěním zdiva, v rozsahu přes 10 do 30 %</t>
  </si>
  <si>
    <t>744604569</t>
  </si>
  <si>
    <t>997</t>
  </si>
  <si>
    <t>Přesun sutě</t>
  </si>
  <si>
    <t>48</t>
  </si>
  <si>
    <t>997013211</t>
  </si>
  <si>
    <t>Vnitrostaveništní doprava suti a vybouraných hmot vodorovně do 50 m svisle ručně (nošením po schodech) pro budovy a haly výšky do 6 m</t>
  </si>
  <si>
    <t>t</t>
  </si>
  <si>
    <t>-1939598243</t>
  </si>
  <si>
    <t>49</t>
  </si>
  <si>
    <t>997013501</t>
  </si>
  <si>
    <t>Odvoz suti a vybouraných hmot na skládku nebo meziskládku se složením, na vzdálenost do 1 km</t>
  </si>
  <si>
    <t>133299328</t>
  </si>
  <si>
    <t>50</t>
  </si>
  <si>
    <t>997013509</t>
  </si>
  <si>
    <t>Odvoz suti a vybouraných hmot na skládku nebo meziskládku se složením, na vzdálenost Příplatek k ceně za každý další i započatý 1 km přes 1 km</t>
  </si>
  <si>
    <t>399267933</t>
  </si>
  <si>
    <t>33,747*10                                    "odvoz na skládku"</t>
  </si>
  <si>
    <t>52</t>
  </si>
  <si>
    <t>997013831</t>
  </si>
  <si>
    <t>Poplatek za uložení stavebního odpadu na skládce (skládkovné) směsného</t>
  </si>
  <si>
    <t>-208408753</t>
  </si>
  <si>
    <t>998</t>
  </si>
  <si>
    <t>Přesun hmot</t>
  </si>
  <si>
    <t>53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</si>
  <si>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</si>
  <si>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</si>
  <si>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1703294294</t>
  </si>
  <si>
    <t>PSV</t>
  </si>
  <si>
    <t>Práce a dodávky PSV</t>
  </si>
  <si>
    <t>713</t>
  </si>
  <si>
    <t>Izolace tepelné</t>
  </si>
  <si>
    <t>57</t>
  </si>
  <si>
    <t>713151111</t>
  </si>
  <si>
    <t>Montáž tepelné izolace střech šikmých rohožemi, pásy, deskami (izolační materiál ve specifikaci) kladenými volně mezi krokve</t>
  </si>
  <si>
    <t>1626354052</t>
  </si>
  <si>
    <t>1,65*10,9*2*2                     "Sk5, v.č.5, 7 - dvě vrstvy"</t>
  </si>
  <si>
    <t>7,48*10,9*2                          "Sk6, v.č. 5, 7 - dvě vrstvy"</t>
  </si>
  <si>
    <t>58</t>
  </si>
  <si>
    <t>631507950</t>
  </si>
  <si>
    <t>plsť skelná pro izolaci mezi krokve la = 0,036 W/mK 5000 x 1200 tl.120 mm</t>
  </si>
  <si>
    <t>2089536830</t>
  </si>
  <si>
    <t>1,65*10,9*2*2                     "Sk5, v.č.5, 7 - jedna vrstvy"</t>
  </si>
  <si>
    <t>7,48*10,9*2                          "Sk6, v.č. 5, 7 - jedna vrstvy"</t>
  </si>
  <si>
    <t>Mezisoučet</t>
  </si>
  <si>
    <t>235,004*1,02</t>
  </si>
  <si>
    <t>59</t>
  </si>
  <si>
    <t>631507960</t>
  </si>
  <si>
    <t>plsť skelná pro izolaci mezi krokve la = 0,036 W/mK 5000 x 1200 tl.140 mm</t>
  </si>
  <si>
    <t>-1610548007</t>
  </si>
  <si>
    <t>60</t>
  </si>
  <si>
    <t>713151121</t>
  </si>
  <si>
    <t>Montáž tepelné izolace střech šikmých rohožemi, pásy, deskami (izolační materiál ve specifikaci) kladenými volně pod krokve</t>
  </si>
  <si>
    <t>-1609724699</t>
  </si>
  <si>
    <t>1,65*10,9*2                     "Sk5, v.č.5, 7 - nad m.č.202"</t>
  </si>
  <si>
    <t>7,48*10,9                          "Sk6, v.č. 5, 7 - nad m.č. 202"</t>
  </si>
  <si>
    <t>5,14*3,5*1,5                    "Sk5,6 v.č.5, - nad m.č.201"</t>
  </si>
  <si>
    <t>Součet - do SDK</t>
  </si>
  <si>
    <t>61</t>
  </si>
  <si>
    <t>631512860</t>
  </si>
  <si>
    <t>deska tepelné izolace příčková 1200 x 625 tl.50 mm</t>
  </si>
  <si>
    <t>950719056</t>
  </si>
  <si>
    <t>144,487*1,02</t>
  </si>
  <si>
    <t>119</t>
  </si>
  <si>
    <t>998713102</t>
  </si>
  <si>
    <t>Přesun hmot pro izolace tepelné stanovený z hmotnosti přesunovaného materiálu vodorovná dopravní vzdálenost do 50 m v objektech výšky přes 6 m do 12 m</t>
  </si>
  <si>
    <t>-1541069452</t>
  </si>
  <si>
    <t>762</t>
  </si>
  <si>
    <t>Konstrukce tesařské</t>
  </si>
  <si>
    <t>70</t>
  </si>
  <si>
    <t>762331921</t>
  </si>
  <si>
    <t>Vázané konstrukce krovů vyřezání části střešní vazby průřezové plochy řeziva přes 120 do 224 cm2, délky vyřezané části krovového prvku do 3 m</t>
  </si>
  <si>
    <t>960167030</t>
  </si>
  <si>
    <t>1,5*2*2*2              "pásky, m.č. 202, v.č. 5, 7, 18"</t>
  </si>
  <si>
    <t>71</t>
  </si>
  <si>
    <t>762331931</t>
  </si>
  <si>
    <t>Vázané konstrukce krovů vyřezání části střešní vazby průřezové plochy řeziva přes 224 do 288 cm2, délky vyřezané části krovového prvku do 3 m</t>
  </si>
  <si>
    <t>-2070353635</t>
  </si>
  <si>
    <t>2,2*2*2                   "sloupky plné vazby"</t>
  </si>
  <si>
    <t>3*2*2                       "vzpěry plné vazby"</t>
  </si>
  <si>
    <t>Součet                "m.č.202, v.č. 5, 7, 18"</t>
  </si>
  <si>
    <t>72</t>
  </si>
  <si>
    <t>762331932</t>
  </si>
  <si>
    <t>Vázané konstrukce krovů vyřezání části střešní vazby průřezové plochy řeziva přes 224 do 288 cm2, délky vyřezané části krovového prvku přes 3 do 5 m</t>
  </si>
  <si>
    <t>231005694</t>
  </si>
  <si>
    <t>4,5*2                        "rozpěra plné vazby"</t>
  </si>
  <si>
    <t>73</t>
  </si>
  <si>
    <t>762331954</t>
  </si>
  <si>
    <t>Vázané konstrukce krovů vyřezání části střešní vazby průřezové plochy řeziva průřezové plochy řeziva přes 450 cm2, délky vyřezané části krovového prvku přes 8 m</t>
  </si>
  <si>
    <t>-502817598</t>
  </si>
  <si>
    <t>9,8*2                   "vazné trámy, m.č.202, v.č.5, 7"</t>
  </si>
  <si>
    <t>74</t>
  </si>
  <si>
    <t>762332922</t>
  </si>
  <si>
    <t>Vázané konstrukce krovů doplnění části střešní vazby z hranolů, nebo hranolků (materiál v ceně), průřezové plochy přes 120 do 224 cm2</t>
  </si>
  <si>
    <t>-840327278</t>
  </si>
  <si>
    <t>1,5*2*2*3            "pásky, m.č. 202, v.č. 5, 7, 18"</t>
  </si>
  <si>
    <t>75</t>
  </si>
  <si>
    <t>762332923</t>
  </si>
  <si>
    <t>Vázané konstrukce krovů doplnění části střešní vazby z hranolů, nebo hranolků (materiál v ceně), průřezové plochy přes 224 do 288 cm2</t>
  </si>
  <si>
    <t>-1795992604</t>
  </si>
  <si>
    <t>2,2*2*3                   "sloupky plné vazby"</t>
  </si>
  <si>
    <t>4,5*3                        "rozpěra plné vazby"</t>
  </si>
  <si>
    <t>3*2*3                       "vzpěry plné vazby"</t>
  </si>
  <si>
    <t>76</t>
  </si>
  <si>
    <t>762332925</t>
  </si>
  <si>
    <t>Vázané konstrukce krovů doplnění části střešní vazby z hranolů, nebo hranolků (materiál v ceně), průřezové plochy přes 450 do 600 cm2</t>
  </si>
  <si>
    <t>-333112207</t>
  </si>
  <si>
    <t>9,8*3                   "nové vazné trámy, m.č.202, v.č.5, 7"</t>
  </si>
  <si>
    <t>79</t>
  </si>
  <si>
    <t>998762102</t>
  </si>
  <si>
    <t>Přesun hmot pro konstrukce tesařské stanovený z hmotnosti přesunovaného materiálu vodorovná dopravní vzdálenost do 50 m v objektech výšky přes 6 do 12 m</t>
  </si>
  <si>
    <t>1078095361</t>
  </si>
  <si>
    <t>763</t>
  </si>
  <si>
    <t>Konstrukce suché výstavby</t>
  </si>
  <si>
    <t>80</t>
  </si>
  <si>
    <t>763161710</t>
  </si>
  <si>
    <t>Podkroví ze sádrokartonových desek dvouvrstvá spodní konstrukce z ocelových profilů CD, UD jednoduše opláštěná deskou standardní A, tl. 12,5 mm, bez TI, REI 15</t>
  </si>
  <si>
    <t>1337217446</t>
  </si>
  <si>
    <t>83</t>
  </si>
  <si>
    <t>998763101</t>
  </si>
  <si>
    <t>Přesun hmot pro dřevostavby stanovený z hmotnosti přesunovaného materiálu vodorovná dopravní vzdálenost do 50 m v objektech výšky přes 6 do 12 m</t>
  </si>
  <si>
    <t>-880952050</t>
  </si>
  <si>
    <t>764</t>
  </si>
  <si>
    <t>Konstrukce klempířské</t>
  </si>
  <si>
    <t>88</t>
  </si>
  <si>
    <t>764226445</t>
  </si>
  <si>
    <t>Oplechování parapetů z hliníkového plechu rovných celoplošně lepené, bez rohů rš 400 mm</t>
  </si>
  <si>
    <t>-65493569</t>
  </si>
  <si>
    <t>2,45*1                       "ozn. 1"</t>
  </si>
  <si>
    <t>1,4*1                          "ozn. 2"</t>
  </si>
  <si>
    <t>1,45*1                          "ozn. 3"</t>
  </si>
  <si>
    <t>1,4*1                          "ozn. 4"</t>
  </si>
  <si>
    <t>1,35*2                          "ozn. 5"</t>
  </si>
  <si>
    <t>1,4*1                          "ozn. 6"</t>
  </si>
  <si>
    <t>1,3*1                          "ozn. 7"</t>
  </si>
  <si>
    <t>89</t>
  </si>
  <si>
    <t>764226446</t>
  </si>
  <si>
    <t>Oplechování parapetů z hliníkového plechu rovných celoplošně lepené, bez rohů rš 500 mm</t>
  </si>
  <si>
    <t>-1056136435</t>
  </si>
  <si>
    <t>1,4+1,45+1,2+1,2+1,2     "stávající okna v.č. 4"</t>
  </si>
  <si>
    <t>90</t>
  </si>
  <si>
    <t>764228406</t>
  </si>
  <si>
    <t>Oplechování říms a ozdobných prvků z hliníkového plechu rovných, bez rohů mechanicky kotvené rš 500 mm</t>
  </si>
  <si>
    <t>-6662494</t>
  </si>
  <si>
    <t>3,1*3+1,35                "stávající komín, v.č. 4"</t>
  </si>
  <si>
    <t>91</t>
  </si>
  <si>
    <t>764228447</t>
  </si>
  <si>
    <t>Oplechování říms a ozdobných prvků z hliníkového plechu rovných, bez rohů Příplatek k cenám za zvýšenou pracnost při provedení rohu nebo koutu rovné římsy přes rš 400 mm</t>
  </si>
  <si>
    <t>-828496085</t>
  </si>
  <si>
    <t>3                             "v.č. 4"</t>
  </si>
  <si>
    <t>92</t>
  </si>
  <si>
    <t>764321415</t>
  </si>
  <si>
    <t>Lemování zdí z hliníkového plechu boční nebo horní rovných, střech s krytinou skládanou mimo prejzovou rš 400 mm</t>
  </si>
  <si>
    <t>2100562261</t>
  </si>
  <si>
    <t>4,5                       "pohled SV, v.č. 9"</t>
  </si>
  <si>
    <t>5,8+4,5+3,7      "pohled JV, v.č. 11"</t>
  </si>
  <si>
    <t>93</t>
  </si>
  <si>
    <t>764324412</t>
  </si>
  <si>
    <t>Lemování prostupů z hliníkového plechu bez lišty, střech s krytinou skládanou nebo z plechu</t>
  </si>
  <si>
    <t>-389003437</t>
  </si>
  <si>
    <t>0,6*3*2*0,7+2*0,7          "stávající komíny - v.č.3, 18"</t>
  </si>
  <si>
    <t>94</t>
  </si>
  <si>
    <t>764521404</t>
  </si>
  <si>
    <t>Žlab podokapní z hliníkového plechu včetně háků a čel půlkruhový rš 330 mm</t>
  </si>
  <si>
    <t>1175792534</t>
  </si>
  <si>
    <t>16+14+4+9+4+10,2       "v.č. 3,9, 11, 13, 15"</t>
  </si>
  <si>
    <t>95</t>
  </si>
  <si>
    <t>764528422</t>
  </si>
  <si>
    <t>Svod z hliníkového plechu včetně objímek, kolen a odskoků kruhový, průměru 100 mm</t>
  </si>
  <si>
    <t>1391201578</t>
  </si>
  <si>
    <t>3,5+2+1,5                           "pohled SV, v.č.9"</t>
  </si>
  <si>
    <t>2,2+2+5,5                           "pohled JV, v.č. 11"</t>
  </si>
  <si>
    <t>5,7+8                                   "pohled SZ, v.č. 13"</t>
  </si>
  <si>
    <t>7,5                                        "pohled JZ, v.č. 15"</t>
  </si>
  <si>
    <t>96</t>
  </si>
  <si>
    <t>998764102</t>
  </si>
  <si>
    <t>Přesun hmot pro konstrukce klempířské stanovený z hmotnosti přesunovaného materiálu vodorovná dopravní vzdálenost do 50 m v objektech výšky přes 6 do 12 m</t>
  </si>
  <si>
    <t>1681049</t>
  </si>
  <si>
    <t>766</t>
  </si>
  <si>
    <t>Konstrukce truhlářské</t>
  </si>
  <si>
    <t>98</t>
  </si>
  <si>
    <t>766423122</t>
  </si>
  <si>
    <t>Montáž obložení podhledů členitých palubkami na pero a drážku modřínovými, šířky přes 60 do 80 mm</t>
  </si>
  <si>
    <t>-334447264</t>
  </si>
  <si>
    <t>0,7*7,2*2*2       "okřídlí nad m.č.202, v.č.5, 11, 13"</t>
  </si>
  <si>
    <t>0,6*12,5*2          "u okapů nad m.č. 202, v.č.5, 9, 15"</t>
  </si>
  <si>
    <t>0,6*4*4                "přesah střechy nad m.č. 201, v.č. 5, 9,11,15"</t>
  </si>
  <si>
    <t>4,2*5,5+(4,5+4+4,5)*0,6    "přesah nad m.č.104-6, v.č.4, 9,11"</t>
  </si>
  <si>
    <t>99</t>
  </si>
  <si>
    <t>611911570</t>
  </si>
  <si>
    <t>palubky obkladové modřín profil klasický 19 x 116 mm A/B</t>
  </si>
  <si>
    <t>-736970687</t>
  </si>
  <si>
    <t>75,66*1,1</t>
  </si>
  <si>
    <t>100</t>
  </si>
  <si>
    <t>766427112</t>
  </si>
  <si>
    <t>Montáž obložení podhledů rošt podkladový</t>
  </si>
  <si>
    <t>1867369321</t>
  </si>
  <si>
    <t>2*7,2*2*2                                   "okřídlí nad m.č.202, v.č.5, 11, 13"</t>
  </si>
  <si>
    <t>2*12,5*2                                     "u okapů nad m.č. 202, v.č.5, 9,15"</t>
  </si>
  <si>
    <t>2*4*4                     "přesah střechy nad m.č. 201, v.č. 5, 9,11,15"</t>
  </si>
  <si>
    <t>4,2*5,5+(4,5+4+4,5)*2         "přesah nad m.č.104-6, v.č.4, 9,11"</t>
  </si>
  <si>
    <t>101</t>
  </si>
  <si>
    <t>605141140</t>
  </si>
  <si>
    <t>řezivo jehličnaté,střešní latě impregnované dl 4 - 5 m</t>
  </si>
  <si>
    <t>-1032411756</t>
  </si>
  <si>
    <t>188,7*0,04*0,06*1,1</t>
  </si>
  <si>
    <t>102</t>
  </si>
  <si>
    <t>766622131</t>
  </si>
  <si>
    <t>Montáž oken plastových včetně montáže rámu na polyuretanovou pěnu plochy přes 1 m2 otevíravých nebo sklápěcích do zdiva, výšky do 1,5 m</t>
  </si>
  <si>
    <t>1122207952</t>
  </si>
  <si>
    <t>1,34*1,08*1                                "ozn. 02, v.č. 03, 20"</t>
  </si>
  <si>
    <t>1,36*1,05*1                                "ozn. 03, v.č. 04, 20"</t>
  </si>
  <si>
    <t>1,30*1,05*2                                "ozn. 05, v.č. 04, 20"</t>
  </si>
  <si>
    <t>1,35*1,05*1                                "ozn. 06, v.č. 04, 20"</t>
  </si>
  <si>
    <t>103</t>
  </si>
  <si>
    <t>61130100</t>
  </si>
  <si>
    <t>plastové okno otvíravé a sklápěcí OS, trojitě zasklené, s třemi dorazy, Ug = 0,6, šířka rámu 85 mm</t>
  </si>
  <si>
    <t>1411667752</t>
  </si>
  <si>
    <t>104</t>
  </si>
  <si>
    <t>766622132</t>
  </si>
  <si>
    <t>Montáž oken plastových včetně montáže rámu na polyuretanovou pěnu plochy přes 1 m2 otevíravých nebo sklápěcích do zdiva, výšky přes 1,5 do 2,5 m</t>
  </si>
  <si>
    <t>-1322968786</t>
  </si>
  <si>
    <t>1,31*1,85*1                                      "ozn. 04, v.č.4, 20"</t>
  </si>
  <si>
    <t>1,25*1,25*1                                     "ozn.  07, v.č.5, 20"</t>
  </si>
  <si>
    <t>105</t>
  </si>
  <si>
    <t>515208535</t>
  </si>
  <si>
    <t>106</t>
  </si>
  <si>
    <t>766622133</t>
  </si>
  <si>
    <t>Montáž oken plastových včetně montáže rámu na polyuretanovou pěnu plochy přes 1 m2 otevíravých nebo sklápěcích do zdiva, výšky přes 2,5 m</t>
  </si>
  <si>
    <t>-542455301</t>
  </si>
  <si>
    <t>2,37*1,65*1                              "ozn. 01, v.č. 4, 20"</t>
  </si>
  <si>
    <t>107</t>
  </si>
  <si>
    <t>-473570951</t>
  </si>
  <si>
    <t>108</t>
  </si>
  <si>
    <t>998766102</t>
  </si>
  <si>
    <t>Přesun hmot pro konstrukce truhlářské stanovený z hmotnosti přesunovaného materiálu vodorovná dopravní vzdálenost do 50 m v objektech výšky přes 6 do 12 m</t>
  </si>
  <si>
    <t>976301620</t>
  </si>
  <si>
    <t>783</t>
  </si>
  <si>
    <t>Dokončovací práce - nátěry</t>
  </si>
  <si>
    <t>112</t>
  </si>
  <si>
    <t>783213121</t>
  </si>
  <si>
    <t>Napouštěcí nátěr tesařských konstrukcí zabudovaných do konstrukce proti dřevokazným houbám, hmyzu a plísním dvojnásobný syntetický</t>
  </si>
  <si>
    <t>1432230201</t>
  </si>
  <si>
    <t>(0,12+0,16)*2*7,2*12*2           "krokve"</t>
  </si>
  <si>
    <t>(0,22+0,26)*2*9,5*3                  "vazný trám"</t>
  </si>
  <si>
    <t>0,16*4*2*2*3                               "sloupky"</t>
  </si>
  <si>
    <t>(0,12+0,16)*2*2*3                       "vzpěry"</t>
  </si>
  <si>
    <t>(0,16+0,16)*2*3                           "rozpěry"</t>
  </si>
  <si>
    <t>(0,12+0,16)*2*2*6                       "pásky"</t>
  </si>
  <si>
    <t>Součet          krov nad m.č.202, v.č.5,7"</t>
  </si>
  <si>
    <t>113</t>
  </si>
  <si>
    <t>783218111</t>
  </si>
  <si>
    <t>Lazurovací nátěr tesařských konstrukcí dvojnásobný syntetický</t>
  </si>
  <si>
    <t>120381630</t>
  </si>
  <si>
    <t>784</t>
  </si>
  <si>
    <t>Dokončovací práce - malby a tapety</t>
  </si>
  <si>
    <t>114</t>
  </si>
  <si>
    <t>784221001</t>
  </si>
  <si>
    <t>Malby z malířských směsí otěruvzdorných za sucha jednonásobné, bílé za sucha otěruvzdorné dobře v místnostech výšky do 3,80 m</t>
  </si>
  <si>
    <t>-1631000764</t>
  </si>
  <si>
    <t>21,4+(3,4+6,3)*2*2,85                  "m.č.103, v.č.4"</t>
  </si>
  <si>
    <t>13,8+(3,5+4)*2*2,62                      "m.č. 104, v.č.4"</t>
  </si>
  <si>
    <t>9,4+(3,08+3,05)*2*2,55                "m.č. 105, v.č.4"</t>
  </si>
  <si>
    <t>90,3+(9,9+9,12)*2*3,34                "m.č. 202, v.č.5"</t>
  </si>
  <si>
    <t>115</t>
  </si>
  <si>
    <t>784221003</t>
  </si>
  <si>
    <t>Malby z malířských směsí otěruvzdorných za sucha jednonásobné, bílé za sucha otěruvzdorné dobře v místnostech výšky přes 3,80 do 5,00 m</t>
  </si>
  <si>
    <t>598186652</t>
  </si>
  <si>
    <t>85,2+(9,7+8,8)*2*4,75            "m.č. 102, v.č.4"</t>
  </si>
  <si>
    <t>116</t>
  </si>
  <si>
    <t>784221005</t>
  </si>
  <si>
    <t>Malby z malířských směsí otěruvzdorných za sucha jednonásobné, bílé za sucha otěruvzdorné dobře v místnostech výšky přes 5,00 m</t>
  </si>
  <si>
    <t>-1519008756</t>
  </si>
  <si>
    <t>(12,92+1,8+12,74)*2*6,5                       "m.č. 101, v.č. 4"</t>
  </si>
  <si>
    <t>117</t>
  </si>
  <si>
    <t>784221007</t>
  </si>
  <si>
    <t>Malby z malířských směsí otěruvzdorných za sucha jednonásobné, bílé za sucha otěruvzdorné dobře na schodišti o výšce podlaží do 3,80 m</t>
  </si>
  <si>
    <t>-1346896758</t>
  </si>
  <si>
    <t>5,7+(0,9+2,4)*2*2,85                "m.č.103b, v.č.4"</t>
  </si>
  <si>
    <t>5,7+(2,45+3,4)*2*2,85              "m.č.103a, v.č.4"</t>
  </si>
  <si>
    <t>15,7+(3,5+4,5)*2*3,35              "m.č.201, v.č. 5"</t>
  </si>
  <si>
    <t>SO 10 VRN - SO 10 VRN - Revitalizace výrobního areálu cihelny -  způsobilé výdaje STAVEBNÍ PRÁCE + ZATEPLENÍ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</si>
  <si>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</si>
  <si>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</si>
  <si>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</si>
  <si>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</si>
  <si>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</si>
  <si>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</si>
  <si>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</si>
  <si>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</si>
  <si>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</si>
  <si>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</si>
  <si>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</si>
  <si>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1024</t>
  </si>
  <si>
    <t>-1753281497</t>
  </si>
  <si>
    <t>VRN4</t>
  </si>
  <si>
    <t>Inženýrská činnost</t>
  </si>
  <si>
    <t>040001000</t>
  </si>
  <si>
    <t>Základní rozdělení průvodních činností a nákladů inženýrská činnost</t>
  </si>
  <si>
    <t>326881419</t>
  </si>
  <si>
    <t>VRN7</t>
  </si>
  <si>
    <t>Provozní vlivy</t>
  </si>
  <si>
    <t>070001000</t>
  </si>
  <si>
    <t>Základní rozdělení průvodních činností a nákladů provozní vlivy</t>
  </si>
  <si>
    <t>941380412</t>
  </si>
  <si>
    <t>SO 01 Budova - NEZP. - SO 01 Budova - Revitalizace výrobního areálu bývalé cihelny - NEzpůsobilé výdaje - STAVEBNÍ PRÁCE</t>
  </si>
  <si>
    <t xml:space="preserve">    4 - Vodorovné konstrukce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</si>
  <si>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</si>
  <si>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</si>
  <si>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</si>
  <si>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</si>
  <si>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1644353227</t>
  </si>
  <si>
    <t>0,6*0,6*0,8*2                          "pro sloupky schodiště, v.č. 3"</t>
  </si>
  <si>
    <t>1205310865</t>
  </si>
  <si>
    <t>-1780908527</t>
  </si>
  <si>
    <t>0,8*0,6*0,6*2                            "základ pod sloupky schodiště, v.č.4"</t>
  </si>
  <si>
    <t>-2091303560</t>
  </si>
  <si>
    <t xml:space="preserve">1,84*2,11*0,53                           "mezi m.č.102 a 103a,b, v.č.4"           </t>
  </si>
  <si>
    <t xml:space="preserve">1,19*2,2*0,47                           "mezi m.č.201 a 202, v.č.5"           </t>
  </si>
  <si>
    <t>317121351</t>
  </si>
  <si>
    <t>Montáž překladů ze železobetonových prefabrikátů dodatečně do připravených rýh, světlosti otvoru přes 1800 do 2400 mm</t>
  </si>
  <si>
    <t>-1376933785</t>
  </si>
  <si>
    <t>3             "mezi m.č.102 a 103, v.č. 4"</t>
  </si>
  <si>
    <t>593211090</t>
  </si>
  <si>
    <t>překlad železobetonový RZP 4/240-R10 239x14x21,5 cm</t>
  </si>
  <si>
    <t>306933701</t>
  </si>
  <si>
    <t>342248110</t>
  </si>
  <si>
    <t>Příčky jednoduché z cihel děrovaných spojených na pero a drážku [POROTHERM] klasických na maltu MVC, pevnost cihel P 10, tl. příčky 80 mm</t>
  </si>
  <si>
    <t>717916221</t>
  </si>
  <si>
    <t>(3,39+2,4+1)*2,85-(0,7+0,8)*2        "m.č.103-103b, v.č.4"</t>
  </si>
  <si>
    <t>Vodorovné konstrukce</t>
  </si>
  <si>
    <t>413941123</t>
  </si>
  <si>
    <t>Osazování ocelových válcovaných nosníků ve stropech I nebo IE nebo U nebo UE nebo L č. 14 až 22 nebo výšky do 220 mm</t>
  </si>
  <si>
    <t>722437549</t>
  </si>
  <si>
    <t>5*2*16*0,001                                       "schodiště m.č.103, v.č.4"</t>
  </si>
  <si>
    <t>(1,3+2,35+1,3+1,7*2)*16*0,001    "schodiště"</t>
  </si>
  <si>
    <t>(2,6+3,5)*16*0,001                       "sloupky schodiště"</t>
  </si>
  <si>
    <t>4*2*16*0,001                                      "strop m.č. 201, v.č. 5"</t>
  </si>
  <si>
    <t>130108200</t>
  </si>
  <si>
    <t>ocel profilová UPN, v jakosti 11 375, h=140 mm</t>
  </si>
  <si>
    <t>923847512</t>
  </si>
  <si>
    <t>422*1,1</t>
  </si>
  <si>
    <t>140110660</t>
  </si>
  <si>
    <t>trubka ocelová bezešvá hladká jakost 11 353, 89 x 10 mm</t>
  </si>
  <si>
    <t>1703333745</t>
  </si>
  <si>
    <t>(2,6+3,5)*1,1               "sloupky schodiště, v.č.4, m.č. 103 až 103b"</t>
  </si>
  <si>
    <t>430321414</t>
  </si>
  <si>
    <t>Schodišťové konstrukce a rampy z betonu železového (bez výztuže) stupně, schodnice, ramena, podesty s nosníky tř. C 25/30</t>
  </si>
  <si>
    <t>-1724042165</t>
  </si>
  <si>
    <t>(4,6+1,25+1,35+1,65+1,15+1,35+2,2+0,3)*1,1*0,3</t>
  </si>
  <si>
    <t>431351121</t>
  </si>
  <si>
    <t>Bednění podest, podstupňových desek a ramp včetně podpěrné konstrukce výšky do 4 m půdorysně přímočarých zřízení</t>
  </si>
  <si>
    <t>-457855405</t>
  </si>
  <si>
    <t>(4,6+1,25+1,35+1,65+1,15+1,35+2,2+0,3)*(1,1+0,3)</t>
  </si>
  <si>
    <t>431351122</t>
  </si>
  <si>
    <t>Bednění podest, podstupňových desek a ramp včetně podpěrné konstrukce výšky do 4 m půdorysně přímočarých odstranění</t>
  </si>
  <si>
    <t>-1369115304</t>
  </si>
  <si>
    <t>431351128</t>
  </si>
  <si>
    <t>Bednění podest, podstupňových desek a ramp včetně podpěrné konstrukce Příplatek k cenám za podpěrnou konstrukci o výšce přes 4 do 6 m zřízení</t>
  </si>
  <si>
    <t>823681690</t>
  </si>
  <si>
    <t>(4,6+1,25+1,35+1,65+1,15+1,35+2,2+0,3)*1,1</t>
  </si>
  <si>
    <t>431351129</t>
  </si>
  <si>
    <t>Bednění podest, podstupňových desek a ramp včetně podpěrné konstrukce Příplatek k cenám za podpěrnou konstrukci o výšce přes 4 do 6 m odstranění</t>
  </si>
  <si>
    <t>468635977</t>
  </si>
  <si>
    <t>526001012</t>
  </si>
  <si>
    <t>Rozebrání koleje ze žlábkových kolejnic na pražcích s výplní boků kolejnic</t>
  </si>
  <si>
    <t>1383128335</t>
  </si>
  <si>
    <t>2*20                    "nájezd do m.č. 201"</t>
  </si>
  <si>
    <t>526992112</t>
  </si>
  <si>
    <t>Odstranění drobného kolejiva podložky nebo pásu po rozebrání žlábkové kolejnice souvislého pásu pod patou kolejnice</t>
  </si>
  <si>
    <t>897418004</t>
  </si>
  <si>
    <t>50                               "odstranění nájezdu do m.č. 201"</t>
  </si>
  <si>
    <t>541301311</t>
  </si>
  <si>
    <t>Odstranění pražců po rozebrání koleje ze žlábkových kolejnic pod kolejí rozchod 760 mm dřevěných</t>
  </si>
  <si>
    <t>-1031126499</t>
  </si>
  <si>
    <t>30                    "odstranění nájezdu do m.č. 201"</t>
  </si>
  <si>
    <t>541962011</t>
  </si>
  <si>
    <t>Rozebrání styků žlábkových kolejnic jakéhokoliv tvaru šroubovaných</t>
  </si>
  <si>
    <t>1180137895</t>
  </si>
  <si>
    <t>15                    "odstranění nájezdu do m.č. 201"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</si>
  <si>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</si>
  <si>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</si>
  <si>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-223956474</t>
  </si>
  <si>
    <t>(0,9+0,1+1,43)*3,39*4,75-0,7*2-0,8*2+5,7     "m,.č.103a, v.č.4"</t>
  </si>
  <si>
    <t>(0,9+2,39)*2*(2,5+3,5)*0,5+2,2                           "m.č.103b, v.č. 4"</t>
  </si>
  <si>
    <t>(1,1+0,3)*5                                            "schodiště m.č.103, v.č.4"</t>
  </si>
  <si>
    <t>611325422</t>
  </si>
  <si>
    <t>Oprava vápenocementové nebo vápenné omítky vnitřních ploch štukové dvouvrstvé, tloušťky do 20 mm stropů, v rozsahu opravované plochy přes 10 do 30%</t>
  </si>
  <si>
    <t>730477777</t>
  </si>
  <si>
    <t>85,2                                      "m.č.102"</t>
  </si>
  <si>
    <t>26,6                                     "m.č.103"</t>
  </si>
  <si>
    <t>13,8                                     "m.č.104"</t>
  </si>
  <si>
    <t>642942111</t>
  </si>
  <si>
    <t>Osazování zárubní nebo rámů kovových dveřních lisovaných nebo z úhelníků bez dveřních křídel, na cementovou maltu, plochy otvoru do 2,5 m2</t>
  </si>
  <si>
    <t>1850864788</t>
  </si>
  <si>
    <t>2                  "m.č.103a, v.č.4"</t>
  </si>
  <si>
    <t>553311150</t>
  </si>
  <si>
    <t>zárubeň ocelová pro běžné zdění hranatý profil 110 700 L/P</t>
  </si>
  <si>
    <t>342689508</t>
  </si>
  <si>
    <t>553311170</t>
  </si>
  <si>
    <t>zárubeň ocelová pro běžné zdění hranatý profil 110 800 L/P</t>
  </si>
  <si>
    <t>-1969512029</t>
  </si>
  <si>
    <t>642942221</t>
  </si>
  <si>
    <t>Osazování zárubní nebo rámů kovových dveřních lisovaných nebo z úhelníků bez dveřních křídel, na cementovou maltu, plochy otvoru přes 2,5 do 4,5 m2</t>
  </si>
  <si>
    <t>2146739692</t>
  </si>
  <si>
    <t>1        "mezi m.č. 102 a 103, v.č.4"</t>
  </si>
  <si>
    <t>553311250</t>
  </si>
  <si>
    <t>zárubeň ocelová pro běžné zdění hranatý profil 110 1600 dvoukřídlá</t>
  </si>
  <si>
    <t>-1857824844</t>
  </si>
  <si>
    <t>962032314</t>
  </si>
  <si>
    <t>Bourání zdiva nadzákladového z cihel nebo tvárnic pilířů cihelných průřezu do 0,36 m2</t>
  </si>
  <si>
    <t>-1453250204</t>
  </si>
  <si>
    <t>0,6*0,6*3*2              "pilíře nájezdu do m.č. 201"</t>
  </si>
  <si>
    <t>-1636884821</t>
  </si>
  <si>
    <t>2,37*1,65           "m.č.101 - sklobetonové okno"</t>
  </si>
  <si>
    <t>963051313</t>
  </si>
  <si>
    <t>Bourání železobetonových stropů žebrových s rovným podhledem</t>
  </si>
  <si>
    <t>1011397588</t>
  </si>
  <si>
    <t>4,49*3,5*0,4              "strop pod m.č.201, v.č. 5, 7"</t>
  </si>
  <si>
    <t>967031142</t>
  </si>
  <si>
    <t>Přisekání (špicování) plošné nebo rovných ostění zdiva z cihel pálených rovných ostění, bez odstupu, po hrubém vybourání otvorů, na maltu cementovou</t>
  </si>
  <si>
    <t>-1043871679</t>
  </si>
  <si>
    <t>2,1*0,53*2</t>
  </si>
  <si>
    <t>-1520240512</t>
  </si>
  <si>
    <t>1,6*2,1*0,53               "mezi m.č.102 a 103, v.č.4"</t>
  </si>
  <si>
    <t>973031151</t>
  </si>
  <si>
    <t>Vysekání výklenků nebo kapes ve zdivu z cihel na maltu vápennou nebo vápenocementovou výklenků, pohledové plochy přes 0,25 m2</t>
  </si>
  <si>
    <t>883974871</t>
  </si>
  <si>
    <t>0,7*0,7*0,3                      "výklenek pro hydrant m.č.103, v.č.4"</t>
  </si>
  <si>
    <t>973031812</t>
  </si>
  <si>
    <t>Vysekání výklenků nebo kapes ve zdivu z cihel na maltu vápennou nebo vápenocementovou kapes pro zavázání nových příček, tl. do 100 mm</t>
  </si>
  <si>
    <t>-265349602</t>
  </si>
  <si>
    <t>2,1*2                   "po dveře mezi m.č.102 a 103, v.č.4"</t>
  </si>
  <si>
    <t>2*2*2,85            "pro příčky m.č.103 až103b, v.č.4"</t>
  </si>
  <si>
    <t>974029666</t>
  </si>
  <si>
    <t>Vysekání rýh ve zdivu kamenném pro vtahování nosníků, před vybouráním otvoru do hl. 150 mm, při výšce nosníku do 250 mm</t>
  </si>
  <si>
    <t>518580214</t>
  </si>
  <si>
    <t>2,5*3                               "mezi m.č.102 a 103, v.č.4"</t>
  </si>
  <si>
    <t>-1251789847</t>
  </si>
  <si>
    <t>3*2,5                   "m.č.102 - 103 pro dveře, v.č.4"</t>
  </si>
  <si>
    <t>975053141</t>
  </si>
  <si>
    <t>Víceřadové podchycení stropů pro osazení nosníků dřevěnou výztuhou v. podchycení do 3,5 m a při zatížení hmotností přes 800 do 1500 kg/m2</t>
  </si>
  <si>
    <t>-1197228310</t>
  </si>
  <si>
    <t>9,7*4                         "m.č. 102, v.č. 4"</t>
  </si>
  <si>
    <t>9,9*4                        "m.č. 202, v.č. 5"</t>
  </si>
  <si>
    <t>Součet - při opravě konstrukce krovu</t>
  </si>
  <si>
    <t>975058141</t>
  </si>
  <si>
    <t>Víceřadové podchycení stropů pro osazení nosníků dřevěnou výztuhou Příplatek k cenám za každý další 1 m výšky přes 3,50 m a při zatížení hmotností přes 800 do 1500 kg/m2</t>
  </si>
  <si>
    <t>-290632291</t>
  </si>
  <si>
    <t>9,7*4*2                         "m.č. 102, v.č. 4"</t>
  </si>
  <si>
    <t>978011141</t>
  </si>
  <si>
    <t>Otlučení vápenných nebo vápenocementových omítek vnitřních ploch stropů, v rozsahu přes 10 do 30 %</t>
  </si>
  <si>
    <t>1089111772</t>
  </si>
  <si>
    <t>1040358386</t>
  </si>
  <si>
    <t>-694337765</t>
  </si>
  <si>
    <t>-1538516135</t>
  </si>
  <si>
    <t>36,603*10                                    "odvoz na skládku"</t>
  </si>
  <si>
    <t>-1850314650</t>
  </si>
  <si>
    <t>762109806</t>
  </si>
  <si>
    <t>713511532</t>
  </si>
  <si>
    <t>Montáž tepelné izolace protipožárním nástřikem sloupů, průvlaků nebo trámů ocelových profilu I, T, U, L na podkladní kotvící nátěr, tl. 20 mm</t>
  </si>
  <si>
    <t>1552174782</t>
  </si>
  <si>
    <t>(8,8+9,7+2,5)*0,845               "I. m.č.102, v.č. 4"</t>
  </si>
  <si>
    <t>0,565*4,75                                 "sloup m.č.102, v.č.4"</t>
  </si>
  <si>
    <t>61144150</t>
  </si>
  <si>
    <t>koncovka k parapetu plastovému vnitřnímu 1 pár</t>
  </si>
  <si>
    <t>-850430916</t>
  </si>
  <si>
    <t>998713101</t>
  </si>
  <si>
    <t>Přesun hmot pro izolace tepelné stanovený z hmotnosti přesunovaného materiálu vodorovná dopravní vzdálenost do 50 m v objektech výšky do 6 m</t>
  </si>
  <si>
    <t>167638377</t>
  </si>
  <si>
    <t>854197999</t>
  </si>
  <si>
    <t>-783935658</t>
  </si>
  <si>
    <t>-320719918</t>
  </si>
  <si>
    <t>766660001</t>
  </si>
  <si>
    <t>Montáž dveřních křídel dřevěných nebo plastových otevíravých do ocelové zárubně povrchově upravených jednokřídlových, šířky do 800 mm</t>
  </si>
  <si>
    <t>-147297211</t>
  </si>
  <si>
    <t>4                              "v.č.4"</t>
  </si>
  <si>
    <t>611627010</t>
  </si>
  <si>
    <t>dveře vnitřní hladké folie bílá plné 1křídlové 70x197 cm</t>
  </si>
  <si>
    <t>-1446909625</t>
  </si>
  <si>
    <t>1                    "v.č.4,  m.č. 103b"</t>
  </si>
  <si>
    <t>611627020</t>
  </si>
  <si>
    <t>dveře vnitřní hladké folie bílá plné 1křídlové 80x197 cm</t>
  </si>
  <si>
    <t>-1614537587</t>
  </si>
  <si>
    <t>3                          "v.č. 4, m.č. 103, 104, 105"</t>
  </si>
  <si>
    <t>549146100</t>
  </si>
  <si>
    <t>kování vrchní dveřní klika včetně rozet a montážního materiálu R BB nerez PK</t>
  </si>
  <si>
    <t>-128520463</t>
  </si>
  <si>
    <t>766660012</t>
  </si>
  <si>
    <t>Montáž dveřních křídel dřevěných nebo plastových otevíravých do ocelové zárubně povrchově upravených dvoukřídlových, šířky přes 1450 mm</t>
  </si>
  <si>
    <t>-1200589680</t>
  </si>
  <si>
    <t>1                  "m.č. 102, v.č. 4"</t>
  </si>
  <si>
    <t>611605850</t>
  </si>
  <si>
    <t>dveře vnitřní hladké z 1/3 zasklené 2křídlové bílé 145x197 cm</t>
  </si>
  <si>
    <t>1074564321</t>
  </si>
  <si>
    <t>766811115</t>
  </si>
  <si>
    <t>Montáž kuchyňských linek korpusu spodních skříněk na nožičky (včetně vyrovnání), šířky jednoho dílu do 600 mm</t>
  </si>
  <si>
    <t>200098133</t>
  </si>
  <si>
    <t>4                      "m.č. 103, v.č. 4"</t>
  </si>
  <si>
    <t>109</t>
  </si>
  <si>
    <t>766811151</t>
  </si>
  <si>
    <t>Montáž kuchyňských linek korpusu horních skříněk šroubovaných na stěnu, šířky jednoho dílu do 600 mm</t>
  </si>
  <si>
    <t>-117034597</t>
  </si>
  <si>
    <t>110</t>
  </si>
  <si>
    <t>60721510</t>
  </si>
  <si>
    <t>kuchyňská linka - atyp</t>
  </si>
  <si>
    <t>-1558930176</t>
  </si>
  <si>
    <t>2                                  "m.č.103, v.č. 4"</t>
  </si>
  <si>
    <t>111</t>
  </si>
  <si>
    <t>766811213</t>
  </si>
  <si>
    <t>Montáž kuchyňských linek pracovní desky bez výřezu, délky jednoho dílu přes 2000 do 4000 mm</t>
  </si>
  <si>
    <t>-1885831599</t>
  </si>
  <si>
    <t>1                    "m.č. 103, v.č. 4"</t>
  </si>
  <si>
    <t>607222890</t>
  </si>
  <si>
    <t>deska dřevotřísková laminovaná tl. 38 mm 2070 x 2800 mm</t>
  </si>
  <si>
    <t>-361968849</t>
  </si>
  <si>
    <t>2*0,6                                  "m.č. 103, v.č. 4"</t>
  </si>
  <si>
    <t>766811221</t>
  </si>
  <si>
    <t>Montáž kuchyňských linek pracovní desky Příplatek k ceně za vyřezání otvoru (včetně zaměření)</t>
  </si>
  <si>
    <t>-1815794967</t>
  </si>
  <si>
    <t>766811223</t>
  </si>
  <si>
    <t>Montáž kuchyňských linek pracovní desky Příplatek k ceně za usazení dřezu (včetně silikonu)</t>
  </si>
  <si>
    <t>-1574990683</t>
  </si>
  <si>
    <t>1                           "m.č. 103, v.č.4"</t>
  </si>
  <si>
    <t>1070138527</t>
  </si>
  <si>
    <t>767</t>
  </si>
  <si>
    <t>Konstrukce zámečnické</t>
  </si>
  <si>
    <t>767220220</t>
  </si>
  <si>
    <t>Montáž schodišťového zábradlí z trubek nebo tenkostěnných profilů na ocelovou konstrukci, hmotnosti 1 m zábradlí přes 15 do 25 kg</t>
  </si>
  <si>
    <t>-1637606453</t>
  </si>
  <si>
    <t>5+1,4+2,4+2,4            "m.č.103, 201, v.č. 4, 5"</t>
  </si>
  <si>
    <t>55314110</t>
  </si>
  <si>
    <t>kilogramová cena</t>
  </si>
  <si>
    <t>kg</t>
  </si>
  <si>
    <t>-269300617</t>
  </si>
  <si>
    <t>11,2*25              "výroba a dodávka schodišťového zaábradlí"</t>
  </si>
  <si>
    <t>118</t>
  </si>
  <si>
    <t>55314111</t>
  </si>
  <si>
    <t>kilogramová cena žárové zinkování</t>
  </si>
  <si>
    <t>-1681283773</t>
  </si>
  <si>
    <t>11,2*25              "žárové zinkování schodišťového zaábradlí"</t>
  </si>
  <si>
    <t>767995114</t>
  </si>
  <si>
    <t>Montáž ostatních atypických zámečnických konstrukcí hmotnosti přes 20 do 50 kg</t>
  </si>
  <si>
    <t>-1671735019</t>
  </si>
  <si>
    <t>5*2*16                                                    "schodiště m.č.103, v.č.4"</t>
  </si>
  <si>
    <t>(1,3+2,35+1,3+1,7*2)*16                 "schodiště"</t>
  </si>
  <si>
    <t>4*2*16                                                   "strop m.č. 201, v.č. 5"</t>
  </si>
  <si>
    <t>120</t>
  </si>
  <si>
    <t>998767102</t>
  </si>
  <si>
    <t>Přesun hmot pro zámečnické konstrukce stanovený z hmotnosti přesunovaného materiálu vodorovná dopravní vzdálenost do 50 m v objektech výšky přes 6 do 12 m</t>
  </si>
  <si>
    <t>-2121577485</t>
  </si>
  <si>
    <t>0,333+1,2</t>
  </si>
  <si>
    <t>771</t>
  </si>
  <si>
    <t>Podlahy z dlaždic</t>
  </si>
  <si>
    <t>121</t>
  </si>
  <si>
    <t>771274123</t>
  </si>
  <si>
    <t>Montáž obkladů schodišť z dlaždic keramických lepených flexibilním lepidlem stupnic protiskluzných nebo reliefovaných šířky přes 250 do 300 mm</t>
  </si>
  <si>
    <t>1662161274</t>
  </si>
  <si>
    <t>29*1,1</t>
  </si>
  <si>
    <t>122</t>
  </si>
  <si>
    <t>597613370</t>
  </si>
  <si>
    <t>schodovka - podlahy (barevné) 29,5 x 59,5 x 1 cm I. j.</t>
  </si>
  <si>
    <t>-1152643611</t>
  </si>
  <si>
    <t>29*2*1,1</t>
  </si>
  <si>
    <t>123</t>
  </si>
  <si>
    <t>771574118</t>
  </si>
  <si>
    <t>Montáž podlah z dlaždic keramických lepených flexibilním lepidlem režných nebo glazovaných hladkých přes 35 do 45 ks/ m2</t>
  </si>
  <si>
    <t>-1465934343</t>
  </si>
  <si>
    <t>21,4+5,7+2,2               "m.č.103, 103a, 103b, v.č. 4"</t>
  </si>
  <si>
    <t>1,1*1,1*2+1,5*3,5    "podesty m.č.201, v.č.4 a 5"</t>
  </si>
  <si>
    <t>124</t>
  </si>
  <si>
    <t>597611370</t>
  </si>
  <si>
    <t>dlaždice keramické - koupelny  30 x 30 x 1 cm I. j.</t>
  </si>
  <si>
    <t>1924963635</t>
  </si>
  <si>
    <t>36,97*1,1</t>
  </si>
  <si>
    <t>125</t>
  </si>
  <si>
    <t>771579191</t>
  </si>
  <si>
    <t>Montáž podlah z dlaždic keramických Příplatek k cenám za plochu do 5 m2 jednotlivě</t>
  </si>
  <si>
    <t>1933856223</t>
  </si>
  <si>
    <t>2,2                                      "m.č.103b, v.č. 4"</t>
  </si>
  <si>
    <t>1,1*1,1*2+1,5*3,5        "podesty m.č.201, v.č.4 a 5"</t>
  </si>
  <si>
    <t>126</t>
  </si>
  <si>
    <t>998771101</t>
  </si>
  <si>
    <t>Přesun hmot pro podlahy z dlaždic stanovený z hmotnosti přesunovaného materiálu vodorovná dopravní vzdálenost do 50 m v objektech výšky do 6 m</t>
  </si>
  <si>
    <t>2083941899</t>
  </si>
  <si>
    <t>776</t>
  </si>
  <si>
    <t>Podlahy povlakové</t>
  </si>
  <si>
    <t>127</t>
  </si>
  <si>
    <t>776111311</t>
  </si>
  <si>
    <t>Příprava podkladu vysátí podlah</t>
  </si>
  <si>
    <t>850164047</t>
  </si>
  <si>
    <t>13,8+9,4                    "m.č.104,105, v.č.4"</t>
  </si>
  <si>
    <t>128</t>
  </si>
  <si>
    <t>776121111</t>
  </si>
  <si>
    <t>Příprava podkladu penetrace vodou ředitelná na savý podklad (válečkováním) ředěná v poměru 1:3 podlah</t>
  </si>
  <si>
    <t>-1950008242</t>
  </si>
  <si>
    <t>129</t>
  </si>
  <si>
    <t>776141121</t>
  </si>
  <si>
    <t>Příprava podkladu vyrovnání samonivelační stěrkou podlah min.pevnosti 30 MPa, tloušťky do 3 mm</t>
  </si>
  <si>
    <t>-319403208</t>
  </si>
  <si>
    <t>130</t>
  </si>
  <si>
    <t>776221211</t>
  </si>
  <si>
    <t>Montáž podlahovin z PVC lepením standardním lepidlem ze čtverců standardních</t>
  </si>
  <si>
    <t>905471730</t>
  </si>
  <si>
    <t>131</t>
  </si>
  <si>
    <t>284110340</t>
  </si>
  <si>
    <t>PVC homogenní zátěžové, čtverce 608x608, tl. 2,00 mm, úprava PUR, třída zátěže 34/43, hořlavost Bfl S1</t>
  </si>
  <si>
    <t>662504980</t>
  </si>
  <si>
    <t>(13,8+9,4)*1,1                    "m.č.104,105, v.č.4"</t>
  </si>
  <si>
    <t>132</t>
  </si>
  <si>
    <t>776411111</t>
  </si>
  <si>
    <t>Montáž soklíků lepením obvodových, výšky do 80 mm</t>
  </si>
  <si>
    <t>1667301729</t>
  </si>
  <si>
    <t>(3,5+4)*2                     "m.č.104, v.č. 4"</t>
  </si>
  <si>
    <t>(3,08+3,05)*2            "m.č. 105, v.č. 4"</t>
  </si>
  <si>
    <t>133</t>
  </si>
  <si>
    <t>284110090</t>
  </si>
  <si>
    <t>lišta speciální soklová PVC 18 x 80 mm role 50 m</t>
  </si>
  <si>
    <t>-1392874917</t>
  </si>
  <si>
    <t>27,26*1,02                    "m.č. 103,104, v.č. 4"</t>
  </si>
  <si>
    <t>134</t>
  </si>
  <si>
    <t>998776101</t>
  </si>
  <si>
    <t>Přesun hmot pro podlahy povlakové stanovený z hmotnosti přesunovaného materiálu vodorovná dopravní vzdálenost do 50 m v objektech výšky do 6 m</t>
  </si>
  <si>
    <t>-1587503365</t>
  </si>
  <si>
    <t>781</t>
  </si>
  <si>
    <t>Dokončovací práce - obklady</t>
  </si>
  <si>
    <t>135</t>
  </si>
  <si>
    <t>781414114</t>
  </si>
  <si>
    <t>Montáž obkladů vnitřních stěn z obkladaček a dekorů (listel) pórovinových lepených flexibilním lepidlem z obkladaček pravoúhlých přes 35 do 45 ks/m2</t>
  </si>
  <si>
    <t>252071775</t>
  </si>
  <si>
    <t>(2,43+3,39)*2*2-0,8*2-0,7*2              "m.č.103a, v.č.4"</t>
  </si>
  <si>
    <t>(0,9+2,39)*2*1,8-0,7*1,8                      "m.č.103b, v.č.4"</t>
  </si>
  <si>
    <t>(4,5+0,6)*1,5                                            "m.č. 103, v.č.4"</t>
  </si>
  <si>
    <t>136</t>
  </si>
  <si>
    <t>597610390</t>
  </si>
  <si>
    <t>obkládačky keramické - koupelny  (bílé i barevné) 20 x 25 x 0,68 cm I. j.</t>
  </si>
  <si>
    <t>1050722530</t>
  </si>
  <si>
    <t xml:space="preserve">38,514*1,1                    </t>
  </si>
  <si>
    <t>137</t>
  </si>
  <si>
    <t>781419191</t>
  </si>
  <si>
    <t>Montáž obkladů vnitřních stěn z obkladaček a dekorů (listel) pórovinových Příplatek k cenám obkladaček za plochu do 10 m2 jednotlivě</t>
  </si>
  <si>
    <t>693529343</t>
  </si>
  <si>
    <t>138</t>
  </si>
  <si>
    <t>781494111</t>
  </si>
  <si>
    <t>Ostatní prvky plastové profily ukončovací a dilatační lepené flexibilním lepidlem rohové</t>
  </si>
  <si>
    <t>474039593</t>
  </si>
  <si>
    <t>1,5                   "m.č.103"</t>
  </si>
  <si>
    <t>2*6                  "m.č.103a"</t>
  </si>
  <si>
    <t>1,8*4              "m.č.103b"</t>
  </si>
  <si>
    <t>Součet   v.č.5"</t>
  </si>
  <si>
    <t>139</t>
  </si>
  <si>
    <t>781494511</t>
  </si>
  <si>
    <t>Ostatní prvky plastové profily ukončovací a dilatační lepené flexibilním lepidlem ukončovací</t>
  </si>
  <si>
    <t>822091343</t>
  </si>
  <si>
    <t>4,5+0,6+1,5*2                 "m.č.103"</t>
  </si>
  <si>
    <t>(2,43+3,39)*2                 "m.č.103a"</t>
  </si>
  <si>
    <t>(2,39+0,9)*2                   "m.č.103b"</t>
  </si>
  <si>
    <t>Součet  v.č.4</t>
  </si>
  <si>
    <t>140</t>
  </si>
  <si>
    <t>998781101</t>
  </si>
  <si>
    <t>Přesun hmot pro obklady keramické stanovený z hmotnosti přesunovaného materiálu vodorovná dopravní vzdálenost do 50 m v objektech výšky do 6 m</t>
  </si>
  <si>
    <t>-80010743</t>
  </si>
  <si>
    <t>141</t>
  </si>
  <si>
    <t>783301303</t>
  </si>
  <si>
    <t>Příprava podkladu zámečnických konstrukcí před provedením nátěru odrezivění odrezovačem bezoplachovým</t>
  </si>
  <si>
    <t>-684116616</t>
  </si>
  <si>
    <t>13*2,1*0,5*5*2             "vazníky nad m.č. 101"</t>
  </si>
  <si>
    <t>142</t>
  </si>
  <si>
    <t>783314203</t>
  </si>
  <si>
    <t>Základní antikorozní nátěr zámečnických konstrukcí jednonásobný syntetický samozákladující</t>
  </si>
  <si>
    <t>-1727018957</t>
  </si>
  <si>
    <t>143</t>
  </si>
  <si>
    <t>783315103</t>
  </si>
  <si>
    <t>Mezinátěr zámečnických konstrukcí jednonásobný syntetický samozákladující</t>
  </si>
  <si>
    <t>-1710612981</t>
  </si>
  <si>
    <t>(0,7+2*2)*(0,11+2*0,05)*1                     "zárubně, v.č.4"</t>
  </si>
  <si>
    <t>(0,8+2*2)*(0,11+2*0,05)*3                     "zárubně, v.č.4"</t>
  </si>
  <si>
    <t>(0,9+2*2)*(0,11+2*0,05)*1                      "zárubně, v.č.4"</t>
  </si>
  <si>
    <t>(1,6+2*2)*(0,11+2*0,05)*1                       "zárubně, v.č.4"</t>
  </si>
  <si>
    <t>(3,43+2*2,5)*2*0,05*1+3,43*2,5*2,2     "vrata, v.č.4"</t>
  </si>
  <si>
    <t xml:space="preserve">(3,4+2*4,1)*2*0,05*1+3,4*4,1*2,2          "vrata, v.č.4" </t>
  </si>
  <si>
    <t>144</t>
  </si>
  <si>
    <t>783317101</t>
  </si>
  <si>
    <t>Krycí nátěr (email) zámečnických konstrukcí jednonásobný syntetický standardní</t>
  </si>
  <si>
    <t>-1974096472</t>
  </si>
  <si>
    <t>145</t>
  </si>
  <si>
    <t>783317105</t>
  </si>
  <si>
    <t>Krycí nátěr (email) zámečnických konstrukcí jednonásobný syntetický samozákladující</t>
  </si>
  <si>
    <t>-2039032493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</si>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</sst>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2017-241-A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Revitalizace výrobního areálu bývalé cihelny v. kat. úz. Krčín- STAVEBNÍ PRÁCE + ZATEPLENÍ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12. 12. 2018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pans="2:91" s="5" customFormat="1" ht="47.2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ROUND(SUM(AG53:AG55),2)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ROUND(SUM(AS53:AS55),2)</f>
        <v>0</v>
      </c>
      <c r="AT52" s="128">
        <f>ROUND(SUM(AV52:AW52),2)</f>
        <v>0</v>
      </c>
      <c r="AU52" s="129">
        <f>ROUND(SUM(AU53:AU55),5)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ROUND(SUM(AZ53:AZ55),2)</f>
        <v>0</v>
      </c>
      <c r="BA52" s="128">
        <f>ROUND(SUM(BA53:BA55),2)</f>
        <v>0</v>
      </c>
      <c r="BB52" s="128">
        <f>ROUND(SUM(BB53:BB55),2)</f>
        <v>0</v>
      </c>
      <c r="BC52" s="128">
        <f>ROUND(SUM(BC53:BC55),2)</f>
        <v>0</v>
      </c>
      <c r="BD52" s="130">
        <f>ROUND(SUM(BD53:BD55),2)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21</v>
      </c>
      <c r="CM52" s="131" t="s">
        <v>78</v>
      </c>
    </row>
    <row r="53" spans="1:90" s="6" customFormat="1" ht="42.75" customHeight="1">
      <c r="A53" s="132" t="s">
        <v>79</v>
      </c>
      <c r="B53" s="133"/>
      <c r="C53" s="134"/>
      <c r="D53" s="134"/>
      <c r="E53" s="135" t="s">
        <v>80</v>
      </c>
      <c r="F53" s="135"/>
      <c r="G53" s="135"/>
      <c r="H53" s="135"/>
      <c r="I53" s="135"/>
      <c r="J53" s="134"/>
      <c r="K53" s="135" t="s">
        <v>81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'SO 01 Budova - SO 01 Budo...'!J29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82</v>
      </c>
      <c r="AR53" s="138"/>
      <c r="AS53" s="139">
        <v>0</v>
      </c>
      <c r="AT53" s="140">
        <f>ROUND(SUM(AV53:AW53),2)</f>
        <v>0</v>
      </c>
      <c r="AU53" s="141">
        <f>'SO 01 Budova - SO 01 Budo...'!P99</f>
        <v>0</v>
      </c>
      <c r="AV53" s="140">
        <f>'SO 01 Budova - SO 01 Budo...'!J32</f>
        <v>0</v>
      </c>
      <c r="AW53" s="140">
        <f>'SO 01 Budova - SO 01 Budo...'!J33</f>
        <v>0</v>
      </c>
      <c r="AX53" s="140">
        <f>'SO 01 Budova - SO 01 Budo...'!J34</f>
        <v>0</v>
      </c>
      <c r="AY53" s="140">
        <f>'SO 01 Budova - SO 01 Budo...'!J35</f>
        <v>0</v>
      </c>
      <c r="AZ53" s="140">
        <f>'SO 01 Budova - SO 01 Budo...'!F32</f>
        <v>0</v>
      </c>
      <c r="BA53" s="140">
        <f>'SO 01 Budova - SO 01 Budo...'!F33</f>
        <v>0</v>
      </c>
      <c r="BB53" s="140">
        <f>'SO 01 Budova - SO 01 Budo...'!F34</f>
        <v>0</v>
      </c>
      <c r="BC53" s="140">
        <f>'SO 01 Budova - SO 01 Budo...'!F35</f>
        <v>0</v>
      </c>
      <c r="BD53" s="142">
        <f>'SO 01 Budova - SO 01 Budo...'!F36</f>
        <v>0</v>
      </c>
      <c r="BT53" s="143" t="s">
        <v>78</v>
      </c>
      <c r="BV53" s="143" t="s">
        <v>71</v>
      </c>
      <c r="BW53" s="143" t="s">
        <v>83</v>
      </c>
      <c r="BX53" s="143" t="s">
        <v>77</v>
      </c>
      <c r="CL53" s="143" t="s">
        <v>21</v>
      </c>
    </row>
    <row r="54" spans="1:90" s="6" customFormat="1" ht="42.75" customHeight="1">
      <c r="A54" s="132" t="s">
        <v>79</v>
      </c>
      <c r="B54" s="133"/>
      <c r="C54" s="134"/>
      <c r="D54" s="134"/>
      <c r="E54" s="135" t="s">
        <v>84</v>
      </c>
      <c r="F54" s="135"/>
      <c r="G54" s="135"/>
      <c r="H54" s="135"/>
      <c r="I54" s="135"/>
      <c r="J54" s="134"/>
      <c r="K54" s="135" t="s">
        <v>85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'SO 10 VRN - SO 10 VRN - R...'!J29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82</v>
      </c>
      <c r="AR54" s="138"/>
      <c r="AS54" s="139">
        <v>0</v>
      </c>
      <c r="AT54" s="140">
        <f>ROUND(SUM(AV54:AW54),2)</f>
        <v>0</v>
      </c>
      <c r="AU54" s="141">
        <f>'SO 10 VRN - SO 10 VRN - R...'!P86</f>
        <v>0</v>
      </c>
      <c r="AV54" s="140">
        <f>'SO 10 VRN - SO 10 VRN - R...'!J32</f>
        <v>0</v>
      </c>
      <c r="AW54" s="140">
        <f>'SO 10 VRN - SO 10 VRN - R...'!J33</f>
        <v>0</v>
      </c>
      <c r="AX54" s="140">
        <f>'SO 10 VRN - SO 10 VRN - R...'!J34</f>
        <v>0</v>
      </c>
      <c r="AY54" s="140">
        <f>'SO 10 VRN - SO 10 VRN - R...'!J35</f>
        <v>0</v>
      </c>
      <c r="AZ54" s="140">
        <f>'SO 10 VRN - SO 10 VRN - R...'!F32</f>
        <v>0</v>
      </c>
      <c r="BA54" s="140">
        <f>'SO 10 VRN - SO 10 VRN - R...'!F33</f>
        <v>0</v>
      </c>
      <c r="BB54" s="140">
        <f>'SO 10 VRN - SO 10 VRN - R...'!F34</f>
        <v>0</v>
      </c>
      <c r="BC54" s="140">
        <f>'SO 10 VRN - SO 10 VRN - R...'!F35</f>
        <v>0</v>
      </c>
      <c r="BD54" s="142">
        <f>'SO 10 VRN - SO 10 VRN - R...'!F36</f>
        <v>0</v>
      </c>
      <c r="BT54" s="143" t="s">
        <v>78</v>
      </c>
      <c r="BV54" s="143" t="s">
        <v>71</v>
      </c>
      <c r="BW54" s="143" t="s">
        <v>86</v>
      </c>
      <c r="BX54" s="143" t="s">
        <v>77</v>
      </c>
      <c r="CL54" s="143" t="s">
        <v>21</v>
      </c>
    </row>
    <row r="55" spans="1:90" s="6" customFormat="1" ht="42.75" customHeight="1">
      <c r="A55" s="132" t="s">
        <v>79</v>
      </c>
      <c r="B55" s="133"/>
      <c r="C55" s="134"/>
      <c r="D55" s="134"/>
      <c r="E55" s="135" t="s">
        <v>87</v>
      </c>
      <c r="F55" s="135"/>
      <c r="G55" s="135"/>
      <c r="H55" s="135"/>
      <c r="I55" s="135"/>
      <c r="J55" s="134"/>
      <c r="K55" s="135" t="s">
        <v>88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'SO 01 Budova - NEZP. - SO...'!J29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82</v>
      </c>
      <c r="AR55" s="138"/>
      <c r="AS55" s="144">
        <v>0</v>
      </c>
      <c r="AT55" s="145">
        <f>ROUND(SUM(AV55:AW55),2)</f>
        <v>0</v>
      </c>
      <c r="AU55" s="146">
        <f>'SO 01 Budova - NEZP. - SO...'!P101</f>
        <v>0</v>
      </c>
      <c r="AV55" s="145">
        <f>'SO 01 Budova - NEZP. - SO...'!J32</f>
        <v>0</v>
      </c>
      <c r="AW55" s="145">
        <f>'SO 01 Budova - NEZP. - SO...'!J33</f>
        <v>0</v>
      </c>
      <c r="AX55" s="145">
        <f>'SO 01 Budova - NEZP. - SO...'!J34</f>
        <v>0</v>
      </c>
      <c r="AY55" s="145">
        <f>'SO 01 Budova - NEZP. - SO...'!J35</f>
        <v>0</v>
      </c>
      <c r="AZ55" s="145">
        <f>'SO 01 Budova - NEZP. - SO...'!F32</f>
        <v>0</v>
      </c>
      <c r="BA55" s="145">
        <f>'SO 01 Budova - NEZP. - SO...'!F33</f>
        <v>0</v>
      </c>
      <c r="BB55" s="145">
        <f>'SO 01 Budova - NEZP. - SO...'!F34</f>
        <v>0</v>
      </c>
      <c r="BC55" s="145">
        <f>'SO 01 Budova - NEZP. - SO...'!F35</f>
        <v>0</v>
      </c>
      <c r="BD55" s="147">
        <f>'SO 01 Budova - NEZP. - SO...'!F36</f>
        <v>0</v>
      </c>
      <c r="BT55" s="143" t="s">
        <v>78</v>
      </c>
      <c r="BV55" s="143" t="s">
        <v>71</v>
      </c>
      <c r="BW55" s="143" t="s">
        <v>89</v>
      </c>
      <c r="BX55" s="143" t="s">
        <v>77</v>
      </c>
      <c r="CL55" s="143" t="s">
        <v>21</v>
      </c>
    </row>
    <row r="56" spans="2:44" s="1" customFormat="1" ht="30" customHeight="1">
      <c r="B56" s="46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2"/>
    </row>
    <row r="57" spans="2:44" s="1" customFormat="1" ht="6.95" customHeight="1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72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 10 VRN - SO 10 VRN - R...'!C2" display="/"/>
    <hyperlink ref="A55" location="'SO 01 Budova - NEZP.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90</v>
      </c>
      <c r="G1" s="151" t="s">
        <v>91</v>
      </c>
      <c r="H1" s="151"/>
      <c r="I1" s="152"/>
      <c r="J1" s="151" t="s">
        <v>92</v>
      </c>
      <c r="K1" s="150" t="s">
        <v>93</v>
      </c>
      <c r="L1" s="151" t="s">
        <v>94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Revitalizace výrobního areálu bývalé cihelny v. kat. úz. Krčín- STAVEBNÍ PRÁCE + ZATEPLENÍ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96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97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98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12. 12. 2018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ROUND(SUM(BE99:BE433),2)</f>
        <v>0</v>
      </c>
      <c r="G32" s="47"/>
      <c r="H32" s="47"/>
      <c r="I32" s="170">
        <v>0.21</v>
      </c>
      <c r="J32" s="169">
        <f>ROUND(ROUND((SUM(BE99:BE433)),2)*I32,2)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ROUND(SUM(BF99:BF433),2)</f>
        <v>0</v>
      </c>
      <c r="G33" s="47"/>
      <c r="H33" s="47"/>
      <c r="I33" s="170">
        <v>0.15</v>
      </c>
      <c r="J33" s="169">
        <f>ROUND(ROUND((SUM(BF99:BF433)),2)*I33,2)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ROUND(SUM(BG99:BG433),2)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ROUND(SUM(BH99:BH433),2)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ROUND(SUM(BI99:BI433),2)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Revitalizace výrobního areálu bývalé cihelny v. kat. úz. Krčín- STAVEBNÍ PRÁCE + ZATEPLENÍ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96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97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98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SO 01 Budova - SO 01 Budova - Revitalizace výrobního areálu bývalé cihelny - způsobilé výdaje - STAVEBNÍ PRÁCE + ZA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12. 12. 2018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101</v>
      </c>
      <c r="D58" s="171"/>
      <c r="E58" s="171"/>
      <c r="F58" s="171"/>
      <c r="G58" s="171"/>
      <c r="H58" s="171"/>
      <c r="I58" s="185"/>
      <c r="J58" s="186" t="s">
        <v>102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103</v>
      </c>
      <c r="D60" s="47"/>
      <c r="E60" s="47"/>
      <c r="F60" s="47"/>
      <c r="G60" s="47"/>
      <c r="H60" s="47"/>
      <c r="I60" s="156"/>
      <c r="J60" s="167">
        <f>J99</f>
        <v>0</v>
      </c>
      <c r="K60" s="51"/>
      <c r="AU60" s="24" t="s">
        <v>104</v>
      </c>
    </row>
    <row r="61" spans="2:11" s="8" customFormat="1" ht="24.95" customHeight="1">
      <c r="B61" s="189"/>
      <c r="C61" s="190"/>
      <c r="D61" s="191" t="s">
        <v>105</v>
      </c>
      <c r="E61" s="192"/>
      <c r="F61" s="192"/>
      <c r="G61" s="192"/>
      <c r="H61" s="192"/>
      <c r="I61" s="193"/>
      <c r="J61" s="194">
        <f>J100</f>
        <v>0</v>
      </c>
      <c r="K61" s="195"/>
    </row>
    <row r="62" spans="2:11" s="9" customFormat="1" ht="19.9" customHeight="1">
      <c r="B62" s="196"/>
      <c r="C62" s="197"/>
      <c r="D62" s="198" t="s">
        <v>106</v>
      </c>
      <c r="E62" s="199"/>
      <c r="F62" s="199"/>
      <c r="G62" s="199"/>
      <c r="H62" s="199"/>
      <c r="I62" s="200"/>
      <c r="J62" s="201">
        <f>J101</f>
        <v>0</v>
      </c>
      <c r="K62" s="202"/>
    </row>
    <row r="63" spans="2:11" s="9" customFormat="1" ht="19.9" customHeight="1">
      <c r="B63" s="196"/>
      <c r="C63" s="197"/>
      <c r="D63" s="198" t="s">
        <v>107</v>
      </c>
      <c r="E63" s="199"/>
      <c r="F63" s="199"/>
      <c r="G63" s="199"/>
      <c r="H63" s="199"/>
      <c r="I63" s="200"/>
      <c r="J63" s="201">
        <f>J113</f>
        <v>0</v>
      </c>
      <c r="K63" s="202"/>
    </row>
    <row r="64" spans="2:11" s="9" customFormat="1" ht="19.9" customHeight="1">
      <c r="B64" s="196"/>
      <c r="C64" s="197"/>
      <c r="D64" s="198" t="s">
        <v>108</v>
      </c>
      <c r="E64" s="199"/>
      <c r="F64" s="199"/>
      <c r="G64" s="199"/>
      <c r="H64" s="199"/>
      <c r="I64" s="200"/>
      <c r="J64" s="201">
        <f>J119</f>
        <v>0</v>
      </c>
      <c r="K64" s="202"/>
    </row>
    <row r="65" spans="2:11" s="9" customFormat="1" ht="19.9" customHeight="1">
      <c r="B65" s="196"/>
      <c r="C65" s="197"/>
      <c r="D65" s="198" t="s">
        <v>109</v>
      </c>
      <c r="E65" s="199"/>
      <c r="F65" s="199"/>
      <c r="G65" s="199"/>
      <c r="H65" s="199"/>
      <c r="I65" s="200"/>
      <c r="J65" s="201">
        <f>J141</f>
        <v>0</v>
      </c>
      <c r="K65" s="202"/>
    </row>
    <row r="66" spans="2:11" s="9" customFormat="1" ht="19.9" customHeight="1">
      <c r="B66" s="196"/>
      <c r="C66" s="197"/>
      <c r="D66" s="198" t="s">
        <v>110</v>
      </c>
      <c r="E66" s="199"/>
      <c r="F66" s="199"/>
      <c r="G66" s="199"/>
      <c r="H66" s="199"/>
      <c r="I66" s="200"/>
      <c r="J66" s="201">
        <f>J148</f>
        <v>0</v>
      </c>
      <c r="K66" s="202"/>
    </row>
    <row r="67" spans="2:11" s="9" customFormat="1" ht="19.9" customHeight="1">
      <c r="B67" s="196"/>
      <c r="C67" s="197"/>
      <c r="D67" s="198" t="s">
        <v>111</v>
      </c>
      <c r="E67" s="199"/>
      <c r="F67" s="199"/>
      <c r="G67" s="199"/>
      <c r="H67" s="199"/>
      <c r="I67" s="200"/>
      <c r="J67" s="201">
        <f>J209</f>
        <v>0</v>
      </c>
      <c r="K67" s="202"/>
    </row>
    <row r="68" spans="2:11" s="9" customFormat="1" ht="19.9" customHeight="1">
      <c r="B68" s="196"/>
      <c r="C68" s="197"/>
      <c r="D68" s="198" t="s">
        <v>112</v>
      </c>
      <c r="E68" s="199"/>
      <c r="F68" s="199"/>
      <c r="G68" s="199"/>
      <c r="H68" s="199"/>
      <c r="I68" s="200"/>
      <c r="J68" s="201">
        <f>J265</f>
        <v>0</v>
      </c>
      <c r="K68" s="202"/>
    </row>
    <row r="69" spans="2:11" s="9" customFormat="1" ht="19.9" customHeight="1">
      <c r="B69" s="196"/>
      <c r="C69" s="197"/>
      <c r="D69" s="198" t="s">
        <v>113</v>
      </c>
      <c r="E69" s="199"/>
      <c r="F69" s="199"/>
      <c r="G69" s="199"/>
      <c r="H69" s="199"/>
      <c r="I69" s="200"/>
      <c r="J69" s="201">
        <f>J271</f>
        <v>0</v>
      </c>
      <c r="K69" s="202"/>
    </row>
    <row r="70" spans="2:11" s="8" customFormat="1" ht="24.95" customHeight="1">
      <c r="B70" s="189"/>
      <c r="C70" s="190"/>
      <c r="D70" s="191" t="s">
        <v>114</v>
      </c>
      <c r="E70" s="192"/>
      <c r="F70" s="192"/>
      <c r="G70" s="192"/>
      <c r="H70" s="192"/>
      <c r="I70" s="193"/>
      <c r="J70" s="194">
        <f>J273</f>
        <v>0</v>
      </c>
      <c r="K70" s="195"/>
    </row>
    <row r="71" spans="2:11" s="9" customFormat="1" ht="19.9" customHeight="1">
      <c r="B71" s="196"/>
      <c r="C71" s="197"/>
      <c r="D71" s="198" t="s">
        <v>115</v>
      </c>
      <c r="E71" s="199"/>
      <c r="F71" s="199"/>
      <c r="G71" s="199"/>
      <c r="H71" s="199"/>
      <c r="I71" s="200"/>
      <c r="J71" s="201">
        <f>J274</f>
        <v>0</v>
      </c>
      <c r="K71" s="202"/>
    </row>
    <row r="72" spans="2:11" s="9" customFormat="1" ht="19.9" customHeight="1">
      <c r="B72" s="196"/>
      <c r="C72" s="197"/>
      <c r="D72" s="198" t="s">
        <v>116</v>
      </c>
      <c r="E72" s="199"/>
      <c r="F72" s="199"/>
      <c r="G72" s="199"/>
      <c r="H72" s="199"/>
      <c r="I72" s="200"/>
      <c r="J72" s="201">
        <f>J301</f>
        <v>0</v>
      </c>
      <c r="K72" s="202"/>
    </row>
    <row r="73" spans="2:11" s="9" customFormat="1" ht="19.9" customHeight="1">
      <c r="B73" s="196"/>
      <c r="C73" s="197"/>
      <c r="D73" s="198" t="s">
        <v>117</v>
      </c>
      <c r="E73" s="199"/>
      <c r="F73" s="199"/>
      <c r="G73" s="199"/>
      <c r="H73" s="199"/>
      <c r="I73" s="200"/>
      <c r="J73" s="201">
        <f>J323</f>
        <v>0</v>
      </c>
      <c r="K73" s="202"/>
    </row>
    <row r="74" spans="2:11" s="9" customFormat="1" ht="19.9" customHeight="1">
      <c r="B74" s="196"/>
      <c r="C74" s="197"/>
      <c r="D74" s="198" t="s">
        <v>118</v>
      </c>
      <c r="E74" s="199"/>
      <c r="F74" s="199"/>
      <c r="G74" s="199"/>
      <c r="H74" s="199"/>
      <c r="I74" s="200"/>
      <c r="J74" s="201">
        <f>J330</f>
        <v>0</v>
      </c>
      <c r="K74" s="202"/>
    </row>
    <row r="75" spans="2:11" s="9" customFormat="1" ht="19.9" customHeight="1">
      <c r="B75" s="196"/>
      <c r="C75" s="197"/>
      <c r="D75" s="198" t="s">
        <v>119</v>
      </c>
      <c r="E75" s="199"/>
      <c r="F75" s="199"/>
      <c r="G75" s="199"/>
      <c r="H75" s="199"/>
      <c r="I75" s="200"/>
      <c r="J75" s="201">
        <f>J361</f>
        <v>0</v>
      </c>
      <c r="K75" s="202"/>
    </row>
    <row r="76" spans="2:11" s="9" customFormat="1" ht="19.9" customHeight="1">
      <c r="B76" s="196"/>
      <c r="C76" s="197"/>
      <c r="D76" s="198" t="s">
        <v>120</v>
      </c>
      <c r="E76" s="199"/>
      <c r="F76" s="199"/>
      <c r="G76" s="199"/>
      <c r="H76" s="199"/>
      <c r="I76" s="200"/>
      <c r="J76" s="201">
        <f>J403</f>
        <v>0</v>
      </c>
      <c r="K76" s="202"/>
    </row>
    <row r="77" spans="2:11" s="9" customFormat="1" ht="19.9" customHeight="1">
      <c r="B77" s="196"/>
      <c r="C77" s="197"/>
      <c r="D77" s="198" t="s">
        <v>121</v>
      </c>
      <c r="E77" s="199"/>
      <c r="F77" s="199"/>
      <c r="G77" s="199"/>
      <c r="H77" s="199"/>
      <c r="I77" s="200"/>
      <c r="J77" s="201">
        <f>J418</f>
        <v>0</v>
      </c>
      <c r="K77" s="202"/>
    </row>
    <row r="78" spans="2:11" s="1" customFormat="1" ht="21.8" customHeight="1">
      <c r="B78" s="46"/>
      <c r="C78" s="47"/>
      <c r="D78" s="47"/>
      <c r="E78" s="47"/>
      <c r="F78" s="47"/>
      <c r="G78" s="47"/>
      <c r="H78" s="47"/>
      <c r="I78" s="156"/>
      <c r="J78" s="47"/>
      <c r="K78" s="51"/>
    </row>
    <row r="79" spans="2:11" s="1" customFormat="1" ht="6.95" customHeight="1">
      <c r="B79" s="67"/>
      <c r="C79" s="68"/>
      <c r="D79" s="68"/>
      <c r="E79" s="68"/>
      <c r="F79" s="68"/>
      <c r="G79" s="68"/>
      <c r="H79" s="68"/>
      <c r="I79" s="178"/>
      <c r="J79" s="68"/>
      <c r="K79" s="69"/>
    </row>
    <row r="83" spans="2:12" s="1" customFormat="1" ht="6.95" customHeight="1">
      <c r="B83" s="70"/>
      <c r="C83" s="71"/>
      <c r="D83" s="71"/>
      <c r="E83" s="71"/>
      <c r="F83" s="71"/>
      <c r="G83" s="71"/>
      <c r="H83" s="71"/>
      <c r="I83" s="181"/>
      <c r="J83" s="71"/>
      <c r="K83" s="71"/>
      <c r="L83" s="72"/>
    </row>
    <row r="84" spans="2:12" s="1" customFormat="1" ht="36.95" customHeight="1">
      <c r="B84" s="46"/>
      <c r="C84" s="73" t="s">
        <v>122</v>
      </c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12" s="1" customFormat="1" ht="14.4" customHeight="1">
      <c r="B86" s="46"/>
      <c r="C86" s="76" t="s">
        <v>18</v>
      </c>
      <c r="D86" s="74"/>
      <c r="E86" s="74"/>
      <c r="F86" s="74"/>
      <c r="G86" s="74"/>
      <c r="H86" s="74"/>
      <c r="I86" s="203"/>
      <c r="J86" s="74"/>
      <c r="K86" s="74"/>
      <c r="L86" s="72"/>
    </row>
    <row r="87" spans="2:12" s="1" customFormat="1" ht="16.5" customHeight="1">
      <c r="B87" s="46"/>
      <c r="C87" s="74"/>
      <c r="D87" s="74"/>
      <c r="E87" s="204" t="str">
        <f>E7</f>
        <v>Revitalizace výrobního areálu bývalé cihelny v. kat. úz. Krčín- STAVEBNÍ PRÁCE + ZATEPLENÍ</v>
      </c>
      <c r="F87" s="76"/>
      <c r="G87" s="76"/>
      <c r="H87" s="76"/>
      <c r="I87" s="203"/>
      <c r="J87" s="74"/>
      <c r="K87" s="74"/>
      <c r="L87" s="72"/>
    </row>
    <row r="88" spans="2:12" ht="13.5">
      <c r="B88" s="28"/>
      <c r="C88" s="76" t="s">
        <v>96</v>
      </c>
      <c r="D88" s="205"/>
      <c r="E88" s="205"/>
      <c r="F88" s="205"/>
      <c r="G88" s="205"/>
      <c r="H88" s="205"/>
      <c r="I88" s="148"/>
      <c r="J88" s="205"/>
      <c r="K88" s="205"/>
      <c r="L88" s="206"/>
    </row>
    <row r="89" spans="2:12" s="1" customFormat="1" ht="16.5" customHeight="1">
      <c r="B89" s="46"/>
      <c r="C89" s="74"/>
      <c r="D89" s="74"/>
      <c r="E89" s="204" t="s">
        <v>97</v>
      </c>
      <c r="F89" s="74"/>
      <c r="G89" s="74"/>
      <c r="H89" s="74"/>
      <c r="I89" s="203"/>
      <c r="J89" s="74"/>
      <c r="K89" s="74"/>
      <c r="L89" s="72"/>
    </row>
    <row r="90" spans="2:12" s="1" customFormat="1" ht="14.4" customHeight="1">
      <c r="B90" s="46"/>
      <c r="C90" s="76" t="s">
        <v>98</v>
      </c>
      <c r="D90" s="74"/>
      <c r="E90" s="74"/>
      <c r="F90" s="74"/>
      <c r="G90" s="74"/>
      <c r="H90" s="74"/>
      <c r="I90" s="203"/>
      <c r="J90" s="74"/>
      <c r="K90" s="74"/>
      <c r="L90" s="72"/>
    </row>
    <row r="91" spans="2:12" s="1" customFormat="1" ht="17.25" customHeight="1">
      <c r="B91" s="46"/>
      <c r="C91" s="74"/>
      <c r="D91" s="74"/>
      <c r="E91" s="82" t="str">
        <f>E11</f>
        <v>SO 01 Budova - SO 01 Budova - Revitalizace výrobního areálu bývalé cihelny - způsobilé výdaje - STAVEBNÍ PRÁCE + ZA</v>
      </c>
      <c r="F91" s="74"/>
      <c r="G91" s="74"/>
      <c r="H91" s="74"/>
      <c r="I91" s="203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18" customHeight="1">
      <c r="B93" s="46"/>
      <c r="C93" s="76" t="s">
        <v>23</v>
      </c>
      <c r="D93" s="74"/>
      <c r="E93" s="74"/>
      <c r="F93" s="207" t="str">
        <f>F14</f>
        <v xml:space="preserve"> </v>
      </c>
      <c r="G93" s="74"/>
      <c r="H93" s="74"/>
      <c r="I93" s="208" t="s">
        <v>25</v>
      </c>
      <c r="J93" s="85" t="str">
        <f>IF(J14="","",J14)</f>
        <v>12. 12. 2018</v>
      </c>
      <c r="K93" s="74"/>
      <c r="L93" s="72"/>
    </row>
    <row r="94" spans="2:12" s="1" customFormat="1" ht="6.95" customHeight="1">
      <c r="B94" s="46"/>
      <c r="C94" s="74"/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3.5">
      <c r="B95" s="46"/>
      <c r="C95" s="76" t="s">
        <v>27</v>
      </c>
      <c r="D95" s="74"/>
      <c r="E95" s="74"/>
      <c r="F95" s="207" t="str">
        <f>E17</f>
        <v xml:space="preserve"> </v>
      </c>
      <c r="G95" s="74"/>
      <c r="H95" s="74"/>
      <c r="I95" s="208" t="s">
        <v>32</v>
      </c>
      <c r="J95" s="207" t="str">
        <f>E23</f>
        <v xml:space="preserve"> </v>
      </c>
      <c r="K95" s="74"/>
      <c r="L95" s="72"/>
    </row>
    <row r="96" spans="2:12" s="1" customFormat="1" ht="14.4" customHeight="1">
      <c r="B96" s="46"/>
      <c r="C96" s="76" t="s">
        <v>30</v>
      </c>
      <c r="D96" s="74"/>
      <c r="E96" s="74"/>
      <c r="F96" s="207" t="str">
        <f>IF(E20="","",E20)</f>
        <v/>
      </c>
      <c r="G96" s="74"/>
      <c r="H96" s="74"/>
      <c r="I96" s="203"/>
      <c r="J96" s="74"/>
      <c r="K96" s="74"/>
      <c r="L96" s="72"/>
    </row>
    <row r="97" spans="2:12" s="1" customFormat="1" ht="10.3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20" s="10" customFormat="1" ht="29.25" customHeight="1">
      <c r="B98" s="209"/>
      <c r="C98" s="210" t="s">
        <v>123</v>
      </c>
      <c r="D98" s="211" t="s">
        <v>54</v>
      </c>
      <c r="E98" s="211" t="s">
        <v>50</v>
      </c>
      <c r="F98" s="211" t="s">
        <v>124</v>
      </c>
      <c r="G98" s="211" t="s">
        <v>125</v>
      </c>
      <c r="H98" s="211" t="s">
        <v>126</v>
      </c>
      <c r="I98" s="212" t="s">
        <v>127</v>
      </c>
      <c r="J98" s="211" t="s">
        <v>102</v>
      </c>
      <c r="K98" s="213" t="s">
        <v>128</v>
      </c>
      <c r="L98" s="214"/>
      <c r="M98" s="102" t="s">
        <v>129</v>
      </c>
      <c r="N98" s="103" t="s">
        <v>39</v>
      </c>
      <c r="O98" s="103" t="s">
        <v>130</v>
      </c>
      <c r="P98" s="103" t="s">
        <v>131</v>
      </c>
      <c r="Q98" s="103" t="s">
        <v>132</v>
      </c>
      <c r="R98" s="103" t="s">
        <v>133</v>
      </c>
      <c r="S98" s="103" t="s">
        <v>134</v>
      </c>
      <c r="T98" s="104" t="s">
        <v>135</v>
      </c>
    </row>
    <row r="99" spans="2:63" s="1" customFormat="1" ht="29.25" customHeight="1">
      <c r="B99" s="46"/>
      <c r="C99" s="108" t="s">
        <v>103</v>
      </c>
      <c r="D99" s="74"/>
      <c r="E99" s="74"/>
      <c r="F99" s="74"/>
      <c r="G99" s="74"/>
      <c r="H99" s="74"/>
      <c r="I99" s="203"/>
      <c r="J99" s="215">
        <f>BK99</f>
        <v>0</v>
      </c>
      <c r="K99" s="74"/>
      <c r="L99" s="72"/>
      <c r="M99" s="105"/>
      <c r="N99" s="106"/>
      <c r="O99" s="106"/>
      <c r="P99" s="216">
        <f>P100+P273</f>
        <v>0</v>
      </c>
      <c r="Q99" s="106"/>
      <c r="R99" s="216">
        <f>R100+R273</f>
        <v>70.56064998</v>
      </c>
      <c r="S99" s="106"/>
      <c r="T99" s="217">
        <f>T100+T273</f>
        <v>33.7469666</v>
      </c>
      <c r="AT99" s="24" t="s">
        <v>68</v>
      </c>
      <c r="AU99" s="24" t="s">
        <v>104</v>
      </c>
      <c r="BK99" s="218">
        <f>BK100+BK273</f>
        <v>0</v>
      </c>
    </row>
    <row r="100" spans="2:63" s="11" customFormat="1" ht="37.4" customHeight="1">
      <c r="B100" s="219"/>
      <c r="C100" s="220"/>
      <c r="D100" s="221" t="s">
        <v>68</v>
      </c>
      <c r="E100" s="222" t="s">
        <v>136</v>
      </c>
      <c r="F100" s="222" t="s">
        <v>137</v>
      </c>
      <c r="G100" s="220"/>
      <c r="H100" s="220"/>
      <c r="I100" s="223"/>
      <c r="J100" s="224">
        <f>BK100</f>
        <v>0</v>
      </c>
      <c r="K100" s="220"/>
      <c r="L100" s="225"/>
      <c r="M100" s="226"/>
      <c r="N100" s="227"/>
      <c r="O100" s="227"/>
      <c r="P100" s="228">
        <f>P101+P113+P119+P141+P148+P209+P265+P271</f>
        <v>0</v>
      </c>
      <c r="Q100" s="227"/>
      <c r="R100" s="228">
        <f>R101+R113+R119+R141+R148+R209+R265+R271</f>
        <v>61.34868263999999</v>
      </c>
      <c r="S100" s="227"/>
      <c r="T100" s="229">
        <f>T101+T113+T119+T141+T148+T209+T265+T271</f>
        <v>32.4802946</v>
      </c>
      <c r="AR100" s="230" t="s">
        <v>76</v>
      </c>
      <c r="AT100" s="231" t="s">
        <v>68</v>
      </c>
      <c r="AU100" s="231" t="s">
        <v>69</v>
      </c>
      <c r="AY100" s="230" t="s">
        <v>138</v>
      </c>
      <c r="BK100" s="232">
        <f>BK101+BK113+BK119+BK141+BK148+BK209+BK265+BK271</f>
        <v>0</v>
      </c>
    </row>
    <row r="101" spans="2:63" s="11" customFormat="1" ht="19.9" customHeight="1">
      <c r="B101" s="219"/>
      <c r="C101" s="220"/>
      <c r="D101" s="221" t="s">
        <v>68</v>
      </c>
      <c r="E101" s="233" t="s">
        <v>76</v>
      </c>
      <c r="F101" s="233" t="s">
        <v>139</v>
      </c>
      <c r="G101" s="220"/>
      <c r="H101" s="220"/>
      <c r="I101" s="223"/>
      <c r="J101" s="234">
        <f>BK101</f>
        <v>0</v>
      </c>
      <c r="K101" s="220"/>
      <c r="L101" s="225"/>
      <c r="M101" s="226"/>
      <c r="N101" s="227"/>
      <c r="O101" s="227"/>
      <c r="P101" s="228">
        <f>SUM(P102:P112)</f>
        <v>0</v>
      </c>
      <c r="Q101" s="227"/>
      <c r="R101" s="228">
        <f>SUM(R102:R112)</f>
        <v>0</v>
      </c>
      <c r="S101" s="227"/>
      <c r="T101" s="229">
        <f>SUM(T102:T112)</f>
        <v>0</v>
      </c>
      <c r="AR101" s="230" t="s">
        <v>76</v>
      </c>
      <c r="AT101" s="231" t="s">
        <v>68</v>
      </c>
      <c r="AU101" s="231" t="s">
        <v>76</v>
      </c>
      <c r="AY101" s="230" t="s">
        <v>138</v>
      </c>
      <c r="BK101" s="232">
        <f>SUM(BK102:BK112)</f>
        <v>0</v>
      </c>
    </row>
    <row r="102" spans="2:65" s="1" customFormat="1" ht="38.25" customHeight="1">
      <c r="B102" s="46"/>
      <c r="C102" s="235" t="s">
        <v>76</v>
      </c>
      <c r="D102" s="235" t="s">
        <v>140</v>
      </c>
      <c r="E102" s="236" t="s">
        <v>141</v>
      </c>
      <c r="F102" s="237" t="s">
        <v>142</v>
      </c>
      <c r="G102" s="238" t="s">
        <v>143</v>
      </c>
      <c r="H102" s="239">
        <v>0.281</v>
      </c>
      <c r="I102" s="240"/>
      <c r="J102" s="241">
        <f>ROUND(I102*H102,2)</f>
        <v>0</v>
      </c>
      <c r="K102" s="237" t="s">
        <v>144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145</v>
      </c>
      <c r="AT102" s="24" t="s">
        <v>140</v>
      </c>
      <c r="AU102" s="24" t="s">
        <v>78</v>
      </c>
      <c r="AY102" s="24" t="s">
        <v>138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145</v>
      </c>
      <c r="BM102" s="24" t="s">
        <v>146</v>
      </c>
    </row>
    <row r="103" spans="2:51" s="12" customFormat="1" ht="13.5">
      <c r="B103" s="247"/>
      <c r="C103" s="248"/>
      <c r="D103" s="249" t="s">
        <v>147</v>
      </c>
      <c r="E103" s="250" t="s">
        <v>21</v>
      </c>
      <c r="F103" s="251" t="s">
        <v>148</v>
      </c>
      <c r="G103" s="248"/>
      <c r="H103" s="252">
        <v>0.281</v>
      </c>
      <c r="I103" s="253"/>
      <c r="J103" s="248"/>
      <c r="K103" s="248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147</v>
      </c>
      <c r="AU103" s="258" t="s">
        <v>78</v>
      </c>
      <c r="AV103" s="12" t="s">
        <v>78</v>
      </c>
      <c r="AW103" s="12" t="s">
        <v>33</v>
      </c>
      <c r="AX103" s="12" t="s">
        <v>76</v>
      </c>
      <c r="AY103" s="258" t="s">
        <v>138</v>
      </c>
    </row>
    <row r="104" spans="2:65" s="1" customFormat="1" ht="25.5" customHeight="1">
      <c r="B104" s="46"/>
      <c r="C104" s="235" t="s">
        <v>78</v>
      </c>
      <c r="D104" s="235" t="s">
        <v>140</v>
      </c>
      <c r="E104" s="236" t="s">
        <v>149</v>
      </c>
      <c r="F104" s="237" t="s">
        <v>150</v>
      </c>
      <c r="G104" s="238" t="s">
        <v>143</v>
      </c>
      <c r="H104" s="239">
        <v>0.544</v>
      </c>
      <c r="I104" s="240"/>
      <c r="J104" s="241">
        <f>ROUND(I104*H104,2)</f>
        <v>0</v>
      </c>
      <c r="K104" s="237" t="s">
        <v>144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145</v>
      </c>
      <c r="AT104" s="24" t="s">
        <v>140</v>
      </c>
      <c r="AU104" s="24" t="s">
        <v>78</v>
      </c>
      <c r="AY104" s="24" t="s">
        <v>138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145</v>
      </c>
      <c r="BM104" s="24" t="s">
        <v>151</v>
      </c>
    </row>
    <row r="105" spans="2:51" s="12" customFormat="1" ht="13.5">
      <c r="B105" s="247"/>
      <c r="C105" s="248"/>
      <c r="D105" s="249" t="s">
        <v>147</v>
      </c>
      <c r="E105" s="250" t="s">
        <v>21</v>
      </c>
      <c r="F105" s="251" t="s">
        <v>152</v>
      </c>
      <c r="G105" s="248"/>
      <c r="H105" s="252">
        <v>0.544</v>
      </c>
      <c r="I105" s="253"/>
      <c r="J105" s="248"/>
      <c r="K105" s="248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147</v>
      </c>
      <c r="AU105" s="258" t="s">
        <v>78</v>
      </c>
      <c r="AV105" s="12" t="s">
        <v>78</v>
      </c>
      <c r="AW105" s="12" t="s">
        <v>33</v>
      </c>
      <c r="AX105" s="12" t="s">
        <v>76</v>
      </c>
      <c r="AY105" s="258" t="s">
        <v>138</v>
      </c>
    </row>
    <row r="106" spans="2:65" s="1" customFormat="1" ht="25.5" customHeight="1">
      <c r="B106" s="46"/>
      <c r="C106" s="235" t="s">
        <v>153</v>
      </c>
      <c r="D106" s="235" t="s">
        <v>140</v>
      </c>
      <c r="E106" s="236" t="s">
        <v>154</v>
      </c>
      <c r="F106" s="237" t="s">
        <v>155</v>
      </c>
      <c r="G106" s="238" t="s">
        <v>143</v>
      </c>
      <c r="H106" s="239">
        <v>38.894</v>
      </c>
      <c r="I106" s="240"/>
      <c r="J106" s="241">
        <f>ROUND(I106*H106,2)</f>
        <v>0</v>
      </c>
      <c r="K106" s="237" t="s">
        <v>144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145</v>
      </c>
      <c r="AT106" s="24" t="s">
        <v>140</v>
      </c>
      <c r="AU106" s="24" t="s">
        <v>78</v>
      </c>
      <c r="AY106" s="24" t="s">
        <v>138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145</v>
      </c>
      <c r="BM106" s="24" t="s">
        <v>156</v>
      </c>
    </row>
    <row r="107" spans="2:51" s="12" customFormat="1" ht="13.5">
      <c r="B107" s="247"/>
      <c r="C107" s="248"/>
      <c r="D107" s="249" t="s">
        <v>147</v>
      </c>
      <c r="E107" s="250" t="s">
        <v>21</v>
      </c>
      <c r="F107" s="251" t="s">
        <v>157</v>
      </c>
      <c r="G107" s="248"/>
      <c r="H107" s="252">
        <v>38.894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147</v>
      </c>
      <c r="AU107" s="258" t="s">
        <v>78</v>
      </c>
      <c r="AV107" s="12" t="s">
        <v>78</v>
      </c>
      <c r="AW107" s="12" t="s">
        <v>33</v>
      </c>
      <c r="AX107" s="12" t="s">
        <v>69</v>
      </c>
      <c r="AY107" s="258" t="s">
        <v>138</v>
      </c>
    </row>
    <row r="108" spans="2:51" s="13" customFormat="1" ht="13.5">
      <c r="B108" s="259"/>
      <c r="C108" s="260"/>
      <c r="D108" s="249" t="s">
        <v>147</v>
      </c>
      <c r="E108" s="261" t="s">
        <v>21</v>
      </c>
      <c r="F108" s="262" t="s">
        <v>158</v>
      </c>
      <c r="G108" s="260"/>
      <c r="H108" s="263">
        <v>38.894</v>
      </c>
      <c r="I108" s="264"/>
      <c r="J108" s="260"/>
      <c r="K108" s="260"/>
      <c r="L108" s="265"/>
      <c r="M108" s="266"/>
      <c r="N108" s="267"/>
      <c r="O108" s="267"/>
      <c r="P108" s="267"/>
      <c r="Q108" s="267"/>
      <c r="R108" s="267"/>
      <c r="S108" s="267"/>
      <c r="T108" s="268"/>
      <c r="AT108" s="269" t="s">
        <v>147</v>
      </c>
      <c r="AU108" s="269" t="s">
        <v>78</v>
      </c>
      <c r="AV108" s="13" t="s">
        <v>145</v>
      </c>
      <c r="AW108" s="13" t="s">
        <v>33</v>
      </c>
      <c r="AX108" s="13" t="s">
        <v>76</v>
      </c>
      <c r="AY108" s="269" t="s">
        <v>138</v>
      </c>
    </row>
    <row r="109" spans="2:65" s="1" customFormat="1" ht="38.25" customHeight="1">
      <c r="B109" s="46"/>
      <c r="C109" s="235" t="s">
        <v>145</v>
      </c>
      <c r="D109" s="235" t="s">
        <v>140</v>
      </c>
      <c r="E109" s="236" t="s">
        <v>159</v>
      </c>
      <c r="F109" s="237" t="s">
        <v>160</v>
      </c>
      <c r="G109" s="238" t="s">
        <v>143</v>
      </c>
      <c r="H109" s="239">
        <v>6.482</v>
      </c>
      <c r="I109" s="240"/>
      <c r="J109" s="241">
        <f>ROUND(I109*H109,2)</f>
        <v>0</v>
      </c>
      <c r="K109" s="237" t="s">
        <v>144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145</v>
      </c>
      <c r="AT109" s="24" t="s">
        <v>140</v>
      </c>
      <c r="AU109" s="24" t="s">
        <v>78</v>
      </c>
      <c r="AY109" s="24" t="s">
        <v>138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145</v>
      </c>
      <c r="BM109" s="24" t="s">
        <v>161</v>
      </c>
    </row>
    <row r="110" spans="2:51" s="12" customFormat="1" ht="13.5">
      <c r="B110" s="247"/>
      <c r="C110" s="248"/>
      <c r="D110" s="249" t="s">
        <v>147</v>
      </c>
      <c r="E110" s="250" t="s">
        <v>21</v>
      </c>
      <c r="F110" s="251" t="s">
        <v>162</v>
      </c>
      <c r="G110" s="248"/>
      <c r="H110" s="252">
        <v>6.482</v>
      </c>
      <c r="I110" s="253"/>
      <c r="J110" s="248"/>
      <c r="K110" s="248"/>
      <c r="L110" s="254"/>
      <c r="M110" s="255"/>
      <c r="N110" s="256"/>
      <c r="O110" s="256"/>
      <c r="P110" s="256"/>
      <c r="Q110" s="256"/>
      <c r="R110" s="256"/>
      <c r="S110" s="256"/>
      <c r="T110" s="257"/>
      <c r="AT110" s="258" t="s">
        <v>147</v>
      </c>
      <c r="AU110" s="258" t="s">
        <v>78</v>
      </c>
      <c r="AV110" s="12" t="s">
        <v>78</v>
      </c>
      <c r="AW110" s="12" t="s">
        <v>33</v>
      </c>
      <c r="AX110" s="12" t="s">
        <v>76</v>
      </c>
      <c r="AY110" s="258" t="s">
        <v>138</v>
      </c>
    </row>
    <row r="111" spans="2:65" s="1" customFormat="1" ht="38.25" customHeight="1">
      <c r="B111" s="46"/>
      <c r="C111" s="235" t="s">
        <v>163</v>
      </c>
      <c r="D111" s="235" t="s">
        <v>140</v>
      </c>
      <c r="E111" s="236" t="s">
        <v>164</v>
      </c>
      <c r="F111" s="237" t="s">
        <v>165</v>
      </c>
      <c r="G111" s="238" t="s">
        <v>143</v>
      </c>
      <c r="H111" s="239">
        <v>32.412</v>
      </c>
      <c r="I111" s="240"/>
      <c r="J111" s="241">
        <f>ROUND(I111*H111,2)</f>
        <v>0</v>
      </c>
      <c r="K111" s="237" t="s">
        <v>144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145</v>
      </c>
      <c r="AT111" s="24" t="s">
        <v>140</v>
      </c>
      <c r="AU111" s="24" t="s">
        <v>78</v>
      </c>
      <c r="AY111" s="24" t="s">
        <v>138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145</v>
      </c>
      <c r="BM111" s="24" t="s">
        <v>166</v>
      </c>
    </row>
    <row r="112" spans="2:51" s="12" customFormat="1" ht="13.5">
      <c r="B112" s="247"/>
      <c r="C112" s="248"/>
      <c r="D112" s="249" t="s">
        <v>147</v>
      </c>
      <c r="E112" s="250" t="s">
        <v>21</v>
      </c>
      <c r="F112" s="251" t="s">
        <v>167</v>
      </c>
      <c r="G112" s="248"/>
      <c r="H112" s="252">
        <v>32.412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147</v>
      </c>
      <c r="AU112" s="258" t="s">
        <v>78</v>
      </c>
      <c r="AV112" s="12" t="s">
        <v>78</v>
      </c>
      <c r="AW112" s="12" t="s">
        <v>33</v>
      </c>
      <c r="AX112" s="12" t="s">
        <v>76</v>
      </c>
      <c r="AY112" s="258" t="s">
        <v>138</v>
      </c>
    </row>
    <row r="113" spans="2:63" s="11" customFormat="1" ht="29.85" customHeight="1">
      <c r="B113" s="219"/>
      <c r="C113" s="220"/>
      <c r="D113" s="221" t="s">
        <v>68</v>
      </c>
      <c r="E113" s="233" t="s">
        <v>78</v>
      </c>
      <c r="F113" s="233" t="s">
        <v>168</v>
      </c>
      <c r="G113" s="220"/>
      <c r="H113" s="220"/>
      <c r="I113" s="223"/>
      <c r="J113" s="234">
        <f>BK113</f>
        <v>0</v>
      </c>
      <c r="K113" s="220"/>
      <c r="L113" s="225"/>
      <c r="M113" s="226"/>
      <c r="N113" s="227"/>
      <c r="O113" s="227"/>
      <c r="P113" s="228">
        <f>SUM(P114:P118)</f>
        <v>0</v>
      </c>
      <c r="Q113" s="227"/>
      <c r="R113" s="228">
        <f>SUM(R114:R118)</f>
        <v>1.0662155199999999</v>
      </c>
      <c r="S113" s="227"/>
      <c r="T113" s="229">
        <f>SUM(T114:T118)</f>
        <v>0</v>
      </c>
      <c r="AR113" s="230" t="s">
        <v>76</v>
      </c>
      <c r="AT113" s="231" t="s">
        <v>68</v>
      </c>
      <c r="AU113" s="231" t="s">
        <v>76</v>
      </c>
      <c r="AY113" s="230" t="s">
        <v>138</v>
      </c>
      <c r="BK113" s="232">
        <f>SUM(BK114:BK118)</f>
        <v>0</v>
      </c>
    </row>
    <row r="114" spans="2:65" s="1" customFormat="1" ht="25.5" customHeight="1">
      <c r="B114" s="46"/>
      <c r="C114" s="235" t="s">
        <v>169</v>
      </c>
      <c r="D114" s="235" t="s">
        <v>140</v>
      </c>
      <c r="E114" s="236" t="s">
        <v>170</v>
      </c>
      <c r="F114" s="237" t="s">
        <v>171</v>
      </c>
      <c r="G114" s="238" t="s">
        <v>143</v>
      </c>
      <c r="H114" s="239">
        <v>0.408</v>
      </c>
      <c r="I114" s="240"/>
      <c r="J114" s="241">
        <f>ROUND(I114*H114,2)</f>
        <v>0</v>
      </c>
      <c r="K114" s="237" t="s">
        <v>144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2.25634</v>
      </c>
      <c r="R114" s="244">
        <f>Q114*H114</f>
        <v>0.9205867199999999</v>
      </c>
      <c r="S114" s="244">
        <v>0</v>
      </c>
      <c r="T114" s="245">
        <f>S114*H114</f>
        <v>0</v>
      </c>
      <c r="AR114" s="24" t="s">
        <v>145</v>
      </c>
      <c r="AT114" s="24" t="s">
        <v>140</v>
      </c>
      <c r="AU114" s="24" t="s">
        <v>78</v>
      </c>
      <c r="AY114" s="24" t="s">
        <v>138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145</v>
      </c>
      <c r="BM114" s="24" t="s">
        <v>172</v>
      </c>
    </row>
    <row r="115" spans="2:51" s="12" customFormat="1" ht="13.5">
      <c r="B115" s="247"/>
      <c r="C115" s="248"/>
      <c r="D115" s="249" t="s">
        <v>147</v>
      </c>
      <c r="E115" s="250" t="s">
        <v>21</v>
      </c>
      <c r="F115" s="251" t="s">
        <v>173</v>
      </c>
      <c r="G115" s="248"/>
      <c r="H115" s="252">
        <v>0.408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147</v>
      </c>
      <c r="AU115" s="258" t="s">
        <v>78</v>
      </c>
      <c r="AV115" s="12" t="s">
        <v>78</v>
      </c>
      <c r="AW115" s="12" t="s">
        <v>33</v>
      </c>
      <c r="AX115" s="12" t="s">
        <v>69</v>
      </c>
      <c r="AY115" s="258" t="s">
        <v>138</v>
      </c>
    </row>
    <row r="116" spans="2:51" s="13" customFormat="1" ht="13.5">
      <c r="B116" s="259"/>
      <c r="C116" s="260"/>
      <c r="D116" s="249" t="s">
        <v>147</v>
      </c>
      <c r="E116" s="261" t="s">
        <v>21</v>
      </c>
      <c r="F116" s="262" t="s">
        <v>174</v>
      </c>
      <c r="G116" s="260"/>
      <c r="H116" s="263">
        <v>0.408</v>
      </c>
      <c r="I116" s="264"/>
      <c r="J116" s="260"/>
      <c r="K116" s="260"/>
      <c r="L116" s="265"/>
      <c r="M116" s="266"/>
      <c r="N116" s="267"/>
      <c r="O116" s="267"/>
      <c r="P116" s="267"/>
      <c r="Q116" s="267"/>
      <c r="R116" s="267"/>
      <c r="S116" s="267"/>
      <c r="T116" s="268"/>
      <c r="AT116" s="269" t="s">
        <v>147</v>
      </c>
      <c r="AU116" s="269" t="s">
        <v>78</v>
      </c>
      <c r="AV116" s="13" t="s">
        <v>145</v>
      </c>
      <c r="AW116" s="13" t="s">
        <v>33</v>
      </c>
      <c r="AX116" s="13" t="s">
        <v>76</v>
      </c>
      <c r="AY116" s="269" t="s">
        <v>138</v>
      </c>
    </row>
    <row r="117" spans="2:65" s="1" customFormat="1" ht="38.25" customHeight="1">
      <c r="B117" s="46"/>
      <c r="C117" s="235" t="s">
        <v>175</v>
      </c>
      <c r="D117" s="235" t="s">
        <v>140</v>
      </c>
      <c r="E117" s="236" t="s">
        <v>176</v>
      </c>
      <c r="F117" s="237" t="s">
        <v>177</v>
      </c>
      <c r="G117" s="238" t="s">
        <v>178</v>
      </c>
      <c r="H117" s="239">
        <v>0.34</v>
      </c>
      <c r="I117" s="240"/>
      <c r="J117" s="241">
        <f>ROUND(I117*H117,2)</f>
        <v>0</v>
      </c>
      <c r="K117" s="237" t="s">
        <v>144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0.42832</v>
      </c>
      <c r="R117" s="244">
        <f>Q117*H117</f>
        <v>0.1456288</v>
      </c>
      <c r="S117" s="244">
        <v>0</v>
      </c>
      <c r="T117" s="245">
        <f>S117*H117</f>
        <v>0</v>
      </c>
      <c r="AR117" s="24" t="s">
        <v>145</v>
      </c>
      <c r="AT117" s="24" t="s">
        <v>140</v>
      </c>
      <c r="AU117" s="24" t="s">
        <v>78</v>
      </c>
      <c r="AY117" s="24" t="s">
        <v>138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145</v>
      </c>
      <c r="BM117" s="24" t="s">
        <v>179</v>
      </c>
    </row>
    <row r="118" spans="2:51" s="12" customFormat="1" ht="13.5">
      <c r="B118" s="247"/>
      <c r="C118" s="248"/>
      <c r="D118" s="249" t="s">
        <v>147</v>
      </c>
      <c r="E118" s="250" t="s">
        <v>21</v>
      </c>
      <c r="F118" s="251" t="s">
        <v>180</v>
      </c>
      <c r="G118" s="248"/>
      <c r="H118" s="252">
        <v>0.34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147</v>
      </c>
      <c r="AU118" s="258" t="s">
        <v>78</v>
      </c>
      <c r="AV118" s="12" t="s">
        <v>78</v>
      </c>
      <c r="AW118" s="12" t="s">
        <v>33</v>
      </c>
      <c r="AX118" s="12" t="s">
        <v>76</v>
      </c>
      <c r="AY118" s="258" t="s">
        <v>138</v>
      </c>
    </row>
    <row r="119" spans="2:63" s="11" customFormat="1" ht="29.85" customHeight="1">
      <c r="B119" s="219"/>
      <c r="C119" s="220"/>
      <c r="D119" s="221" t="s">
        <v>68</v>
      </c>
      <c r="E119" s="233" t="s">
        <v>153</v>
      </c>
      <c r="F119" s="233" t="s">
        <v>181</v>
      </c>
      <c r="G119" s="220"/>
      <c r="H119" s="220"/>
      <c r="I119" s="223"/>
      <c r="J119" s="234">
        <f>BK119</f>
        <v>0</v>
      </c>
      <c r="K119" s="220"/>
      <c r="L119" s="225"/>
      <c r="M119" s="226"/>
      <c r="N119" s="227"/>
      <c r="O119" s="227"/>
      <c r="P119" s="228">
        <f>SUM(P120:P140)</f>
        <v>0</v>
      </c>
      <c r="Q119" s="227"/>
      <c r="R119" s="228">
        <f>SUM(R120:R140)</f>
        <v>27.825045590000002</v>
      </c>
      <c r="S119" s="227"/>
      <c r="T119" s="229">
        <f>SUM(T120:T140)</f>
        <v>22.7530666</v>
      </c>
      <c r="AR119" s="230" t="s">
        <v>76</v>
      </c>
      <c r="AT119" s="231" t="s">
        <v>68</v>
      </c>
      <c r="AU119" s="231" t="s">
        <v>76</v>
      </c>
      <c r="AY119" s="230" t="s">
        <v>138</v>
      </c>
      <c r="BK119" s="232">
        <f>SUM(BK120:BK140)</f>
        <v>0</v>
      </c>
    </row>
    <row r="120" spans="2:65" s="1" customFormat="1" ht="25.5" customHeight="1">
      <c r="B120" s="46"/>
      <c r="C120" s="235" t="s">
        <v>182</v>
      </c>
      <c r="D120" s="235" t="s">
        <v>140</v>
      </c>
      <c r="E120" s="236" t="s">
        <v>183</v>
      </c>
      <c r="F120" s="237" t="s">
        <v>184</v>
      </c>
      <c r="G120" s="238" t="s">
        <v>185</v>
      </c>
      <c r="H120" s="239">
        <v>25</v>
      </c>
      <c r="I120" s="240"/>
      <c r="J120" s="241">
        <f>ROUND(I120*H120,2)</f>
        <v>0</v>
      </c>
      <c r="K120" s="237" t="s">
        <v>144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0.04843</v>
      </c>
      <c r="R120" s="244">
        <f>Q120*H120</f>
        <v>1.21075</v>
      </c>
      <c r="S120" s="244">
        <v>0</v>
      </c>
      <c r="T120" s="245">
        <f>S120*H120</f>
        <v>0</v>
      </c>
      <c r="AR120" s="24" t="s">
        <v>145</v>
      </c>
      <c r="AT120" s="24" t="s">
        <v>140</v>
      </c>
      <c r="AU120" s="24" t="s">
        <v>78</v>
      </c>
      <c r="AY120" s="24" t="s">
        <v>138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145</v>
      </c>
      <c r="BM120" s="24" t="s">
        <v>186</v>
      </c>
    </row>
    <row r="121" spans="2:51" s="12" customFormat="1" ht="13.5">
      <c r="B121" s="247"/>
      <c r="C121" s="248"/>
      <c r="D121" s="249" t="s">
        <v>147</v>
      </c>
      <c r="E121" s="250" t="s">
        <v>21</v>
      </c>
      <c r="F121" s="251" t="s">
        <v>187</v>
      </c>
      <c r="G121" s="248"/>
      <c r="H121" s="252">
        <v>25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147</v>
      </c>
      <c r="AU121" s="258" t="s">
        <v>78</v>
      </c>
      <c r="AV121" s="12" t="s">
        <v>78</v>
      </c>
      <c r="AW121" s="12" t="s">
        <v>33</v>
      </c>
      <c r="AX121" s="12" t="s">
        <v>76</v>
      </c>
      <c r="AY121" s="258" t="s">
        <v>138</v>
      </c>
    </row>
    <row r="122" spans="2:65" s="1" customFormat="1" ht="25.5" customHeight="1">
      <c r="B122" s="46"/>
      <c r="C122" s="235" t="s">
        <v>188</v>
      </c>
      <c r="D122" s="235" t="s">
        <v>140</v>
      </c>
      <c r="E122" s="236" t="s">
        <v>189</v>
      </c>
      <c r="F122" s="237" t="s">
        <v>190</v>
      </c>
      <c r="G122" s="238" t="s">
        <v>143</v>
      </c>
      <c r="H122" s="239">
        <v>2.753</v>
      </c>
      <c r="I122" s="240"/>
      <c r="J122" s="241">
        <f>ROUND(I122*H122,2)</f>
        <v>0</v>
      </c>
      <c r="K122" s="237" t="s">
        <v>144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1.8775</v>
      </c>
      <c r="R122" s="244">
        <f>Q122*H122</f>
        <v>5.1687575</v>
      </c>
      <c r="S122" s="244">
        <v>0</v>
      </c>
      <c r="T122" s="245">
        <f>S122*H122</f>
        <v>0</v>
      </c>
      <c r="AR122" s="24" t="s">
        <v>145</v>
      </c>
      <c r="AT122" s="24" t="s">
        <v>140</v>
      </c>
      <c r="AU122" s="24" t="s">
        <v>78</v>
      </c>
      <c r="AY122" s="24" t="s">
        <v>138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145</v>
      </c>
      <c r="BM122" s="24" t="s">
        <v>191</v>
      </c>
    </row>
    <row r="123" spans="2:51" s="12" customFormat="1" ht="13.5">
      <c r="B123" s="247"/>
      <c r="C123" s="248"/>
      <c r="D123" s="249" t="s">
        <v>147</v>
      </c>
      <c r="E123" s="250" t="s">
        <v>21</v>
      </c>
      <c r="F123" s="251" t="s">
        <v>192</v>
      </c>
      <c r="G123" s="248"/>
      <c r="H123" s="252">
        <v>0.695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147</v>
      </c>
      <c r="AU123" s="258" t="s">
        <v>78</v>
      </c>
      <c r="AV123" s="12" t="s">
        <v>78</v>
      </c>
      <c r="AW123" s="12" t="s">
        <v>33</v>
      </c>
      <c r="AX123" s="12" t="s">
        <v>69</v>
      </c>
      <c r="AY123" s="258" t="s">
        <v>138</v>
      </c>
    </row>
    <row r="124" spans="2:51" s="12" customFormat="1" ht="13.5">
      <c r="B124" s="247"/>
      <c r="C124" s="248"/>
      <c r="D124" s="249" t="s">
        <v>147</v>
      </c>
      <c r="E124" s="250" t="s">
        <v>21</v>
      </c>
      <c r="F124" s="251" t="s">
        <v>193</v>
      </c>
      <c r="G124" s="248"/>
      <c r="H124" s="252">
        <v>2.058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147</v>
      </c>
      <c r="AU124" s="258" t="s">
        <v>78</v>
      </c>
      <c r="AV124" s="12" t="s">
        <v>78</v>
      </c>
      <c r="AW124" s="12" t="s">
        <v>33</v>
      </c>
      <c r="AX124" s="12" t="s">
        <v>69</v>
      </c>
      <c r="AY124" s="258" t="s">
        <v>138</v>
      </c>
    </row>
    <row r="125" spans="2:51" s="13" customFormat="1" ht="13.5">
      <c r="B125" s="259"/>
      <c r="C125" s="260"/>
      <c r="D125" s="249" t="s">
        <v>147</v>
      </c>
      <c r="E125" s="261" t="s">
        <v>21</v>
      </c>
      <c r="F125" s="262" t="s">
        <v>174</v>
      </c>
      <c r="G125" s="260"/>
      <c r="H125" s="263">
        <v>2.753</v>
      </c>
      <c r="I125" s="264"/>
      <c r="J125" s="260"/>
      <c r="K125" s="260"/>
      <c r="L125" s="265"/>
      <c r="M125" s="266"/>
      <c r="N125" s="267"/>
      <c r="O125" s="267"/>
      <c r="P125" s="267"/>
      <c r="Q125" s="267"/>
      <c r="R125" s="267"/>
      <c r="S125" s="267"/>
      <c r="T125" s="268"/>
      <c r="AT125" s="269" t="s">
        <v>147</v>
      </c>
      <c r="AU125" s="269" t="s">
        <v>78</v>
      </c>
      <c r="AV125" s="13" t="s">
        <v>145</v>
      </c>
      <c r="AW125" s="13" t="s">
        <v>33</v>
      </c>
      <c r="AX125" s="13" t="s">
        <v>76</v>
      </c>
      <c r="AY125" s="269" t="s">
        <v>138</v>
      </c>
    </row>
    <row r="126" spans="2:65" s="1" customFormat="1" ht="51" customHeight="1">
      <c r="B126" s="46"/>
      <c r="C126" s="235" t="s">
        <v>194</v>
      </c>
      <c r="D126" s="235" t="s">
        <v>140</v>
      </c>
      <c r="E126" s="236" t="s">
        <v>195</v>
      </c>
      <c r="F126" s="237" t="s">
        <v>196</v>
      </c>
      <c r="G126" s="238" t="s">
        <v>143</v>
      </c>
      <c r="H126" s="239">
        <v>0.72</v>
      </c>
      <c r="I126" s="240"/>
      <c r="J126" s="241">
        <f>ROUND(I126*H126,2)</f>
        <v>0</v>
      </c>
      <c r="K126" s="237" t="s">
        <v>144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1.8702</v>
      </c>
      <c r="R126" s="244">
        <f>Q126*H126</f>
        <v>1.346544</v>
      </c>
      <c r="S126" s="244">
        <v>0</v>
      </c>
      <c r="T126" s="245">
        <f>S126*H126</f>
        <v>0</v>
      </c>
      <c r="AR126" s="24" t="s">
        <v>145</v>
      </c>
      <c r="AT126" s="24" t="s">
        <v>140</v>
      </c>
      <c r="AU126" s="24" t="s">
        <v>78</v>
      </c>
      <c r="AY126" s="24" t="s">
        <v>138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145</v>
      </c>
      <c r="BM126" s="24" t="s">
        <v>197</v>
      </c>
    </row>
    <row r="127" spans="2:51" s="12" customFormat="1" ht="13.5">
      <c r="B127" s="247"/>
      <c r="C127" s="248"/>
      <c r="D127" s="249" t="s">
        <v>147</v>
      </c>
      <c r="E127" s="250" t="s">
        <v>21</v>
      </c>
      <c r="F127" s="251" t="s">
        <v>198</v>
      </c>
      <c r="G127" s="248"/>
      <c r="H127" s="252">
        <v>0.72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147</v>
      </c>
      <c r="AU127" s="258" t="s">
        <v>78</v>
      </c>
      <c r="AV127" s="12" t="s">
        <v>78</v>
      </c>
      <c r="AW127" s="12" t="s">
        <v>33</v>
      </c>
      <c r="AX127" s="12" t="s">
        <v>76</v>
      </c>
      <c r="AY127" s="258" t="s">
        <v>138</v>
      </c>
    </row>
    <row r="128" spans="2:65" s="1" customFormat="1" ht="25.5" customHeight="1">
      <c r="B128" s="46"/>
      <c r="C128" s="235" t="s">
        <v>199</v>
      </c>
      <c r="D128" s="235" t="s">
        <v>140</v>
      </c>
      <c r="E128" s="236" t="s">
        <v>200</v>
      </c>
      <c r="F128" s="237" t="s">
        <v>201</v>
      </c>
      <c r="G128" s="238" t="s">
        <v>185</v>
      </c>
      <c r="H128" s="239">
        <v>12</v>
      </c>
      <c r="I128" s="240"/>
      <c r="J128" s="241">
        <f>ROUND(I128*H128,2)</f>
        <v>0</v>
      </c>
      <c r="K128" s="237" t="s">
        <v>144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0.02588</v>
      </c>
      <c r="R128" s="244">
        <f>Q128*H128</f>
        <v>0.31056</v>
      </c>
      <c r="S128" s="244">
        <v>0</v>
      </c>
      <c r="T128" s="245">
        <f>S128*H128</f>
        <v>0</v>
      </c>
      <c r="AR128" s="24" t="s">
        <v>145</v>
      </c>
      <c r="AT128" s="24" t="s">
        <v>140</v>
      </c>
      <c r="AU128" s="24" t="s">
        <v>78</v>
      </c>
      <c r="AY128" s="24" t="s">
        <v>138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145</v>
      </c>
      <c r="BM128" s="24" t="s">
        <v>202</v>
      </c>
    </row>
    <row r="129" spans="2:51" s="12" customFormat="1" ht="13.5">
      <c r="B129" s="247"/>
      <c r="C129" s="248"/>
      <c r="D129" s="249" t="s">
        <v>147</v>
      </c>
      <c r="E129" s="250" t="s">
        <v>21</v>
      </c>
      <c r="F129" s="251" t="s">
        <v>203</v>
      </c>
      <c r="G129" s="248"/>
      <c r="H129" s="252">
        <v>12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147</v>
      </c>
      <c r="AU129" s="258" t="s">
        <v>78</v>
      </c>
      <c r="AV129" s="12" t="s">
        <v>78</v>
      </c>
      <c r="AW129" s="12" t="s">
        <v>33</v>
      </c>
      <c r="AX129" s="12" t="s">
        <v>69</v>
      </c>
      <c r="AY129" s="258" t="s">
        <v>138</v>
      </c>
    </row>
    <row r="130" spans="2:51" s="13" customFormat="1" ht="13.5">
      <c r="B130" s="259"/>
      <c r="C130" s="260"/>
      <c r="D130" s="249" t="s">
        <v>147</v>
      </c>
      <c r="E130" s="261" t="s">
        <v>21</v>
      </c>
      <c r="F130" s="262" t="s">
        <v>174</v>
      </c>
      <c r="G130" s="260"/>
      <c r="H130" s="263">
        <v>12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AT130" s="269" t="s">
        <v>147</v>
      </c>
      <c r="AU130" s="269" t="s">
        <v>78</v>
      </c>
      <c r="AV130" s="13" t="s">
        <v>145</v>
      </c>
      <c r="AW130" s="13" t="s">
        <v>33</v>
      </c>
      <c r="AX130" s="13" t="s">
        <v>76</v>
      </c>
      <c r="AY130" s="269" t="s">
        <v>138</v>
      </c>
    </row>
    <row r="131" spans="2:65" s="1" customFormat="1" ht="16.5" customHeight="1">
      <c r="B131" s="46"/>
      <c r="C131" s="270" t="s">
        <v>204</v>
      </c>
      <c r="D131" s="270" t="s">
        <v>205</v>
      </c>
      <c r="E131" s="271" t="s">
        <v>206</v>
      </c>
      <c r="F131" s="272" t="s">
        <v>207</v>
      </c>
      <c r="G131" s="273" t="s">
        <v>185</v>
      </c>
      <c r="H131" s="274">
        <v>12</v>
      </c>
      <c r="I131" s="275"/>
      <c r="J131" s="276">
        <f>ROUND(I131*H131,2)</f>
        <v>0</v>
      </c>
      <c r="K131" s="272" t="s">
        <v>144</v>
      </c>
      <c r="L131" s="277"/>
      <c r="M131" s="278" t="s">
        <v>21</v>
      </c>
      <c r="N131" s="279" t="s">
        <v>40</v>
      </c>
      <c r="O131" s="47"/>
      <c r="P131" s="244">
        <f>O131*H131</f>
        <v>0</v>
      </c>
      <c r="Q131" s="244">
        <v>0.129</v>
      </c>
      <c r="R131" s="244">
        <f>Q131*H131</f>
        <v>1.548</v>
      </c>
      <c r="S131" s="244">
        <v>0</v>
      </c>
      <c r="T131" s="245">
        <f>S131*H131</f>
        <v>0</v>
      </c>
      <c r="AR131" s="24" t="s">
        <v>182</v>
      </c>
      <c r="AT131" s="24" t="s">
        <v>205</v>
      </c>
      <c r="AU131" s="24" t="s">
        <v>78</v>
      </c>
      <c r="AY131" s="24" t="s">
        <v>138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145</v>
      </c>
      <c r="BM131" s="24" t="s">
        <v>208</v>
      </c>
    </row>
    <row r="132" spans="2:65" s="1" customFormat="1" ht="25.5" customHeight="1">
      <c r="B132" s="46"/>
      <c r="C132" s="235" t="s">
        <v>209</v>
      </c>
      <c r="D132" s="235" t="s">
        <v>140</v>
      </c>
      <c r="E132" s="236" t="s">
        <v>210</v>
      </c>
      <c r="F132" s="237" t="s">
        <v>211</v>
      </c>
      <c r="G132" s="238" t="s">
        <v>212</v>
      </c>
      <c r="H132" s="239">
        <v>4.39</v>
      </c>
      <c r="I132" s="240"/>
      <c r="J132" s="241">
        <f>ROUND(I132*H132,2)</f>
        <v>0</v>
      </c>
      <c r="K132" s="237" t="s">
        <v>144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0.00083</v>
      </c>
      <c r="R132" s="244">
        <f>Q132*H132</f>
        <v>0.0036436999999999997</v>
      </c>
      <c r="S132" s="244">
        <v>4E-05</v>
      </c>
      <c r="T132" s="245">
        <f>S132*H132</f>
        <v>0.0001756</v>
      </c>
      <c r="AR132" s="24" t="s">
        <v>145</v>
      </c>
      <c r="AT132" s="24" t="s">
        <v>140</v>
      </c>
      <c r="AU132" s="24" t="s">
        <v>78</v>
      </c>
      <c r="AY132" s="24" t="s">
        <v>138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145</v>
      </c>
      <c r="BM132" s="24" t="s">
        <v>213</v>
      </c>
    </row>
    <row r="133" spans="2:51" s="12" customFormat="1" ht="13.5">
      <c r="B133" s="247"/>
      <c r="C133" s="248"/>
      <c r="D133" s="249" t="s">
        <v>147</v>
      </c>
      <c r="E133" s="250" t="s">
        <v>21</v>
      </c>
      <c r="F133" s="251" t="s">
        <v>214</v>
      </c>
      <c r="G133" s="248"/>
      <c r="H133" s="252">
        <v>4.39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78</v>
      </c>
      <c r="AV133" s="12" t="s">
        <v>78</v>
      </c>
      <c r="AW133" s="12" t="s">
        <v>33</v>
      </c>
      <c r="AX133" s="12" t="s">
        <v>76</v>
      </c>
      <c r="AY133" s="258" t="s">
        <v>138</v>
      </c>
    </row>
    <row r="134" spans="2:65" s="1" customFormat="1" ht="25.5" customHeight="1">
      <c r="B134" s="46"/>
      <c r="C134" s="235" t="s">
        <v>215</v>
      </c>
      <c r="D134" s="235" t="s">
        <v>140</v>
      </c>
      <c r="E134" s="236" t="s">
        <v>216</v>
      </c>
      <c r="F134" s="237" t="s">
        <v>217</v>
      </c>
      <c r="G134" s="238" t="s">
        <v>178</v>
      </c>
      <c r="H134" s="239">
        <v>11.263</v>
      </c>
      <c r="I134" s="240"/>
      <c r="J134" s="241">
        <f>ROUND(I134*H134,2)</f>
        <v>0</v>
      </c>
      <c r="K134" s="237" t="s">
        <v>144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0.54617</v>
      </c>
      <c r="R134" s="244">
        <f>Q134*H134</f>
        <v>6.15151271</v>
      </c>
      <c r="S134" s="244">
        <v>0.681</v>
      </c>
      <c r="T134" s="245">
        <f>S134*H134</f>
        <v>7.670103</v>
      </c>
      <c r="AR134" s="24" t="s">
        <v>145</v>
      </c>
      <c r="AT134" s="24" t="s">
        <v>140</v>
      </c>
      <c r="AU134" s="24" t="s">
        <v>78</v>
      </c>
      <c r="AY134" s="24" t="s">
        <v>138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145</v>
      </c>
      <c r="BM134" s="24" t="s">
        <v>218</v>
      </c>
    </row>
    <row r="135" spans="2:51" s="12" customFormat="1" ht="13.5">
      <c r="B135" s="247"/>
      <c r="C135" s="248"/>
      <c r="D135" s="249" t="s">
        <v>147</v>
      </c>
      <c r="E135" s="250" t="s">
        <v>21</v>
      </c>
      <c r="F135" s="251" t="s">
        <v>219</v>
      </c>
      <c r="G135" s="248"/>
      <c r="H135" s="252">
        <v>4.664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147</v>
      </c>
      <c r="AU135" s="258" t="s">
        <v>78</v>
      </c>
      <c r="AV135" s="12" t="s">
        <v>78</v>
      </c>
      <c r="AW135" s="12" t="s">
        <v>33</v>
      </c>
      <c r="AX135" s="12" t="s">
        <v>69</v>
      </c>
      <c r="AY135" s="258" t="s">
        <v>138</v>
      </c>
    </row>
    <row r="136" spans="2:51" s="12" customFormat="1" ht="13.5">
      <c r="B136" s="247"/>
      <c r="C136" s="248"/>
      <c r="D136" s="249" t="s">
        <v>147</v>
      </c>
      <c r="E136" s="250" t="s">
        <v>21</v>
      </c>
      <c r="F136" s="251" t="s">
        <v>220</v>
      </c>
      <c r="G136" s="248"/>
      <c r="H136" s="252">
        <v>2.359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147</v>
      </c>
      <c r="AU136" s="258" t="s">
        <v>78</v>
      </c>
      <c r="AV136" s="12" t="s">
        <v>78</v>
      </c>
      <c r="AW136" s="12" t="s">
        <v>33</v>
      </c>
      <c r="AX136" s="12" t="s">
        <v>69</v>
      </c>
      <c r="AY136" s="258" t="s">
        <v>138</v>
      </c>
    </row>
    <row r="137" spans="2:51" s="12" customFormat="1" ht="13.5">
      <c r="B137" s="247"/>
      <c r="C137" s="248"/>
      <c r="D137" s="249" t="s">
        <v>147</v>
      </c>
      <c r="E137" s="250" t="s">
        <v>21</v>
      </c>
      <c r="F137" s="251" t="s">
        <v>221</v>
      </c>
      <c r="G137" s="248"/>
      <c r="H137" s="252">
        <v>4.24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147</v>
      </c>
      <c r="AU137" s="258" t="s">
        <v>78</v>
      </c>
      <c r="AV137" s="12" t="s">
        <v>78</v>
      </c>
      <c r="AW137" s="12" t="s">
        <v>33</v>
      </c>
      <c r="AX137" s="12" t="s">
        <v>69</v>
      </c>
      <c r="AY137" s="258" t="s">
        <v>138</v>
      </c>
    </row>
    <row r="138" spans="2:51" s="13" customFormat="1" ht="13.5">
      <c r="B138" s="259"/>
      <c r="C138" s="260"/>
      <c r="D138" s="249" t="s">
        <v>147</v>
      </c>
      <c r="E138" s="261" t="s">
        <v>21</v>
      </c>
      <c r="F138" s="262" t="s">
        <v>222</v>
      </c>
      <c r="G138" s="260"/>
      <c r="H138" s="263">
        <v>11.263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147</v>
      </c>
      <c r="AU138" s="269" t="s">
        <v>78</v>
      </c>
      <c r="AV138" s="13" t="s">
        <v>145</v>
      </c>
      <c r="AW138" s="13" t="s">
        <v>33</v>
      </c>
      <c r="AX138" s="13" t="s">
        <v>76</v>
      </c>
      <c r="AY138" s="269" t="s">
        <v>138</v>
      </c>
    </row>
    <row r="139" spans="2:65" s="1" customFormat="1" ht="25.5" customHeight="1">
      <c r="B139" s="46"/>
      <c r="C139" s="235" t="s">
        <v>10</v>
      </c>
      <c r="D139" s="235" t="s">
        <v>140</v>
      </c>
      <c r="E139" s="236" t="s">
        <v>223</v>
      </c>
      <c r="F139" s="237" t="s">
        <v>224</v>
      </c>
      <c r="G139" s="238" t="s">
        <v>178</v>
      </c>
      <c r="H139" s="239">
        <v>22.148</v>
      </c>
      <c r="I139" s="240"/>
      <c r="J139" s="241">
        <f>ROUND(I139*H139,2)</f>
        <v>0</v>
      </c>
      <c r="K139" s="237" t="s">
        <v>144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0.54566</v>
      </c>
      <c r="R139" s="244">
        <f>Q139*H139</f>
        <v>12.08527768</v>
      </c>
      <c r="S139" s="244">
        <v>0.681</v>
      </c>
      <c r="T139" s="245">
        <f>S139*H139</f>
        <v>15.082788</v>
      </c>
      <c r="AR139" s="24" t="s">
        <v>145</v>
      </c>
      <c r="AT139" s="24" t="s">
        <v>140</v>
      </c>
      <c r="AU139" s="24" t="s">
        <v>78</v>
      </c>
      <c r="AY139" s="24" t="s">
        <v>138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145</v>
      </c>
      <c r="BM139" s="24" t="s">
        <v>225</v>
      </c>
    </row>
    <row r="140" spans="2:51" s="12" customFormat="1" ht="13.5">
      <c r="B140" s="247"/>
      <c r="C140" s="248"/>
      <c r="D140" s="249" t="s">
        <v>147</v>
      </c>
      <c r="E140" s="250" t="s">
        <v>21</v>
      </c>
      <c r="F140" s="251" t="s">
        <v>226</v>
      </c>
      <c r="G140" s="248"/>
      <c r="H140" s="252">
        <v>22.148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147</v>
      </c>
      <c r="AU140" s="258" t="s">
        <v>78</v>
      </c>
      <c r="AV140" s="12" t="s">
        <v>78</v>
      </c>
      <c r="AW140" s="12" t="s">
        <v>33</v>
      </c>
      <c r="AX140" s="12" t="s">
        <v>76</v>
      </c>
      <c r="AY140" s="258" t="s">
        <v>138</v>
      </c>
    </row>
    <row r="141" spans="2:63" s="11" customFormat="1" ht="29.85" customHeight="1">
      <c r="B141" s="219"/>
      <c r="C141" s="220"/>
      <c r="D141" s="221" t="s">
        <v>68</v>
      </c>
      <c r="E141" s="233" t="s">
        <v>163</v>
      </c>
      <c r="F141" s="233" t="s">
        <v>227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SUM(P142:P147)</f>
        <v>0</v>
      </c>
      <c r="Q141" s="227"/>
      <c r="R141" s="228">
        <f>SUM(R142:R147)</f>
        <v>0</v>
      </c>
      <c r="S141" s="227"/>
      <c r="T141" s="229">
        <f>SUM(T142:T147)</f>
        <v>0</v>
      </c>
      <c r="AR141" s="230" t="s">
        <v>76</v>
      </c>
      <c r="AT141" s="231" t="s">
        <v>68</v>
      </c>
      <c r="AU141" s="231" t="s">
        <v>76</v>
      </c>
      <c r="AY141" s="230" t="s">
        <v>138</v>
      </c>
      <c r="BK141" s="232">
        <f>SUM(BK142:BK147)</f>
        <v>0</v>
      </c>
    </row>
    <row r="142" spans="2:65" s="1" customFormat="1" ht="25.5" customHeight="1">
      <c r="B142" s="46"/>
      <c r="C142" s="235" t="s">
        <v>228</v>
      </c>
      <c r="D142" s="235" t="s">
        <v>140</v>
      </c>
      <c r="E142" s="236" t="s">
        <v>229</v>
      </c>
      <c r="F142" s="237" t="s">
        <v>230</v>
      </c>
      <c r="G142" s="238" t="s">
        <v>178</v>
      </c>
      <c r="H142" s="239">
        <v>38.288</v>
      </c>
      <c r="I142" s="240"/>
      <c r="J142" s="241">
        <f>ROUND(I142*H142,2)</f>
        <v>0</v>
      </c>
      <c r="K142" s="237" t="s">
        <v>144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145</v>
      </c>
      <c r="AT142" s="24" t="s">
        <v>140</v>
      </c>
      <c r="AU142" s="24" t="s">
        <v>78</v>
      </c>
      <c r="AY142" s="24" t="s">
        <v>138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145</v>
      </c>
      <c r="BM142" s="24" t="s">
        <v>231</v>
      </c>
    </row>
    <row r="143" spans="2:51" s="12" customFormat="1" ht="13.5">
      <c r="B143" s="247"/>
      <c r="C143" s="248"/>
      <c r="D143" s="249" t="s">
        <v>147</v>
      </c>
      <c r="E143" s="250" t="s">
        <v>21</v>
      </c>
      <c r="F143" s="251" t="s">
        <v>232</v>
      </c>
      <c r="G143" s="248"/>
      <c r="H143" s="252">
        <v>38.288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147</v>
      </c>
      <c r="AU143" s="258" t="s">
        <v>78</v>
      </c>
      <c r="AV143" s="12" t="s">
        <v>78</v>
      </c>
      <c r="AW143" s="12" t="s">
        <v>33</v>
      </c>
      <c r="AX143" s="12" t="s">
        <v>76</v>
      </c>
      <c r="AY143" s="258" t="s">
        <v>138</v>
      </c>
    </row>
    <row r="144" spans="2:65" s="1" customFormat="1" ht="25.5" customHeight="1">
      <c r="B144" s="46"/>
      <c r="C144" s="235" t="s">
        <v>233</v>
      </c>
      <c r="D144" s="235" t="s">
        <v>140</v>
      </c>
      <c r="E144" s="236" t="s">
        <v>234</v>
      </c>
      <c r="F144" s="237" t="s">
        <v>235</v>
      </c>
      <c r="G144" s="238" t="s">
        <v>178</v>
      </c>
      <c r="H144" s="239">
        <v>2.125</v>
      </c>
      <c r="I144" s="240"/>
      <c r="J144" s="241">
        <f>ROUND(I144*H144,2)</f>
        <v>0</v>
      </c>
      <c r="K144" s="237" t="s">
        <v>144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145</v>
      </c>
      <c r="AT144" s="24" t="s">
        <v>140</v>
      </c>
      <c r="AU144" s="24" t="s">
        <v>78</v>
      </c>
      <c r="AY144" s="24" t="s">
        <v>138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145</v>
      </c>
      <c r="BM144" s="24" t="s">
        <v>236</v>
      </c>
    </row>
    <row r="145" spans="2:51" s="12" customFormat="1" ht="13.5">
      <c r="B145" s="247"/>
      <c r="C145" s="248"/>
      <c r="D145" s="249" t="s">
        <v>147</v>
      </c>
      <c r="E145" s="250" t="s">
        <v>21</v>
      </c>
      <c r="F145" s="251" t="s">
        <v>237</v>
      </c>
      <c r="G145" s="248"/>
      <c r="H145" s="252">
        <v>2.125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147</v>
      </c>
      <c r="AU145" s="258" t="s">
        <v>78</v>
      </c>
      <c r="AV145" s="12" t="s">
        <v>78</v>
      </c>
      <c r="AW145" s="12" t="s">
        <v>33</v>
      </c>
      <c r="AX145" s="12" t="s">
        <v>76</v>
      </c>
      <c r="AY145" s="258" t="s">
        <v>138</v>
      </c>
    </row>
    <row r="146" spans="2:65" s="1" customFormat="1" ht="25.5" customHeight="1">
      <c r="B146" s="46"/>
      <c r="C146" s="235" t="s">
        <v>238</v>
      </c>
      <c r="D146" s="235" t="s">
        <v>140</v>
      </c>
      <c r="E146" s="236" t="s">
        <v>239</v>
      </c>
      <c r="F146" s="237" t="s">
        <v>240</v>
      </c>
      <c r="G146" s="238" t="s">
        <v>178</v>
      </c>
      <c r="H146" s="239">
        <v>38.288</v>
      </c>
      <c r="I146" s="240"/>
      <c r="J146" s="241">
        <f>ROUND(I146*H146,2)</f>
        <v>0</v>
      </c>
      <c r="K146" s="237" t="s">
        <v>144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145</v>
      </c>
      <c r="AT146" s="24" t="s">
        <v>140</v>
      </c>
      <c r="AU146" s="24" t="s">
        <v>78</v>
      </c>
      <c r="AY146" s="24" t="s">
        <v>138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145</v>
      </c>
      <c r="BM146" s="24" t="s">
        <v>241</v>
      </c>
    </row>
    <row r="147" spans="2:51" s="12" customFormat="1" ht="13.5">
      <c r="B147" s="247"/>
      <c r="C147" s="248"/>
      <c r="D147" s="249" t="s">
        <v>147</v>
      </c>
      <c r="E147" s="250" t="s">
        <v>21</v>
      </c>
      <c r="F147" s="251" t="s">
        <v>232</v>
      </c>
      <c r="G147" s="248"/>
      <c r="H147" s="252">
        <v>38.288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147</v>
      </c>
      <c r="AU147" s="258" t="s">
        <v>78</v>
      </c>
      <c r="AV147" s="12" t="s">
        <v>78</v>
      </c>
      <c r="AW147" s="12" t="s">
        <v>33</v>
      </c>
      <c r="AX147" s="12" t="s">
        <v>76</v>
      </c>
      <c r="AY147" s="258" t="s">
        <v>138</v>
      </c>
    </row>
    <row r="148" spans="2:63" s="11" customFormat="1" ht="29.85" customHeight="1">
      <c r="B148" s="219"/>
      <c r="C148" s="220"/>
      <c r="D148" s="221" t="s">
        <v>68</v>
      </c>
      <c r="E148" s="233" t="s">
        <v>169</v>
      </c>
      <c r="F148" s="233" t="s">
        <v>242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SUM(P149:P208)</f>
        <v>0</v>
      </c>
      <c r="Q148" s="227"/>
      <c r="R148" s="228">
        <f>SUM(R149:R208)</f>
        <v>30.84008452999999</v>
      </c>
      <c r="S148" s="227"/>
      <c r="T148" s="229">
        <f>SUM(T149:T208)</f>
        <v>0</v>
      </c>
      <c r="AR148" s="230" t="s">
        <v>76</v>
      </c>
      <c r="AT148" s="231" t="s">
        <v>68</v>
      </c>
      <c r="AU148" s="231" t="s">
        <v>76</v>
      </c>
      <c r="AY148" s="230" t="s">
        <v>138</v>
      </c>
      <c r="BK148" s="232">
        <f>SUM(BK149:BK208)</f>
        <v>0</v>
      </c>
    </row>
    <row r="149" spans="2:65" s="1" customFormat="1" ht="25.5" customHeight="1">
      <c r="B149" s="46"/>
      <c r="C149" s="235" t="s">
        <v>243</v>
      </c>
      <c r="D149" s="235" t="s">
        <v>140</v>
      </c>
      <c r="E149" s="236" t="s">
        <v>244</v>
      </c>
      <c r="F149" s="237" t="s">
        <v>245</v>
      </c>
      <c r="G149" s="238" t="s">
        <v>178</v>
      </c>
      <c r="H149" s="239">
        <v>480.338</v>
      </c>
      <c r="I149" s="240"/>
      <c r="J149" s="241">
        <f>ROUND(I149*H149,2)</f>
        <v>0</v>
      </c>
      <c r="K149" s="237" t="s">
        <v>144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0.017</v>
      </c>
      <c r="R149" s="244">
        <f>Q149*H149</f>
        <v>8.165746</v>
      </c>
      <c r="S149" s="244">
        <v>0</v>
      </c>
      <c r="T149" s="245">
        <f>S149*H149</f>
        <v>0</v>
      </c>
      <c r="AR149" s="24" t="s">
        <v>145</v>
      </c>
      <c r="AT149" s="24" t="s">
        <v>140</v>
      </c>
      <c r="AU149" s="24" t="s">
        <v>78</v>
      </c>
      <c r="AY149" s="24" t="s">
        <v>138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145</v>
      </c>
      <c r="BM149" s="24" t="s">
        <v>246</v>
      </c>
    </row>
    <row r="150" spans="2:51" s="12" customFormat="1" ht="13.5">
      <c r="B150" s="247"/>
      <c r="C150" s="248"/>
      <c r="D150" s="249" t="s">
        <v>147</v>
      </c>
      <c r="E150" s="250" t="s">
        <v>21</v>
      </c>
      <c r="F150" s="251" t="s">
        <v>247</v>
      </c>
      <c r="G150" s="248"/>
      <c r="H150" s="252">
        <v>164.76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147</v>
      </c>
      <c r="AU150" s="258" t="s">
        <v>78</v>
      </c>
      <c r="AV150" s="12" t="s">
        <v>78</v>
      </c>
      <c r="AW150" s="12" t="s">
        <v>33</v>
      </c>
      <c r="AX150" s="12" t="s">
        <v>69</v>
      </c>
      <c r="AY150" s="258" t="s">
        <v>138</v>
      </c>
    </row>
    <row r="151" spans="2:51" s="12" customFormat="1" ht="13.5">
      <c r="B151" s="247"/>
      <c r="C151" s="248"/>
      <c r="D151" s="249" t="s">
        <v>147</v>
      </c>
      <c r="E151" s="250" t="s">
        <v>21</v>
      </c>
      <c r="F151" s="251" t="s">
        <v>248</v>
      </c>
      <c r="G151" s="248"/>
      <c r="H151" s="252">
        <v>175.465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147</v>
      </c>
      <c r="AU151" s="258" t="s">
        <v>78</v>
      </c>
      <c r="AV151" s="12" t="s">
        <v>78</v>
      </c>
      <c r="AW151" s="12" t="s">
        <v>33</v>
      </c>
      <c r="AX151" s="12" t="s">
        <v>69</v>
      </c>
      <c r="AY151" s="258" t="s">
        <v>138</v>
      </c>
    </row>
    <row r="152" spans="2:51" s="12" customFormat="1" ht="13.5">
      <c r="B152" s="247"/>
      <c r="C152" s="248"/>
      <c r="D152" s="249" t="s">
        <v>147</v>
      </c>
      <c r="E152" s="250" t="s">
        <v>21</v>
      </c>
      <c r="F152" s="251" t="s">
        <v>249</v>
      </c>
      <c r="G152" s="248"/>
      <c r="H152" s="252">
        <v>69.312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147</v>
      </c>
      <c r="AU152" s="258" t="s">
        <v>78</v>
      </c>
      <c r="AV152" s="12" t="s">
        <v>78</v>
      </c>
      <c r="AW152" s="12" t="s">
        <v>33</v>
      </c>
      <c r="AX152" s="12" t="s">
        <v>69</v>
      </c>
      <c r="AY152" s="258" t="s">
        <v>138</v>
      </c>
    </row>
    <row r="153" spans="2:51" s="12" customFormat="1" ht="13.5">
      <c r="B153" s="247"/>
      <c r="C153" s="248"/>
      <c r="D153" s="249" t="s">
        <v>147</v>
      </c>
      <c r="E153" s="250" t="s">
        <v>21</v>
      </c>
      <c r="F153" s="251" t="s">
        <v>250</v>
      </c>
      <c r="G153" s="248"/>
      <c r="H153" s="252">
        <v>38.986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147</v>
      </c>
      <c r="AU153" s="258" t="s">
        <v>78</v>
      </c>
      <c r="AV153" s="12" t="s">
        <v>78</v>
      </c>
      <c r="AW153" s="12" t="s">
        <v>33</v>
      </c>
      <c r="AX153" s="12" t="s">
        <v>69</v>
      </c>
      <c r="AY153" s="258" t="s">
        <v>138</v>
      </c>
    </row>
    <row r="154" spans="2:51" s="12" customFormat="1" ht="13.5">
      <c r="B154" s="247"/>
      <c r="C154" s="248"/>
      <c r="D154" s="249" t="s">
        <v>147</v>
      </c>
      <c r="E154" s="250" t="s">
        <v>21</v>
      </c>
      <c r="F154" s="251" t="s">
        <v>251</v>
      </c>
      <c r="G154" s="248"/>
      <c r="H154" s="252">
        <v>31.815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147</v>
      </c>
      <c r="AU154" s="258" t="s">
        <v>78</v>
      </c>
      <c r="AV154" s="12" t="s">
        <v>78</v>
      </c>
      <c r="AW154" s="12" t="s">
        <v>33</v>
      </c>
      <c r="AX154" s="12" t="s">
        <v>69</v>
      </c>
      <c r="AY154" s="258" t="s">
        <v>138</v>
      </c>
    </row>
    <row r="155" spans="2:51" s="13" customFormat="1" ht="13.5">
      <c r="B155" s="259"/>
      <c r="C155" s="260"/>
      <c r="D155" s="249" t="s">
        <v>147</v>
      </c>
      <c r="E155" s="261" t="s">
        <v>21</v>
      </c>
      <c r="F155" s="262" t="s">
        <v>174</v>
      </c>
      <c r="G155" s="260"/>
      <c r="H155" s="263">
        <v>480.338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AT155" s="269" t="s">
        <v>147</v>
      </c>
      <c r="AU155" s="269" t="s">
        <v>78</v>
      </c>
      <c r="AV155" s="13" t="s">
        <v>145</v>
      </c>
      <c r="AW155" s="13" t="s">
        <v>33</v>
      </c>
      <c r="AX155" s="13" t="s">
        <v>76</v>
      </c>
      <c r="AY155" s="269" t="s">
        <v>138</v>
      </c>
    </row>
    <row r="156" spans="2:65" s="1" customFormat="1" ht="25.5" customHeight="1">
      <c r="B156" s="46"/>
      <c r="C156" s="235" t="s">
        <v>252</v>
      </c>
      <c r="D156" s="235" t="s">
        <v>140</v>
      </c>
      <c r="E156" s="236" t="s">
        <v>253</v>
      </c>
      <c r="F156" s="237" t="s">
        <v>254</v>
      </c>
      <c r="G156" s="238" t="s">
        <v>178</v>
      </c>
      <c r="H156" s="239">
        <v>137.79</v>
      </c>
      <c r="I156" s="240"/>
      <c r="J156" s="241">
        <f>ROUND(I156*H156,2)</f>
        <v>0</v>
      </c>
      <c r="K156" s="237" t="s">
        <v>144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0.0345</v>
      </c>
      <c r="R156" s="244">
        <f>Q156*H156</f>
        <v>4.753755</v>
      </c>
      <c r="S156" s="244">
        <v>0</v>
      </c>
      <c r="T156" s="245">
        <f>S156*H156</f>
        <v>0</v>
      </c>
      <c r="AR156" s="24" t="s">
        <v>145</v>
      </c>
      <c r="AT156" s="24" t="s">
        <v>140</v>
      </c>
      <c r="AU156" s="24" t="s">
        <v>78</v>
      </c>
      <c r="AY156" s="24" t="s">
        <v>138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145</v>
      </c>
      <c r="BM156" s="24" t="s">
        <v>255</v>
      </c>
    </row>
    <row r="157" spans="2:51" s="12" customFormat="1" ht="13.5">
      <c r="B157" s="247"/>
      <c r="C157" s="248"/>
      <c r="D157" s="249" t="s">
        <v>147</v>
      </c>
      <c r="E157" s="250" t="s">
        <v>21</v>
      </c>
      <c r="F157" s="251" t="s">
        <v>256</v>
      </c>
      <c r="G157" s="248"/>
      <c r="H157" s="252">
        <v>82.38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147</v>
      </c>
      <c r="AU157" s="258" t="s">
        <v>78</v>
      </c>
      <c r="AV157" s="12" t="s">
        <v>78</v>
      </c>
      <c r="AW157" s="12" t="s">
        <v>33</v>
      </c>
      <c r="AX157" s="12" t="s">
        <v>69</v>
      </c>
      <c r="AY157" s="258" t="s">
        <v>138</v>
      </c>
    </row>
    <row r="158" spans="2:51" s="12" customFormat="1" ht="13.5">
      <c r="B158" s="247"/>
      <c r="C158" s="248"/>
      <c r="D158" s="249" t="s">
        <v>147</v>
      </c>
      <c r="E158" s="250" t="s">
        <v>21</v>
      </c>
      <c r="F158" s="251" t="s">
        <v>257</v>
      </c>
      <c r="G158" s="248"/>
      <c r="H158" s="252">
        <v>55.41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78</v>
      </c>
      <c r="AV158" s="12" t="s">
        <v>78</v>
      </c>
      <c r="AW158" s="12" t="s">
        <v>33</v>
      </c>
      <c r="AX158" s="12" t="s">
        <v>69</v>
      </c>
      <c r="AY158" s="258" t="s">
        <v>138</v>
      </c>
    </row>
    <row r="159" spans="2:51" s="13" customFormat="1" ht="13.5">
      <c r="B159" s="259"/>
      <c r="C159" s="260"/>
      <c r="D159" s="249" t="s">
        <v>147</v>
      </c>
      <c r="E159" s="261" t="s">
        <v>21</v>
      </c>
      <c r="F159" s="262" t="s">
        <v>222</v>
      </c>
      <c r="G159" s="260"/>
      <c r="H159" s="263">
        <v>137.79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AT159" s="269" t="s">
        <v>147</v>
      </c>
      <c r="AU159" s="269" t="s">
        <v>78</v>
      </c>
      <c r="AV159" s="13" t="s">
        <v>145</v>
      </c>
      <c r="AW159" s="13" t="s">
        <v>33</v>
      </c>
      <c r="AX159" s="13" t="s">
        <v>76</v>
      </c>
      <c r="AY159" s="269" t="s">
        <v>138</v>
      </c>
    </row>
    <row r="160" spans="2:65" s="1" customFormat="1" ht="25.5" customHeight="1">
      <c r="B160" s="46"/>
      <c r="C160" s="235" t="s">
        <v>9</v>
      </c>
      <c r="D160" s="235" t="s">
        <v>140</v>
      </c>
      <c r="E160" s="236" t="s">
        <v>258</v>
      </c>
      <c r="F160" s="237" t="s">
        <v>259</v>
      </c>
      <c r="G160" s="238" t="s">
        <v>178</v>
      </c>
      <c r="H160" s="239">
        <v>97.236</v>
      </c>
      <c r="I160" s="240"/>
      <c r="J160" s="241">
        <f>ROUND(I160*H160,2)</f>
        <v>0</v>
      </c>
      <c r="K160" s="237" t="s">
        <v>144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0.00832</v>
      </c>
      <c r="R160" s="244">
        <f>Q160*H160</f>
        <v>0.80900352</v>
      </c>
      <c r="S160" s="244">
        <v>0</v>
      </c>
      <c r="T160" s="245">
        <f>S160*H160</f>
        <v>0</v>
      </c>
      <c r="AR160" s="24" t="s">
        <v>145</v>
      </c>
      <c r="AT160" s="24" t="s">
        <v>140</v>
      </c>
      <c r="AU160" s="24" t="s">
        <v>78</v>
      </c>
      <c r="AY160" s="24" t="s">
        <v>138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145</v>
      </c>
      <c r="BM160" s="24" t="s">
        <v>260</v>
      </c>
    </row>
    <row r="161" spans="2:51" s="12" customFormat="1" ht="13.5">
      <c r="B161" s="247"/>
      <c r="C161" s="248"/>
      <c r="D161" s="249" t="s">
        <v>147</v>
      </c>
      <c r="E161" s="250" t="s">
        <v>21</v>
      </c>
      <c r="F161" s="251" t="s">
        <v>261</v>
      </c>
      <c r="G161" s="248"/>
      <c r="H161" s="252">
        <v>97.236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147</v>
      </c>
      <c r="AU161" s="258" t="s">
        <v>78</v>
      </c>
      <c r="AV161" s="12" t="s">
        <v>78</v>
      </c>
      <c r="AW161" s="12" t="s">
        <v>33</v>
      </c>
      <c r="AX161" s="12" t="s">
        <v>76</v>
      </c>
      <c r="AY161" s="258" t="s">
        <v>138</v>
      </c>
    </row>
    <row r="162" spans="2:65" s="1" customFormat="1" ht="25.5" customHeight="1">
      <c r="B162" s="46"/>
      <c r="C162" s="270" t="s">
        <v>262</v>
      </c>
      <c r="D162" s="270" t="s">
        <v>205</v>
      </c>
      <c r="E162" s="271" t="s">
        <v>263</v>
      </c>
      <c r="F162" s="272" t="s">
        <v>264</v>
      </c>
      <c r="G162" s="273" t="s">
        <v>178</v>
      </c>
      <c r="H162" s="274">
        <v>99.181</v>
      </c>
      <c r="I162" s="275"/>
      <c r="J162" s="276">
        <f>ROUND(I162*H162,2)</f>
        <v>0</v>
      </c>
      <c r="K162" s="272" t="s">
        <v>144</v>
      </c>
      <c r="L162" s="277"/>
      <c r="M162" s="278" t="s">
        <v>21</v>
      </c>
      <c r="N162" s="279" t="s">
        <v>40</v>
      </c>
      <c r="O162" s="47"/>
      <c r="P162" s="244">
        <f>O162*H162</f>
        <v>0</v>
      </c>
      <c r="Q162" s="244">
        <v>0.0042</v>
      </c>
      <c r="R162" s="244">
        <f>Q162*H162</f>
        <v>0.41656019999999994</v>
      </c>
      <c r="S162" s="244">
        <v>0</v>
      </c>
      <c r="T162" s="245">
        <f>S162*H162</f>
        <v>0</v>
      </c>
      <c r="AR162" s="24" t="s">
        <v>182</v>
      </c>
      <c r="AT162" s="24" t="s">
        <v>205</v>
      </c>
      <c r="AU162" s="24" t="s">
        <v>78</v>
      </c>
      <c r="AY162" s="24" t="s">
        <v>138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145</v>
      </c>
      <c r="BM162" s="24" t="s">
        <v>265</v>
      </c>
    </row>
    <row r="163" spans="2:51" s="12" customFormat="1" ht="13.5">
      <c r="B163" s="247"/>
      <c r="C163" s="248"/>
      <c r="D163" s="249" t="s">
        <v>147</v>
      </c>
      <c r="E163" s="250" t="s">
        <v>21</v>
      </c>
      <c r="F163" s="251" t="s">
        <v>266</v>
      </c>
      <c r="G163" s="248"/>
      <c r="H163" s="252">
        <v>99.181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147</v>
      </c>
      <c r="AU163" s="258" t="s">
        <v>78</v>
      </c>
      <c r="AV163" s="12" t="s">
        <v>78</v>
      </c>
      <c r="AW163" s="12" t="s">
        <v>33</v>
      </c>
      <c r="AX163" s="12" t="s">
        <v>76</v>
      </c>
      <c r="AY163" s="258" t="s">
        <v>138</v>
      </c>
    </row>
    <row r="164" spans="2:65" s="1" customFormat="1" ht="25.5" customHeight="1">
      <c r="B164" s="46"/>
      <c r="C164" s="235" t="s">
        <v>267</v>
      </c>
      <c r="D164" s="235" t="s">
        <v>140</v>
      </c>
      <c r="E164" s="236" t="s">
        <v>268</v>
      </c>
      <c r="F164" s="237" t="s">
        <v>269</v>
      </c>
      <c r="G164" s="238" t="s">
        <v>178</v>
      </c>
      <c r="H164" s="239">
        <v>402.021</v>
      </c>
      <c r="I164" s="240"/>
      <c r="J164" s="241">
        <f>ROUND(I164*H164,2)</f>
        <v>0</v>
      </c>
      <c r="K164" s="237" t="s">
        <v>144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0.0085</v>
      </c>
      <c r="R164" s="244">
        <f>Q164*H164</f>
        <v>3.4171785000000003</v>
      </c>
      <c r="S164" s="244">
        <v>0</v>
      </c>
      <c r="T164" s="245">
        <f>S164*H164</f>
        <v>0</v>
      </c>
      <c r="AR164" s="24" t="s">
        <v>145</v>
      </c>
      <c r="AT164" s="24" t="s">
        <v>140</v>
      </c>
      <c r="AU164" s="24" t="s">
        <v>78</v>
      </c>
      <c r="AY164" s="24" t="s">
        <v>138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145</v>
      </c>
      <c r="BM164" s="24" t="s">
        <v>270</v>
      </c>
    </row>
    <row r="165" spans="2:51" s="12" customFormat="1" ht="13.5">
      <c r="B165" s="247"/>
      <c r="C165" s="248"/>
      <c r="D165" s="249" t="s">
        <v>147</v>
      </c>
      <c r="E165" s="250" t="s">
        <v>21</v>
      </c>
      <c r="F165" s="251" t="s">
        <v>271</v>
      </c>
      <c r="G165" s="248"/>
      <c r="H165" s="252">
        <v>72.312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78</v>
      </c>
      <c r="AV165" s="12" t="s">
        <v>78</v>
      </c>
      <c r="AW165" s="12" t="s">
        <v>33</v>
      </c>
      <c r="AX165" s="12" t="s">
        <v>69</v>
      </c>
      <c r="AY165" s="258" t="s">
        <v>138</v>
      </c>
    </row>
    <row r="166" spans="2:51" s="12" customFormat="1" ht="13.5">
      <c r="B166" s="247"/>
      <c r="C166" s="248"/>
      <c r="D166" s="249" t="s">
        <v>147</v>
      </c>
      <c r="E166" s="250" t="s">
        <v>21</v>
      </c>
      <c r="F166" s="251" t="s">
        <v>272</v>
      </c>
      <c r="G166" s="248"/>
      <c r="H166" s="252">
        <v>18.94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78</v>
      </c>
      <c r="AV166" s="12" t="s">
        <v>78</v>
      </c>
      <c r="AW166" s="12" t="s">
        <v>33</v>
      </c>
      <c r="AX166" s="12" t="s">
        <v>69</v>
      </c>
      <c r="AY166" s="258" t="s">
        <v>138</v>
      </c>
    </row>
    <row r="167" spans="2:51" s="14" customFormat="1" ht="13.5">
      <c r="B167" s="280"/>
      <c r="C167" s="281"/>
      <c r="D167" s="249" t="s">
        <v>147</v>
      </c>
      <c r="E167" s="282" t="s">
        <v>21</v>
      </c>
      <c r="F167" s="283" t="s">
        <v>273</v>
      </c>
      <c r="G167" s="281"/>
      <c r="H167" s="284">
        <v>91.252</v>
      </c>
      <c r="I167" s="285"/>
      <c r="J167" s="281"/>
      <c r="K167" s="281"/>
      <c r="L167" s="286"/>
      <c r="M167" s="287"/>
      <c r="N167" s="288"/>
      <c r="O167" s="288"/>
      <c r="P167" s="288"/>
      <c r="Q167" s="288"/>
      <c r="R167" s="288"/>
      <c r="S167" s="288"/>
      <c r="T167" s="289"/>
      <c r="AT167" s="290" t="s">
        <v>147</v>
      </c>
      <c r="AU167" s="290" t="s">
        <v>78</v>
      </c>
      <c r="AV167" s="14" t="s">
        <v>153</v>
      </c>
      <c r="AW167" s="14" t="s">
        <v>33</v>
      </c>
      <c r="AX167" s="14" t="s">
        <v>69</v>
      </c>
      <c r="AY167" s="290" t="s">
        <v>138</v>
      </c>
    </row>
    <row r="168" spans="2:51" s="12" customFormat="1" ht="13.5">
      <c r="B168" s="247"/>
      <c r="C168" s="248"/>
      <c r="D168" s="249" t="s">
        <v>147</v>
      </c>
      <c r="E168" s="250" t="s">
        <v>21</v>
      </c>
      <c r="F168" s="251" t="s">
        <v>274</v>
      </c>
      <c r="G168" s="248"/>
      <c r="H168" s="252">
        <v>41.988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147</v>
      </c>
      <c r="AU168" s="258" t="s">
        <v>78</v>
      </c>
      <c r="AV168" s="12" t="s">
        <v>78</v>
      </c>
      <c r="AW168" s="12" t="s">
        <v>33</v>
      </c>
      <c r="AX168" s="12" t="s">
        <v>69</v>
      </c>
      <c r="AY168" s="258" t="s">
        <v>138</v>
      </c>
    </row>
    <row r="169" spans="2:51" s="12" customFormat="1" ht="13.5">
      <c r="B169" s="247"/>
      <c r="C169" s="248"/>
      <c r="D169" s="249" t="s">
        <v>147</v>
      </c>
      <c r="E169" s="250" t="s">
        <v>21</v>
      </c>
      <c r="F169" s="251" t="s">
        <v>275</v>
      </c>
      <c r="G169" s="248"/>
      <c r="H169" s="252">
        <v>19.529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147</v>
      </c>
      <c r="AU169" s="258" t="s">
        <v>78</v>
      </c>
      <c r="AV169" s="12" t="s">
        <v>78</v>
      </c>
      <c r="AW169" s="12" t="s">
        <v>33</v>
      </c>
      <c r="AX169" s="12" t="s">
        <v>69</v>
      </c>
      <c r="AY169" s="258" t="s">
        <v>138</v>
      </c>
    </row>
    <row r="170" spans="2:51" s="12" customFormat="1" ht="13.5">
      <c r="B170" s="247"/>
      <c r="C170" s="248"/>
      <c r="D170" s="249" t="s">
        <v>147</v>
      </c>
      <c r="E170" s="250" t="s">
        <v>21</v>
      </c>
      <c r="F170" s="251" t="s">
        <v>276</v>
      </c>
      <c r="G170" s="248"/>
      <c r="H170" s="252">
        <v>50.176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78</v>
      </c>
      <c r="AV170" s="12" t="s">
        <v>78</v>
      </c>
      <c r="AW170" s="12" t="s">
        <v>33</v>
      </c>
      <c r="AX170" s="12" t="s">
        <v>69</v>
      </c>
      <c r="AY170" s="258" t="s">
        <v>138</v>
      </c>
    </row>
    <row r="171" spans="2:51" s="12" customFormat="1" ht="13.5">
      <c r="B171" s="247"/>
      <c r="C171" s="248"/>
      <c r="D171" s="249" t="s">
        <v>147</v>
      </c>
      <c r="E171" s="250" t="s">
        <v>21</v>
      </c>
      <c r="F171" s="251" t="s">
        <v>277</v>
      </c>
      <c r="G171" s="248"/>
      <c r="H171" s="252">
        <v>7.3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147</v>
      </c>
      <c r="AU171" s="258" t="s">
        <v>78</v>
      </c>
      <c r="AV171" s="12" t="s">
        <v>78</v>
      </c>
      <c r="AW171" s="12" t="s">
        <v>33</v>
      </c>
      <c r="AX171" s="12" t="s">
        <v>69</v>
      </c>
      <c r="AY171" s="258" t="s">
        <v>138</v>
      </c>
    </row>
    <row r="172" spans="2:51" s="14" customFormat="1" ht="13.5">
      <c r="B172" s="280"/>
      <c r="C172" s="281"/>
      <c r="D172" s="249" t="s">
        <v>147</v>
      </c>
      <c r="E172" s="282" t="s">
        <v>21</v>
      </c>
      <c r="F172" s="283" t="s">
        <v>278</v>
      </c>
      <c r="G172" s="281"/>
      <c r="H172" s="284">
        <v>118.993</v>
      </c>
      <c r="I172" s="285"/>
      <c r="J172" s="281"/>
      <c r="K172" s="281"/>
      <c r="L172" s="286"/>
      <c r="M172" s="287"/>
      <c r="N172" s="288"/>
      <c r="O172" s="288"/>
      <c r="P172" s="288"/>
      <c r="Q172" s="288"/>
      <c r="R172" s="288"/>
      <c r="S172" s="288"/>
      <c r="T172" s="289"/>
      <c r="AT172" s="290" t="s">
        <v>147</v>
      </c>
      <c r="AU172" s="290" t="s">
        <v>78</v>
      </c>
      <c r="AV172" s="14" t="s">
        <v>153</v>
      </c>
      <c r="AW172" s="14" t="s">
        <v>33</v>
      </c>
      <c r="AX172" s="14" t="s">
        <v>69</v>
      </c>
      <c r="AY172" s="290" t="s">
        <v>138</v>
      </c>
    </row>
    <row r="173" spans="2:51" s="12" customFormat="1" ht="13.5">
      <c r="B173" s="247"/>
      <c r="C173" s="248"/>
      <c r="D173" s="249" t="s">
        <v>147</v>
      </c>
      <c r="E173" s="250" t="s">
        <v>21</v>
      </c>
      <c r="F173" s="251" t="s">
        <v>279</v>
      </c>
      <c r="G173" s="248"/>
      <c r="H173" s="252">
        <v>20.341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147</v>
      </c>
      <c r="AU173" s="258" t="s">
        <v>78</v>
      </c>
      <c r="AV173" s="12" t="s">
        <v>78</v>
      </c>
      <c r="AW173" s="12" t="s">
        <v>33</v>
      </c>
      <c r="AX173" s="12" t="s">
        <v>69</v>
      </c>
      <c r="AY173" s="258" t="s">
        <v>138</v>
      </c>
    </row>
    <row r="174" spans="2:51" s="12" customFormat="1" ht="13.5">
      <c r="B174" s="247"/>
      <c r="C174" s="248"/>
      <c r="D174" s="249" t="s">
        <v>147</v>
      </c>
      <c r="E174" s="250" t="s">
        <v>21</v>
      </c>
      <c r="F174" s="251" t="s">
        <v>280</v>
      </c>
      <c r="G174" s="248"/>
      <c r="H174" s="252">
        <v>18.99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78</v>
      </c>
      <c r="AV174" s="12" t="s">
        <v>78</v>
      </c>
      <c r="AW174" s="12" t="s">
        <v>33</v>
      </c>
      <c r="AX174" s="12" t="s">
        <v>69</v>
      </c>
      <c r="AY174" s="258" t="s">
        <v>138</v>
      </c>
    </row>
    <row r="175" spans="2:51" s="12" customFormat="1" ht="13.5">
      <c r="B175" s="247"/>
      <c r="C175" s="248"/>
      <c r="D175" s="249" t="s">
        <v>147</v>
      </c>
      <c r="E175" s="250" t="s">
        <v>21</v>
      </c>
      <c r="F175" s="251" t="s">
        <v>281</v>
      </c>
      <c r="G175" s="248"/>
      <c r="H175" s="252">
        <v>3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147</v>
      </c>
      <c r="AU175" s="258" t="s">
        <v>78</v>
      </c>
      <c r="AV175" s="12" t="s">
        <v>78</v>
      </c>
      <c r="AW175" s="12" t="s">
        <v>33</v>
      </c>
      <c r="AX175" s="12" t="s">
        <v>69</v>
      </c>
      <c r="AY175" s="258" t="s">
        <v>138</v>
      </c>
    </row>
    <row r="176" spans="2:51" s="12" customFormat="1" ht="13.5">
      <c r="B176" s="247"/>
      <c r="C176" s="248"/>
      <c r="D176" s="249" t="s">
        <v>147</v>
      </c>
      <c r="E176" s="250" t="s">
        <v>21</v>
      </c>
      <c r="F176" s="251" t="s">
        <v>282</v>
      </c>
      <c r="G176" s="248"/>
      <c r="H176" s="252">
        <v>73.605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147</v>
      </c>
      <c r="AU176" s="258" t="s">
        <v>78</v>
      </c>
      <c r="AV176" s="12" t="s">
        <v>78</v>
      </c>
      <c r="AW176" s="12" t="s">
        <v>33</v>
      </c>
      <c r="AX176" s="12" t="s">
        <v>69</v>
      </c>
      <c r="AY176" s="258" t="s">
        <v>138</v>
      </c>
    </row>
    <row r="177" spans="2:51" s="14" customFormat="1" ht="13.5">
      <c r="B177" s="280"/>
      <c r="C177" s="281"/>
      <c r="D177" s="249" t="s">
        <v>147</v>
      </c>
      <c r="E177" s="282" t="s">
        <v>21</v>
      </c>
      <c r="F177" s="283" t="s">
        <v>283</v>
      </c>
      <c r="G177" s="281"/>
      <c r="H177" s="284">
        <v>115.936</v>
      </c>
      <c r="I177" s="285"/>
      <c r="J177" s="281"/>
      <c r="K177" s="281"/>
      <c r="L177" s="286"/>
      <c r="M177" s="287"/>
      <c r="N177" s="288"/>
      <c r="O177" s="288"/>
      <c r="P177" s="288"/>
      <c r="Q177" s="288"/>
      <c r="R177" s="288"/>
      <c r="S177" s="288"/>
      <c r="T177" s="289"/>
      <c r="AT177" s="290" t="s">
        <v>147</v>
      </c>
      <c r="AU177" s="290" t="s">
        <v>78</v>
      </c>
      <c r="AV177" s="14" t="s">
        <v>153</v>
      </c>
      <c r="AW177" s="14" t="s">
        <v>33</v>
      </c>
      <c r="AX177" s="14" t="s">
        <v>69</v>
      </c>
      <c r="AY177" s="290" t="s">
        <v>138</v>
      </c>
    </row>
    <row r="178" spans="2:51" s="12" customFormat="1" ht="13.5">
      <c r="B178" s="247"/>
      <c r="C178" s="248"/>
      <c r="D178" s="249" t="s">
        <v>147</v>
      </c>
      <c r="E178" s="250" t="s">
        <v>21</v>
      </c>
      <c r="F178" s="251" t="s">
        <v>284</v>
      </c>
      <c r="G178" s="248"/>
      <c r="H178" s="252">
        <v>75.84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78</v>
      </c>
      <c r="AV178" s="12" t="s">
        <v>78</v>
      </c>
      <c r="AW178" s="12" t="s">
        <v>33</v>
      </c>
      <c r="AX178" s="12" t="s">
        <v>69</v>
      </c>
      <c r="AY178" s="258" t="s">
        <v>138</v>
      </c>
    </row>
    <row r="179" spans="2:51" s="14" customFormat="1" ht="13.5">
      <c r="B179" s="280"/>
      <c r="C179" s="281"/>
      <c r="D179" s="249" t="s">
        <v>147</v>
      </c>
      <c r="E179" s="282" t="s">
        <v>21</v>
      </c>
      <c r="F179" s="283" t="s">
        <v>285</v>
      </c>
      <c r="G179" s="281"/>
      <c r="H179" s="284">
        <v>75.84</v>
      </c>
      <c r="I179" s="285"/>
      <c r="J179" s="281"/>
      <c r="K179" s="281"/>
      <c r="L179" s="286"/>
      <c r="M179" s="287"/>
      <c r="N179" s="288"/>
      <c r="O179" s="288"/>
      <c r="P179" s="288"/>
      <c r="Q179" s="288"/>
      <c r="R179" s="288"/>
      <c r="S179" s="288"/>
      <c r="T179" s="289"/>
      <c r="AT179" s="290" t="s">
        <v>147</v>
      </c>
      <c r="AU179" s="290" t="s">
        <v>78</v>
      </c>
      <c r="AV179" s="14" t="s">
        <v>153</v>
      </c>
      <c r="AW179" s="14" t="s">
        <v>33</v>
      </c>
      <c r="AX179" s="14" t="s">
        <v>69</v>
      </c>
      <c r="AY179" s="290" t="s">
        <v>138</v>
      </c>
    </row>
    <row r="180" spans="2:51" s="13" customFormat="1" ht="13.5">
      <c r="B180" s="259"/>
      <c r="C180" s="260"/>
      <c r="D180" s="249" t="s">
        <v>147</v>
      </c>
      <c r="E180" s="261" t="s">
        <v>21</v>
      </c>
      <c r="F180" s="262" t="s">
        <v>174</v>
      </c>
      <c r="G180" s="260"/>
      <c r="H180" s="263">
        <v>402.021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AT180" s="269" t="s">
        <v>147</v>
      </c>
      <c r="AU180" s="269" t="s">
        <v>78</v>
      </c>
      <c r="AV180" s="13" t="s">
        <v>145</v>
      </c>
      <c r="AW180" s="13" t="s">
        <v>33</v>
      </c>
      <c r="AX180" s="13" t="s">
        <v>76</v>
      </c>
      <c r="AY180" s="269" t="s">
        <v>138</v>
      </c>
    </row>
    <row r="181" spans="2:65" s="1" customFormat="1" ht="16.5" customHeight="1">
      <c r="B181" s="46"/>
      <c r="C181" s="270" t="s">
        <v>286</v>
      </c>
      <c r="D181" s="270" t="s">
        <v>205</v>
      </c>
      <c r="E181" s="271" t="s">
        <v>287</v>
      </c>
      <c r="F181" s="272" t="s">
        <v>288</v>
      </c>
      <c r="G181" s="273" t="s">
        <v>178</v>
      </c>
      <c r="H181" s="274">
        <v>410.061</v>
      </c>
      <c r="I181" s="275"/>
      <c r="J181" s="276">
        <f>ROUND(I181*H181,2)</f>
        <v>0</v>
      </c>
      <c r="K181" s="272" t="s">
        <v>144</v>
      </c>
      <c r="L181" s="277"/>
      <c r="M181" s="278" t="s">
        <v>21</v>
      </c>
      <c r="N181" s="279" t="s">
        <v>40</v>
      </c>
      <c r="O181" s="47"/>
      <c r="P181" s="244">
        <f>O181*H181</f>
        <v>0</v>
      </c>
      <c r="Q181" s="244">
        <v>0.00255</v>
      </c>
      <c r="R181" s="244">
        <f>Q181*H181</f>
        <v>1.04565555</v>
      </c>
      <c r="S181" s="244">
        <v>0</v>
      </c>
      <c r="T181" s="245">
        <f>S181*H181</f>
        <v>0</v>
      </c>
      <c r="AR181" s="24" t="s">
        <v>182</v>
      </c>
      <c r="AT181" s="24" t="s">
        <v>205</v>
      </c>
      <c r="AU181" s="24" t="s">
        <v>78</v>
      </c>
      <c r="AY181" s="24" t="s">
        <v>138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145</v>
      </c>
      <c r="BM181" s="24" t="s">
        <v>289</v>
      </c>
    </row>
    <row r="182" spans="2:51" s="12" customFormat="1" ht="13.5">
      <c r="B182" s="247"/>
      <c r="C182" s="248"/>
      <c r="D182" s="249" t="s">
        <v>147</v>
      </c>
      <c r="E182" s="250" t="s">
        <v>21</v>
      </c>
      <c r="F182" s="251" t="s">
        <v>290</v>
      </c>
      <c r="G182" s="248"/>
      <c r="H182" s="252">
        <v>410.061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147</v>
      </c>
      <c r="AU182" s="258" t="s">
        <v>78</v>
      </c>
      <c r="AV182" s="12" t="s">
        <v>78</v>
      </c>
      <c r="AW182" s="12" t="s">
        <v>33</v>
      </c>
      <c r="AX182" s="12" t="s">
        <v>76</v>
      </c>
      <c r="AY182" s="258" t="s">
        <v>138</v>
      </c>
    </row>
    <row r="183" spans="2:65" s="1" customFormat="1" ht="25.5" customHeight="1">
      <c r="B183" s="46"/>
      <c r="C183" s="235" t="s">
        <v>291</v>
      </c>
      <c r="D183" s="235" t="s">
        <v>140</v>
      </c>
      <c r="E183" s="236" t="s">
        <v>292</v>
      </c>
      <c r="F183" s="237" t="s">
        <v>293</v>
      </c>
      <c r="G183" s="238" t="s">
        <v>178</v>
      </c>
      <c r="H183" s="239">
        <v>87.45</v>
      </c>
      <c r="I183" s="240"/>
      <c r="J183" s="241">
        <f>ROUND(I183*H183,2)</f>
        <v>0</v>
      </c>
      <c r="K183" s="237" t="s">
        <v>144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0.0085</v>
      </c>
      <c r="R183" s="244">
        <f>Q183*H183</f>
        <v>0.7433250000000001</v>
      </c>
      <c r="S183" s="244">
        <v>0</v>
      </c>
      <c r="T183" s="245">
        <f>S183*H183</f>
        <v>0</v>
      </c>
      <c r="AR183" s="24" t="s">
        <v>145</v>
      </c>
      <c r="AT183" s="24" t="s">
        <v>140</v>
      </c>
      <c r="AU183" s="24" t="s">
        <v>78</v>
      </c>
      <c r="AY183" s="24" t="s">
        <v>138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145</v>
      </c>
      <c r="BM183" s="24" t="s">
        <v>294</v>
      </c>
    </row>
    <row r="184" spans="2:51" s="12" customFormat="1" ht="13.5">
      <c r="B184" s="247"/>
      <c r="C184" s="248"/>
      <c r="D184" s="249" t="s">
        <v>147</v>
      </c>
      <c r="E184" s="250" t="s">
        <v>21</v>
      </c>
      <c r="F184" s="251" t="s">
        <v>295</v>
      </c>
      <c r="G184" s="248"/>
      <c r="H184" s="252">
        <v>87.45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147</v>
      </c>
      <c r="AU184" s="258" t="s">
        <v>78</v>
      </c>
      <c r="AV184" s="12" t="s">
        <v>78</v>
      </c>
      <c r="AW184" s="12" t="s">
        <v>33</v>
      </c>
      <c r="AX184" s="12" t="s">
        <v>76</v>
      </c>
      <c r="AY184" s="258" t="s">
        <v>138</v>
      </c>
    </row>
    <row r="185" spans="2:65" s="1" customFormat="1" ht="16.5" customHeight="1">
      <c r="B185" s="46"/>
      <c r="C185" s="270" t="s">
        <v>296</v>
      </c>
      <c r="D185" s="270" t="s">
        <v>205</v>
      </c>
      <c r="E185" s="271" t="s">
        <v>297</v>
      </c>
      <c r="F185" s="272" t="s">
        <v>298</v>
      </c>
      <c r="G185" s="273" t="s">
        <v>178</v>
      </c>
      <c r="H185" s="274">
        <v>89.199</v>
      </c>
      <c r="I185" s="275"/>
      <c r="J185" s="276">
        <f>ROUND(I185*H185,2)</f>
        <v>0</v>
      </c>
      <c r="K185" s="272" t="s">
        <v>144</v>
      </c>
      <c r="L185" s="277"/>
      <c r="M185" s="278" t="s">
        <v>21</v>
      </c>
      <c r="N185" s="279" t="s">
        <v>40</v>
      </c>
      <c r="O185" s="47"/>
      <c r="P185" s="244">
        <f>O185*H185</f>
        <v>0</v>
      </c>
      <c r="Q185" s="244">
        <v>0.0034</v>
      </c>
      <c r="R185" s="244">
        <f>Q185*H185</f>
        <v>0.30327659999999995</v>
      </c>
      <c r="S185" s="244">
        <v>0</v>
      </c>
      <c r="T185" s="245">
        <f>S185*H185</f>
        <v>0</v>
      </c>
      <c r="AR185" s="24" t="s">
        <v>182</v>
      </c>
      <c r="AT185" s="24" t="s">
        <v>205</v>
      </c>
      <c r="AU185" s="24" t="s">
        <v>78</v>
      </c>
      <c r="AY185" s="24" t="s">
        <v>138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145</v>
      </c>
      <c r="BM185" s="24" t="s">
        <v>299</v>
      </c>
    </row>
    <row r="186" spans="2:51" s="12" customFormat="1" ht="13.5">
      <c r="B186" s="247"/>
      <c r="C186" s="248"/>
      <c r="D186" s="249" t="s">
        <v>147</v>
      </c>
      <c r="E186" s="250" t="s">
        <v>21</v>
      </c>
      <c r="F186" s="251" t="s">
        <v>300</v>
      </c>
      <c r="G186" s="248"/>
      <c r="H186" s="252">
        <v>89.199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147</v>
      </c>
      <c r="AU186" s="258" t="s">
        <v>78</v>
      </c>
      <c r="AV186" s="12" t="s">
        <v>78</v>
      </c>
      <c r="AW186" s="12" t="s">
        <v>33</v>
      </c>
      <c r="AX186" s="12" t="s">
        <v>76</v>
      </c>
      <c r="AY186" s="258" t="s">
        <v>138</v>
      </c>
    </row>
    <row r="187" spans="2:65" s="1" customFormat="1" ht="25.5" customHeight="1">
      <c r="B187" s="46"/>
      <c r="C187" s="235" t="s">
        <v>301</v>
      </c>
      <c r="D187" s="235" t="s">
        <v>140</v>
      </c>
      <c r="E187" s="236" t="s">
        <v>302</v>
      </c>
      <c r="F187" s="237" t="s">
        <v>303</v>
      </c>
      <c r="G187" s="238" t="s">
        <v>178</v>
      </c>
      <c r="H187" s="239">
        <v>40.515</v>
      </c>
      <c r="I187" s="240"/>
      <c r="J187" s="241">
        <f>ROUND(I187*H187,2)</f>
        <v>0</v>
      </c>
      <c r="K187" s="237" t="s">
        <v>144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0.00628</v>
      </c>
      <c r="R187" s="244">
        <f>Q187*H187</f>
        <v>0.2544342</v>
      </c>
      <c r="S187" s="244">
        <v>0</v>
      </c>
      <c r="T187" s="245">
        <f>S187*H187</f>
        <v>0</v>
      </c>
      <c r="AR187" s="24" t="s">
        <v>145</v>
      </c>
      <c r="AT187" s="24" t="s">
        <v>140</v>
      </c>
      <c r="AU187" s="24" t="s">
        <v>78</v>
      </c>
      <c r="AY187" s="24" t="s">
        <v>138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145</v>
      </c>
      <c r="BM187" s="24" t="s">
        <v>304</v>
      </c>
    </row>
    <row r="188" spans="2:51" s="12" customFormat="1" ht="13.5">
      <c r="B188" s="247"/>
      <c r="C188" s="248"/>
      <c r="D188" s="249" t="s">
        <v>147</v>
      </c>
      <c r="E188" s="250" t="s">
        <v>21</v>
      </c>
      <c r="F188" s="251" t="s">
        <v>305</v>
      </c>
      <c r="G188" s="248"/>
      <c r="H188" s="252">
        <v>40.515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147</v>
      </c>
      <c r="AU188" s="258" t="s">
        <v>78</v>
      </c>
      <c r="AV188" s="12" t="s">
        <v>78</v>
      </c>
      <c r="AW188" s="12" t="s">
        <v>33</v>
      </c>
      <c r="AX188" s="12" t="s">
        <v>76</v>
      </c>
      <c r="AY188" s="258" t="s">
        <v>138</v>
      </c>
    </row>
    <row r="189" spans="2:65" s="1" customFormat="1" ht="25.5" customHeight="1">
      <c r="B189" s="46"/>
      <c r="C189" s="235" t="s">
        <v>306</v>
      </c>
      <c r="D189" s="235" t="s">
        <v>140</v>
      </c>
      <c r="E189" s="236" t="s">
        <v>307</v>
      </c>
      <c r="F189" s="237" t="s">
        <v>308</v>
      </c>
      <c r="G189" s="238" t="s">
        <v>178</v>
      </c>
      <c r="H189" s="239">
        <v>489.471</v>
      </c>
      <c r="I189" s="240"/>
      <c r="J189" s="241">
        <f>ROUND(I189*H189,2)</f>
        <v>0</v>
      </c>
      <c r="K189" s="237" t="s">
        <v>144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0.00348</v>
      </c>
      <c r="R189" s="244">
        <f>Q189*H189</f>
        <v>1.70335908</v>
      </c>
      <c r="S189" s="244">
        <v>0</v>
      </c>
      <c r="T189" s="245">
        <f>S189*H189</f>
        <v>0</v>
      </c>
      <c r="AR189" s="24" t="s">
        <v>145</v>
      </c>
      <c r="AT189" s="24" t="s">
        <v>140</v>
      </c>
      <c r="AU189" s="24" t="s">
        <v>78</v>
      </c>
      <c r="AY189" s="24" t="s">
        <v>138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145</v>
      </c>
      <c r="BM189" s="24" t="s">
        <v>309</v>
      </c>
    </row>
    <row r="190" spans="2:51" s="12" customFormat="1" ht="13.5">
      <c r="B190" s="247"/>
      <c r="C190" s="248"/>
      <c r="D190" s="249" t="s">
        <v>147</v>
      </c>
      <c r="E190" s="250" t="s">
        <v>21</v>
      </c>
      <c r="F190" s="251" t="s">
        <v>271</v>
      </c>
      <c r="G190" s="248"/>
      <c r="H190" s="252">
        <v>72.312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147</v>
      </c>
      <c r="AU190" s="258" t="s">
        <v>78</v>
      </c>
      <c r="AV190" s="12" t="s">
        <v>78</v>
      </c>
      <c r="AW190" s="12" t="s">
        <v>33</v>
      </c>
      <c r="AX190" s="12" t="s">
        <v>69</v>
      </c>
      <c r="AY190" s="258" t="s">
        <v>138</v>
      </c>
    </row>
    <row r="191" spans="2:51" s="12" customFormat="1" ht="13.5">
      <c r="B191" s="247"/>
      <c r="C191" s="248"/>
      <c r="D191" s="249" t="s">
        <v>147</v>
      </c>
      <c r="E191" s="250" t="s">
        <v>21</v>
      </c>
      <c r="F191" s="251" t="s">
        <v>272</v>
      </c>
      <c r="G191" s="248"/>
      <c r="H191" s="252">
        <v>18.94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147</v>
      </c>
      <c r="AU191" s="258" t="s">
        <v>78</v>
      </c>
      <c r="AV191" s="12" t="s">
        <v>78</v>
      </c>
      <c r="AW191" s="12" t="s">
        <v>33</v>
      </c>
      <c r="AX191" s="12" t="s">
        <v>69</v>
      </c>
      <c r="AY191" s="258" t="s">
        <v>138</v>
      </c>
    </row>
    <row r="192" spans="2:51" s="14" customFormat="1" ht="13.5">
      <c r="B192" s="280"/>
      <c r="C192" s="281"/>
      <c r="D192" s="249" t="s">
        <v>147</v>
      </c>
      <c r="E192" s="282" t="s">
        <v>21</v>
      </c>
      <c r="F192" s="283" t="s">
        <v>310</v>
      </c>
      <c r="G192" s="281"/>
      <c r="H192" s="284">
        <v>91.252</v>
      </c>
      <c r="I192" s="285"/>
      <c r="J192" s="281"/>
      <c r="K192" s="281"/>
      <c r="L192" s="286"/>
      <c r="M192" s="287"/>
      <c r="N192" s="288"/>
      <c r="O192" s="288"/>
      <c r="P192" s="288"/>
      <c r="Q192" s="288"/>
      <c r="R192" s="288"/>
      <c r="S192" s="288"/>
      <c r="T192" s="289"/>
      <c r="AT192" s="290" t="s">
        <v>147</v>
      </c>
      <c r="AU192" s="290" t="s">
        <v>78</v>
      </c>
      <c r="AV192" s="14" t="s">
        <v>153</v>
      </c>
      <c r="AW192" s="14" t="s">
        <v>33</v>
      </c>
      <c r="AX192" s="14" t="s">
        <v>69</v>
      </c>
      <c r="AY192" s="290" t="s">
        <v>138</v>
      </c>
    </row>
    <row r="193" spans="2:51" s="12" customFormat="1" ht="13.5">
      <c r="B193" s="247"/>
      <c r="C193" s="248"/>
      <c r="D193" s="249" t="s">
        <v>147</v>
      </c>
      <c r="E193" s="250" t="s">
        <v>21</v>
      </c>
      <c r="F193" s="251" t="s">
        <v>274</v>
      </c>
      <c r="G193" s="248"/>
      <c r="H193" s="252">
        <v>41.988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147</v>
      </c>
      <c r="AU193" s="258" t="s">
        <v>78</v>
      </c>
      <c r="AV193" s="12" t="s">
        <v>78</v>
      </c>
      <c r="AW193" s="12" t="s">
        <v>33</v>
      </c>
      <c r="AX193" s="12" t="s">
        <v>69</v>
      </c>
      <c r="AY193" s="258" t="s">
        <v>138</v>
      </c>
    </row>
    <row r="194" spans="2:51" s="12" customFormat="1" ht="13.5">
      <c r="B194" s="247"/>
      <c r="C194" s="248"/>
      <c r="D194" s="249" t="s">
        <v>147</v>
      </c>
      <c r="E194" s="250" t="s">
        <v>21</v>
      </c>
      <c r="F194" s="251" t="s">
        <v>275</v>
      </c>
      <c r="G194" s="248"/>
      <c r="H194" s="252">
        <v>19.529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147</v>
      </c>
      <c r="AU194" s="258" t="s">
        <v>78</v>
      </c>
      <c r="AV194" s="12" t="s">
        <v>78</v>
      </c>
      <c r="AW194" s="12" t="s">
        <v>33</v>
      </c>
      <c r="AX194" s="12" t="s">
        <v>69</v>
      </c>
      <c r="AY194" s="258" t="s">
        <v>138</v>
      </c>
    </row>
    <row r="195" spans="2:51" s="12" customFormat="1" ht="13.5">
      <c r="B195" s="247"/>
      <c r="C195" s="248"/>
      <c r="D195" s="249" t="s">
        <v>147</v>
      </c>
      <c r="E195" s="250" t="s">
        <v>21</v>
      </c>
      <c r="F195" s="251" t="s">
        <v>276</v>
      </c>
      <c r="G195" s="248"/>
      <c r="H195" s="252">
        <v>50.176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147</v>
      </c>
      <c r="AU195" s="258" t="s">
        <v>78</v>
      </c>
      <c r="AV195" s="12" t="s">
        <v>78</v>
      </c>
      <c r="AW195" s="12" t="s">
        <v>33</v>
      </c>
      <c r="AX195" s="12" t="s">
        <v>69</v>
      </c>
      <c r="AY195" s="258" t="s">
        <v>138</v>
      </c>
    </row>
    <row r="196" spans="2:51" s="12" customFormat="1" ht="13.5">
      <c r="B196" s="247"/>
      <c r="C196" s="248"/>
      <c r="D196" s="249" t="s">
        <v>147</v>
      </c>
      <c r="E196" s="250" t="s">
        <v>21</v>
      </c>
      <c r="F196" s="251" t="s">
        <v>277</v>
      </c>
      <c r="G196" s="248"/>
      <c r="H196" s="252">
        <v>7.3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78</v>
      </c>
      <c r="AV196" s="12" t="s">
        <v>78</v>
      </c>
      <c r="AW196" s="12" t="s">
        <v>33</v>
      </c>
      <c r="AX196" s="12" t="s">
        <v>69</v>
      </c>
      <c r="AY196" s="258" t="s">
        <v>138</v>
      </c>
    </row>
    <row r="197" spans="2:51" s="14" customFormat="1" ht="13.5">
      <c r="B197" s="280"/>
      <c r="C197" s="281"/>
      <c r="D197" s="249" t="s">
        <v>147</v>
      </c>
      <c r="E197" s="282" t="s">
        <v>21</v>
      </c>
      <c r="F197" s="283" t="s">
        <v>311</v>
      </c>
      <c r="G197" s="281"/>
      <c r="H197" s="284">
        <v>118.993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AT197" s="290" t="s">
        <v>147</v>
      </c>
      <c r="AU197" s="290" t="s">
        <v>78</v>
      </c>
      <c r="AV197" s="14" t="s">
        <v>153</v>
      </c>
      <c r="AW197" s="14" t="s">
        <v>33</v>
      </c>
      <c r="AX197" s="14" t="s">
        <v>69</v>
      </c>
      <c r="AY197" s="290" t="s">
        <v>138</v>
      </c>
    </row>
    <row r="198" spans="2:51" s="12" customFormat="1" ht="13.5">
      <c r="B198" s="247"/>
      <c r="C198" s="248"/>
      <c r="D198" s="249" t="s">
        <v>147</v>
      </c>
      <c r="E198" s="250" t="s">
        <v>21</v>
      </c>
      <c r="F198" s="251" t="s">
        <v>279</v>
      </c>
      <c r="G198" s="248"/>
      <c r="H198" s="252">
        <v>20.341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147</v>
      </c>
      <c r="AU198" s="258" t="s">
        <v>78</v>
      </c>
      <c r="AV198" s="12" t="s">
        <v>78</v>
      </c>
      <c r="AW198" s="12" t="s">
        <v>33</v>
      </c>
      <c r="AX198" s="12" t="s">
        <v>69</v>
      </c>
      <c r="AY198" s="258" t="s">
        <v>138</v>
      </c>
    </row>
    <row r="199" spans="2:51" s="12" customFormat="1" ht="13.5">
      <c r="B199" s="247"/>
      <c r="C199" s="248"/>
      <c r="D199" s="249" t="s">
        <v>147</v>
      </c>
      <c r="E199" s="250" t="s">
        <v>21</v>
      </c>
      <c r="F199" s="251" t="s">
        <v>280</v>
      </c>
      <c r="G199" s="248"/>
      <c r="H199" s="252">
        <v>18.99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147</v>
      </c>
      <c r="AU199" s="258" t="s">
        <v>78</v>
      </c>
      <c r="AV199" s="12" t="s">
        <v>78</v>
      </c>
      <c r="AW199" s="12" t="s">
        <v>33</v>
      </c>
      <c r="AX199" s="12" t="s">
        <v>69</v>
      </c>
      <c r="AY199" s="258" t="s">
        <v>138</v>
      </c>
    </row>
    <row r="200" spans="2:51" s="12" customFormat="1" ht="13.5">
      <c r="B200" s="247"/>
      <c r="C200" s="248"/>
      <c r="D200" s="249" t="s">
        <v>147</v>
      </c>
      <c r="E200" s="250" t="s">
        <v>21</v>
      </c>
      <c r="F200" s="251" t="s">
        <v>281</v>
      </c>
      <c r="G200" s="248"/>
      <c r="H200" s="252">
        <v>3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147</v>
      </c>
      <c r="AU200" s="258" t="s">
        <v>78</v>
      </c>
      <c r="AV200" s="12" t="s">
        <v>78</v>
      </c>
      <c r="AW200" s="12" t="s">
        <v>33</v>
      </c>
      <c r="AX200" s="12" t="s">
        <v>69</v>
      </c>
      <c r="AY200" s="258" t="s">
        <v>138</v>
      </c>
    </row>
    <row r="201" spans="2:51" s="12" customFormat="1" ht="13.5">
      <c r="B201" s="247"/>
      <c r="C201" s="248"/>
      <c r="D201" s="249" t="s">
        <v>147</v>
      </c>
      <c r="E201" s="250" t="s">
        <v>21</v>
      </c>
      <c r="F201" s="251" t="s">
        <v>282</v>
      </c>
      <c r="G201" s="248"/>
      <c r="H201" s="252">
        <v>73.605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78</v>
      </c>
      <c r="AV201" s="12" t="s">
        <v>78</v>
      </c>
      <c r="AW201" s="12" t="s">
        <v>33</v>
      </c>
      <c r="AX201" s="12" t="s">
        <v>69</v>
      </c>
      <c r="AY201" s="258" t="s">
        <v>138</v>
      </c>
    </row>
    <row r="202" spans="2:51" s="14" customFormat="1" ht="13.5">
      <c r="B202" s="280"/>
      <c r="C202" s="281"/>
      <c r="D202" s="249" t="s">
        <v>147</v>
      </c>
      <c r="E202" s="282" t="s">
        <v>21</v>
      </c>
      <c r="F202" s="283" t="s">
        <v>312</v>
      </c>
      <c r="G202" s="281"/>
      <c r="H202" s="284">
        <v>115.936</v>
      </c>
      <c r="I202" s="285"/>
      <c r="J202" s="281"/>
      <c r="K202" s="281"/>
      <c r="L202" s="286"/>
      <c r="M202" s="287"/>
      <c r="N202" s="288"/>
      <c r="O202" s="288"/>
      <c r="P202" s="288"/>
      <c r="Q202" s="288"/>
      <c r="R202" s="288"/>
      <c r="S202" s="288"/>
      <c r="T202" s="289"/>
      <c r="AT202" s="290" t="s">
        <v>147</v>
      </c>
      <c r="AU202" s="290" t="s">
        <v>78</v>
      </c>
      <c r="AV202" s="14" t="s">
        <v>153</v>
      </c>
      <c r="AW202" s="14" t="s">
        <v>33</v>
      </c>
      <c r="AX202" s="14" t="s">
        <v>69</v>
      </c>
      <c r="AY202" s="290" t="s">
        <v>138</v>
      </c>
    </row>
    <row r="203" spans="2:51" s="12" customFormat="1" ht="13.5">
      <c r="B203" s="247"/>
      <c r="C203" s="248"/>
      <c r="D203" s="249" t="s">
        <v>147</v>
      </c>
      <c r="E203" s="250" t="s">
        <v>21</v>
      </c>
      <c r="F203" s="251" t="s">
        <v>284</v>
      </c>
      <c r="G203" s="248"/>
      <c r="H203" s="252">
        <v>75.84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147</v>
      </c>
      <c r="AU203" s="258" t="s">
        <v>78</v>
      </c>
      <c r="AV203" s="12" t="s">
        <v>78</v>
      </c>
      <c r="AW203" s="12" t="s">
        <v>33</v>
      </c>
      <c r="AX203" s="12" t="s">
        <v>69</v>
      </c>
      <c r="AY203" s="258" t="s">
        <v>138</v>
      </c>
    </row>
    <row r="204" spans="2:51" s="12" customFormat="1" ht="13.5">
      <c r="B204" s="247"/>
      <c r="C204" s="248"/>
      <c r="D204" s="249" t="s">
        <v>147</v>
      </c>
      <c r="E204" s="250" t="s">
        <v>21</v>
      </c>
      <c r="F204" s="251" t="s">
        <v>313</v>
      </c>
      <c r="G204" s="248"/>
      <c r="H204" s="252">
        <v>87.45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147</v>
      </c>
      <c r="AU204" s="258" t="s">
        <v>78</v>
      </c>
      <c r="AV204" s="12" t="s">
        <v>78</v>
      </c>
      <c r="AW204" s="12" t="s">
        <v>33</v>
      </c>
      <c r="AX204" s="12" t="s">
        <v>69</v>
      </c>
      <c r="AY204" s="258" t="s">
        <v>138</v>
      </c>
    </row>
    <row r="205" spans="2:51" s="14" customFormat="1" ht="13.5">
      <c r="B205" s="280"/>
      <c r="C205" s="281"/>
      <c r="D205" s="249" t="s">
        <v>147</v>
      </c>
      <c r="E205" s="282" t="s">
        <v>21</v>
      </c>
      <c r="F205" s="283" t="s">
        <v>314</v>
      </c>
      <c r="G205" s="281"/>
      <c r="H205" s="284">
        <v>163.29</v>
      </c>
      <c r="I205" s="285"/>
      <c r="J205" s="281"/>
      <c r="K205" s="281"/>
      <c r="L205" s="286"/>
      <c r="M205" s="287"/>
      <c r="N205" s="288"/>
      <c r="O205" s="288"/>
      <c r="P205" s="288"/>
      <c r="Q205" s="288"/>
      <c r="R205" s="288"/>
      <c r="S205" s="288"/>
      <c r="T205" s="289"/>
      <c r="AT205" s="290" t="s">
        <v>147</v>
      </c>
      <c r="AU205" s="290" t="s">
        <v>78</v>
      </c>
      <c r="AV205" s="14" t="s">
        <v>153</v>
      </c>
      <c r="AW205" s="14" t="s">
        <v>33</v>
      </c>
      <c r="AX205" s="14" t="s">
        <v>69</v>
      </c>
      <c r="AY205" s="290" t="s">
        <v>138</v>
      </c>
    </row>
    <row r="206" spans="2:51" s="13" customFormat="1" ht="13.5">
      <c r="B206" s="259"/>
      <c r="C206" s="260"/>
      <c r="D206" s="249" t="s">
        <v>147</v>
      </c>
      <c r="E206" s="261" t="s">
        <v>21</v>
      </c>
      <c r="F206" s="262" t="s">
        <v>315</v>
      </c>
      <c r="G206" s="260"/>
      <c r="H206" s="263">
        <v>489.471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147</v>
      </c>
      <c r="AU206" s="269" t="s">
        <v>78</v>
      </c>
      <c r="AV206" s="13" t="s">
        <v>145</v>
      </c>
      <c r="AW206" s="13" t="s">
        <v>33</v>
      </c>
      <c r="AX206" s="13" t="s">
        <v>76</v>
      </c>
      <c r="AY206" s="269" t="s">
        <v>138</v>
      </c>
    </row>
    <row r="207" spans="2:65" s="1" customFormat="1" ht="25.5" customHeight="1">
      <c r="B207" s="46"/>
      <c r="C207" s="235" t="s">
        <v>316</v>
      </c>
      <c r="D207" s="235" t="s">
        <v>140</v>
      </c>
      <c r="E207" s="236" t="s">
        <v>317</v>
      </c>
      <c r="F207" s="237" t="s">
        <v>318</v>
      </c>
      <c r="G207" s="238" t="s">
        <v>178</v>
      </c>
      <c r="H207" s="239">
        <v>38.288</v>
      </c>
      <c r="I207" s="240"/>
      <c r="J207" s="241">
        <f>ROUND(I207*H207,2)</f>
        <v>0</v>
      </c>
      <c r="K207" s="237" t="s">
        <v>144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0.24101</v>
      </c>
      <c r="R207" s="244">
        <f>Q207*H207</f>
        <v>9.227790879999999</v>
      </c>
      <c r="S207" s="244">
        <v>0</v>
      </c>
      <c r="T207" s="245">
        <f>S207*H207</f>
        <v>0</v>
      </c>
      <c r="AR207" s="24" t="s">
        <v>145</v>
      </c>
      <c r="AT207" s="24" t="s">
        <v>140</v>
      </c>
      <c r="AU207" s="24" t="s">
        <v>78</v>
      </c>
      <c r="AY207" s="24" t="s">
        <v>138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145</v>
      </c>
      <c r="BM207" s="24" t="s">
        <v>319</v>
      </c>
    </row>
    <row r="208" spans="2:51" s="12" customFormat="1" ht="13.5">
      <c r="B208" s="247"/>
      <c r="C208" s="248"/>
      <c r="D208" s="249" t="s">
        <v>147</v>
      </c>
      <c r="E208" s="250" t="s">
        <v>21</v>
      </c>
      <c r="F208" s="251" t="s">
        <v>232</v>
      </c>
      <c r="G208" s="248"/>
      <c r="H208" s="252">
        <v>38.288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147</v>
      </c>
      <c r="AU208" s="258" t="s">
        <v>78</v>
      </c>
      <c r="AV208" s="12" t="s">
        <v>78</v>
      </c>
      <c r="AW208" s="12" t="s">
        <v>33</v>
      </c>
      <c r="AX208" s="12" t="s">
        <v>76</v>
      </c>
      <c r="AY208" s="258" t="s">
        <v>138</v>
      </c>
    </row>
    <row r="209" spans="2:63" s="11" customFormat="1" ht="29.85" customHeight="1">
      <c r="B209" s="219"/>
      <c r="C209" s="220"/>
      <c r="D209" s="221" t="s">
        <v>68</v>
      </c>
      <c r="E209" s="233" t="s">
        <v>188</v>
      </c>
      <c r="F209" s="233" t="s">
        <v>320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SUM(P210:P264)</f>
        <v>0</v>
      </c>
      <c r="Q209" s="227"/>
      <c r="R209" s="228">
        <f>SUM(R210:R264)</f>
        <v>1.617337</v>
      </c>
      <c r="S209" s="227"/>
      <c r="T209" s="229">
        <f>SUM(T210:T264)</f>
        <v>9.727228</v>
      </c>
      <c r="AR209" s="230" t="s">
        <v>76</v>
      </c>
      <c r="AT209" s="231" t="s">
        <v>68</v>
      </c>
      <c r="AU209" s="231" t="s">
        <v>76</v>
      </c>
      <c r="AY209" s="230" t="s">
        <v>138</v>
      </c>
      <c r="BK209" s="232">
        <f>SUM(BK210:BK264)</f>
        <v>0</v>
      </c>
    </row>
    <row r="210" spans="2:65" s="1" customFormat="1" ht="38.25" customHeight="1">
      <c r="B210" s="46"/>
      <c r="C210" s="235" t="s">
        <v>321</v>
      </c>
      <c r="D210" s="235" t="s">
        <v>140</v>
      </c>
      <c r="E210" s="236" t="s">
        <v>322</v>
      </c>
      <c r="F210" s="237" t="s">
        <v>323</v>
      </c>
      <c r="G210" s="238" t="s">
        <v>212</v>
      </c>
      <c r="H210" s="239">
        <v>6.6</v>
      </c>
      <c r="I210" s="240"/>
      <c r="J210" s="241">
        <f>ROUND(I210*H210,2)</f>
        <v>0</v>
      </c>
      <c r="K210" s="237" t="s">
        <v>144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0.1295</v>
      </c>
      <c r="R210" s="244">
        <f>Q210*H210</f>
        <v>0.8547</v>
      </c>
      <c r="S210" s="244">
        <v>0</v>
      </c>
      <c r="T210" s="245">
        <f>S210*H210</f>
        <v>0</v>
      </c>
      <c r="AR210" s="24" t="s">
        <v>145</v>
      </c>
      <c r="AT210" s="24" t="s">
        <v>140</v>
      </c>
      <c r="AU210" s="24" t="s">
        <v>78</v>
      </c>
      <c r="AY210" s="24" t="s">
        <v>138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145</v>
      </c>
      <c r="BM210" s="24" t="s">
        <v>324</v>
      </c>
    </row>
    <row r="211" spans="2:51" s="12" customFormat="1" ht="13.5">
      <c r="B211" s="247"/>
      <c r="C211" s="248"/>
      <c r="D211" s="249" t="s">
        <v>147</v>
      </c>
      <c r="E211" s="250" t="s">
        <v>21</v>
      </c>
      <c r="F211" s="251" t="s">
        <v>325</v>
      </c>
      <c r="G211" s="248"/>
      <c r="H211" s="252">
        <v>6.6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147</v>
      </c>
      <c r="AU211" s="258" t="s">
        <v>78</v>
      </c>
      <c r="AV211" s="12" t="s">
        <v>78</v>
      </c>
      <c r="AW211" s="12" t="s">
        <v>33</v>
      </c>
      <c r="AX211" s="12" t="s">
        <v>76</v>
      </c>
      <c r="AY211" s="258" t="s">
        <v>138</v>
      </c>
    </row>
    <row r="212" spans="2:65" s="1" customFormat="1" ht="16.5" customHeight="1">
      <c r="B212" s="46"/>
      <c r="C212" s="270" t="s">
        <v>326</v>
      </c>
      <c r="D212" s="270" t="s">
        <v>205</v>
      </c>
      <c r="E212" s="271" t="s">
        <v>327</v>
      </c>
      <c r="F212" s="272" t="s">
        <v>328</v>
      </c>
      <c r="G212" s="273" t="s">
        <v>185</v>
      </c>
      <c r="H212" s="274">
        <v>14</v>
      </c>
      <c r="I212" s="275"/>
      <c r="J212" s="276">
        <f>ROUND(I212*H212,2)</f>
        <v>0</v>
      </c>
      <c r="K212" s="272" t="s">
        <v>144</v>
      </c>
      <c r="L212" s="277"/>
      <c r="M212" s="278" t="s">
        <v>21</v>
      </c>
      <c r="N212" s="279" t="s">
        <v>40</v>
      </c>
      <c r="O212" s="47"/>
      <c r="P212" s="244">
        <f>O212*H212</f>
        <v>0</v>
      </c>
      <c r="Q212" s="244">
        <v>0.024</v>
      </c>
      <c r="R212" s="244">
        <f>Q212*H212</f>
        <v>0.336</v>
      </c>
      <c r="S212" s="244">
        <v>0</v>
      </c>
      <c r="T212" s="245">
        <f>S212*H212</f>
        <v>0</v>
      </c>
      <c r="AR212" s="24" t="s">
        <v>182</v>
      </c>
      <c r="AT212" s="24" t="s">
        <v>205</v>
      </c>
      <c r="AU212" s="24" t="s">
        <v>78</v>
      </c>
      <c r="AY212" s="24" t="s">
        <v>138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145</v>
      </c>
      <c r="BM212" s="24" t="s">
        <v>329</v>
      </c>
    </row>
    <row r="213" spans="2:51" s="12" customFormat="1" ht="13.5">
      <c r="B213" s="247"/>
      <c r="C213" s="248"/>
      <c r="D213" s="249" t="s">
        <v>147</v>
      </c>
      <c r="E213" s="250" t="s">
        <v>21</v>
      </c>
      <c r="F213" s="251" t="s">
        <v>330</v>
      </c>
      <c r="G213" s="248"/>
      <c r="H213" s="252">
        <v>14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147</v>
      </c>
      <c r="AU213" s="258" t="s">
        <v>78</v>
      </c>
      <c r="AV213" s="12" t="s">
        <v>78</v>
      </c>
      <c r="AW213" s="12" t="s">
        <v>33</v>
      </c>
      <c r="AX213" s="12" t="s">
        <v>76</v>
      </c>
      <c r="AY213" s="258" t="s">
        <v>138</v>
      </c>
    </row>
    <row r="214" spans="2:65" s="1" customFormat="1" ht="38.25" customHeight="1">
      <c r="B214" s="46"/>
      <c r="C214" s="235" t="s">
        <v>331</v>
      </c>
      <c r="D214" s="235" t="s">
        <v>140</v>
      </c>
      <c r="E214" s="236" t="s">
        <v>332</v>
      </c>
      <c r="F214" s="237" t="s">
        <v>333</v>
      </c>
      <c r="G214" s="238" t="s">
        <v>178</v>
      </c>
      <c r="H214" s="239">
        <v>656.45</v>
      </c>
      <c r="I214" s="240"/>
      <c r="J214" s="241">
        <f>ROUND(I214*H214,2)</f>
        <v>0</v>
      </c>
      <c r="K214" s="237" t="s">
        <v>144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145</v>
      </c>
      <c r="AT214" s="24" t="s">
        <v>140</v>
      </c>
      <c r="AU214" s="24" t="s">
        <v>78</v>
      </c>
      <c r="AY214" s="24" t="s">
        <v>138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145</v>
      </c>
      <c r="BM214" s="24" t="s">
        <v>334</v>
      </c>
    </row>
    <row r="215" spans="2:51" s="12" customFormat="1" ht="13.5">
      <c r="B215" s="247"/>
      <c r="C215" s="248"/>
      <c r="D215" s="249" t="s">
        <v>147</v>
      </c>
      <c r="E215" s="250" t="s">
        <v>21</v>
      </c>
      <c r="F215" s="251" t="s">
        <v>335</v>
      </c>
      <c r="G215" s="248"/>
      <c r="H215" s="252">
        <v>122.525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147</v>
      </c>
      <c r="AU215" s="258" t="s">
        <v>78</v>
      </c>
      <c r="AV215" s="12" t="s">
        <v>78</v>
      </c>
      <c r="AW215" s="12" t="s">
        <v>33</v>
      </c>
      <c r="AX215" s="12" t="s">
        <v>69</v>
      </c>
      <c r="AY215" s="258" t="s">
        <v>138</v>
      </c>
    </row>
    <row r="216" spans="2:51" s="12" customFormat="1" ht="13.5">
      <c r="B216" s="247"/>
      <c r="C216" s="248"/>
      <c r="D216" s="249" t="s">
        <v>147</v>
      </c>
      <c r="E216" s="250" t="s">
        <v>21</v>
      </c>
      <c r="F216" s="251" t="s">
        <v>336</v>
      </c>
      <c r="G216" s="248"/>
      <c r="H216" s="252">
        <v>134.85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147</v>
      </c>
      <c r="AU216" s="258" t="s">
        <v>78</v>
      </c>
      <c r="AV216" s="12" t="s">
        <v>78</v>
      </c>
      <c r="AW216" s="12" t="s">
        <v>33</v>
      </c>
      <c r="AX216" s="12" t="s">
        <v>69</v>
      </c>
      <c r="AY216" s="258" t="s">
        <v>138</v>
      </c>
    </row>
    <row r="217" spans="2:51" s="12" customFormat="1" ht="13.5">
      <c r="B217" s="247"/>
      <c r="C217" s="248"/>
      <c r="D217" s="249" t="s">
        <v>147</v>
      </c>
      <c r="E217" s="250" t="s">
        <v>21</v>
      </c>
      <c r="F217" s="251" t="s">
        <v>337</v>
      </c>
      <c r="G217" s="248"/>
      <c r="H217" s="252">
        <v>106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147</v>
      </c>
      <c r="AU217" s="258" t="s">
        <v>78</v>
      </c>
      <c r="AV217" s="12" t="s">
        <v>78</v>
      </c>
      <c r="AW217" s="12" t="s">
        <v>33</v>
      </c>
      <c r="AX217" s="12" t="s">
        <v>69</v>
      </c>
      <c r="AY217" s="258" t="s">
        <v>138</v>
      </c>
    </row>
    <row r="218" spans="2:51" s="12" customFormat="1" ht="13.5">
      <c r="B218" s="247"/>
      <c r="C218" s="248"/>
      <c r="D218" s="249" t="s">
        <v>147</v>
      </c>
      <c r="E218" s="250" t="s">
        <v>21</v>
      </c>
      <c r="F218" s="251" t="s">
        <v>338</v>
      </c>
      <c r="G218" s="248"/>
      <c r="H218" s="252">
        <v>98.475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147</v>
      </c>
      <c r="AU218" s="258" t="s">
        <v>78</v>
      </c>
      <c r="AV218" s="12" t="s">
        <v>78</v>
      </c>
      <c r="AW218" s="12" t="s">
        <v>33</v>
      </c>
      <c r="AX218" s="12" t="s">
        <v>69</v>
      </c>
      <c r="AY218" s="258" t="s">
        <v>138</v>
      </c>
    </row>
    <row r="219" spans="2:51" s="12" customFormat="1" ht="13.5">
      <c r="B219" s="247"/>
      <c r="C219" s="248"/>
      <c r="D219" s="249" t="s">
        <v>147</v>
      </c>
      <c r="E219" s="250" t="s">
        <v>21</v>
      </c>
      <c r="F219" s="251" t="s">
        <v>339</v>
      </c>
      <c r="G219" s="248"/>
      <c r="H219" s="252">
        <v>194.6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147</v>
      </c>
      <c r="AU219" s="258" t="s">
        <v>78</v>
      </c>
      <c r="AV219" s="12" t="s">
        <v>78</v>
      </c>
      <c r="AW219" s="12" t="s">
        <v>33</v>
      </c>
      <c r="AX219" s="12" t="s">
        <v>69</v>
      </c>
      <c r="AY219" s="258" t="s">
        <v>138</v>
      </c>
    </row>
    <row r="220" spans="2:51" s="13" customFormat="1" ht="13.5">
      <c r="B220" s="259"/>
      <c r="C220" s="260"/>
      <c r="D220" s="249" t="s">
        <v>147</v>
      </c>
      <c r="E220" s="261" t="s">
        <v>21</v>
      </c>
      <c r="F220" s="262" t="s">
        <v>340</v>
      </c>
      <c r="G220" s="260"/>
      <c r="H220" s="263">
        <v>656.45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AT220" s="269" t="s">
        <v>147</v>
      </c>
      <c r="AU220" s="269" t="s">
        <v>78</v>
      </c>
      <c r="AV220" s="13" t="s">
        <v>145</v>
      </c>
      <c r="AW220" s="13" t="s">
        <v>33</v>
      </c>
      <c r="AX220" s="13" t="s">
        <v>76</v>
      </c>
      <c r="AY220" s="269" t="s">
        <v>138</v>
      </c>
    </row>
    <row r="221" spans="2:65" s="1" customFormat="1" ht="38.25" customHeight="1">
      <c r="B221" s="46"/>
      <c r="C221" s="235" t="s">
        <v>341</v>
      </c>
      <c r="D221" s="235" t="s">
        <v>140</v>
      </c>
      <c r="E221" s="236" t="s">
        <v>342</v>
      </c>
      <c r="F221" s="237" t="s">
        <v>343</v>
      </c>
      <c r="G221" s="238" t="s">
        <v>178</v>
      </c>
      <c r="H221" s="239">
        <v>19693.5</v>
      </c>
      <c r="I221" s="240"/>
      <c r="J221" s="241">
        <f>ROUND(I221*H221,2)</f>
        <v>0</v>
      </c>
      <c r="K221" s="237" t="s">
        <v>144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145</v>
      </c>
      <c r="AT221" s="24" t="s">
        <v>140</v>
      </c>
      <c r="AU221" s="24" t="s">
        <v>78</v>
      </c>
      <c r="AY221" s="24" t="s">
        <v>138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145</v>
      </c>
      <c r="BM221" s="24" t="s">
        <v>344</v>
      </c>
    </row>
    <row r="222" spans="2:51" s="12" customFormat="1" ht="13.5">
      <c r="B222" s="247"/>
      <c r="C222" s="248"/>
      <c r="D222" s="249" t="s">
        <v>147</v>
      </c>
      <c r="E222" s="250" t="s">
        <v>21</v>
      </c>
      <c r="F222" s="251" t="s">
        <v>345</v>
      </c>
      <c r="G222" s="248"/>
      <c r="H222" s="252">
        <v>19693.5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147</v>
      </c>
      <c r="AU222" s="258" t="s">
        <v>78</v>
      </c>
      <c r="AV222" s="12" t="s">
        <v>78</v>
      </c>
      <c r="AW222" s="12" t="s">
        <v>33</v>
      </c>
      <c r="AX222" s="12" t="s">
        <v>76</v>
      </c>
      <c r="AY222" s="258" t="s">
        <v>138</v>
      </c>
    </row>
    <row r="223" spans="2:65" s="1" customFormat="1" ht="38.25" customHeight="1">
      <c r="B223" s="46"/>
      <c r="C223" s="235" t="s">
        <v>346</v>
      </c>
      <c r="D223" s="235" t="s">
        <v>140</v>
      </c>
      <c r="E223" s="236" t="s">
        <v>347</v>
      </c>
      <c r="F223" s="237" t="s">
        <v>348</v>
      </c>
      <c r="G223" s="238" t="s">
        <v>178</v>
      </c>
      <c r="H223" s="239">
        <v>656.45</v>
      </c>
      <c r="I223" s="240"/>
      <c r="J223" s="241">
        <f>ROUND(I223*H223,2)</f>
        <v>0</v>
      </c>
      <c r="K223" s="237" t="s">
        <v>144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145</v>
      </c>
      <c r="AT223" s="24" t="s">
        <v>140</v>
      </c>
      <c r="AU223" s="24" t="s">
        <v>78</v>
      </c>
      <c r="AY223" s="24" t="s">
        <v>138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145</v>
      </c>
      <c r="BM223" s="24" t="s">
        <v>349</v>
      </c>
    </row>
    <row r="224" spans="2:51" s="12" customFormat="1" ht="13.5">
      <c r="B224" s="247"/>
      <c r="C224" s="248"/>
      <c r="D224" s="249" t="s">
        <v>147</v>
      </c>
      <c r="E224" s="250" t="s">
        <v>21</v>
      </c>
      <c r="F224" s="251" t="s">
        <v>335</v>
      </c>
      <c r="G224" s="248"/>
      <c r="H224" s="252">
        <v>122.525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147</v>
      </c>
      <c r="AU224" s="258" t="s">
        <v>78</v>
      </c>
      <c r="AV224" s="12" t="s">
        <v>78</v>
      </c>
      <c r="AW224" s="12" t="s">
        <v>33</v>
      </c>
      <c r="AX224" s="12" t="s">
        <v>69</v>
      </c>
      <c r="AY224" s="258" t="s">
        <v>138</v>
      </c>
    </row>
    <row r="225" spans="2:51" s="12" customFormat="1" ht="13.5">
      <c r="B225" s="247"/>
      <c r="C225" s="248"/>
      <c r="D225" s="249" t="s">
        <v>147</v>
      </c>
      <c r="E225" s="250" t="s">
        <v>21</v>
      </c>
      <c r="F225" s="251" t="s">
        <v>336</v>
      </c>
      <c r="G225" s="248"/>
      <c r="H225" s="252">
        <v>134.85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147</v>
      </c>
      <c r="AU225" s="258" t="s">
        <v>78</v>
      </c>
      <c r="AV225" s="12" t="s">
        <v>78</v>
      </c>
      <c r="AW225" s="12" t="s">
        <v>33</v>
      </c>
      <c r="AX225" s="12" t="s">
        <v>69</v>
      </c>
      <c r="AY225" s="258" t="s">
        <v>138</v>
      </c>
    </row>
    <row r="226" spans="2:51" s="12" customFormat="1" ht="13.5">
      <c r="B226" s="247"/>
      <c r="C226" s="248"/>
      <c r="D226" s="249" t="s">
        <v>147</v>
      </c>
      <c r="E226" s="250" t="s">
        <v>21</v>
      </c>
      <c r="F226" s="251" t="s">
        <v>337</v>
      </c>
      <c r="G226" s="248"/>
      <c r="H226" s="252">
        <v>106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147</v>
      </c>
      <c r="AU226" s="258" t="s">
        <v>78</v>
      </c>
      <c r="AV226" s="12" t="s">
        <v>78</v>
      </c>
      <c r="AW226" s="12" t="s">
        <v>33</v>
      </c>
      <c r="AX226" s="12" t="s">
        <v>69</v>
      </c>
      <c r="AY226" s="258" t="s">
        <v>138</v>
      </c>
    </row>
    <row r="227" spans="2:51" s="12" customFormat="1" ht="13.5">
      <c r="B227" s="247"/>
      <c r="C227" s="248"/>
      <c r="D227" s="249" t="s">
        <v>147</v>
      </c>
      <c r="E227" s="250" t="s">
        <v>21</v>
      </c>
      <c r="F227" s="251" t="s">
        <v>338</v>
      </c>
      <c r="G227" s="248"/>
      <c r="H227" s="252">
        <v>98.475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147</v>
      </c>
      <c r="AU227" s="258" t="s">
        <v>78</v>
      </c>
      <c r="AV227" s="12" t="s">
        <v>78</v>
      </c>
      <c r="AW227" s="12" t="s">
        <v>33</v>
      </c>
      <c r="AX227" s="12" t="s">
        <v>69</v>
      </c>
      <c r="AY227" s="258" t="s">
        <v>138</v>
      </c>
    </row>
    <row r="228" spans="2:51" s="12" customFormat="1" ht="13.5">
      <c r="B228" s="247"/>
      <c r="C228" s="248"/>
      <c r="D228" s="249" t="s">
        <v>147</v>
      </c>
      <c r="E228" s="250" t="s">
        <v>21</v>
      </c>
      <c r="F228" s="251" t="s">
        <v>339</v>
      </c>
      <c r="G228" s="248"/>
      <c r="H228" s="252">
        <v>194.6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147</v>
      </c>
      <c r="AU228" s="258" t="s">
        <v>78</v>
      </c>
      <c r="AV228" s="12" t="s">
        <v>78</v>
      </c>
      <c r="AW228" s="12" t="s">
        <v>33</v>
      </c>
      <c r="AX228" s="12" t="s">
        <v>69</v>
      </c>
      <c r="AY228" s="258" t="s">
        <v>138</v>
      </c>
    </row>
    <row r="229" spans="2:51" s="13" customFormat="1" ht="13.5">
      <c r="B229" s="259"/>
      <c r="C229" s="260"/>
      <c r="D229" s="249" t="s">
        <v>147</v>
      </c>
      <c r="E229" s="261" t="s">
        <v>21</v>
      </c>
      <c r="F229" s="262" t="s">
        <v>350</v>
      </c>
      <c r="G229" s="260"/>
      <c r="H229" s="263">
        <v>656.45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147</v>
      </c>
      <c r="AU229" s="269" t="s">
        <v>78</v>
      </c>
      <c r="AV229" s="13" t="s">
        <v>145</v>
      </c>
      <c r="AW229" s="13" t="s">
        <v>33</v>
      </c>
      <c r="AX229" s="13" t="s">
        <v>76</v>
      </c>
      <c r="AY229" s="269" t="s">
        <v>138</v>
      </c>
    </row>
    <row r="230" spans="2:65" s="1" customFormat="1" ht="25.5" customHeight="1">
      <c r="B230" s="46"/>
      <c r="C230" s="235" t="s">
        <v>351</v>
      </c>
      <c r="D230" s="235" t="s">
        <v>140</v>
      </c>
      <c r="E230" s="236" t="s">
        <v>352</v>
      </c>
      <c r="F230" s="237" t="s">
        <v>353</v>
      </c>
      <c r="G230" s="238" t="s">
        <v>143</v>
      </c>
      <c r="H230" s="239">
        <v>860.197</v>
      </c>
      <c r="I230" s="240"/>
      <c r="J230" s="241">
        <f>ROUND(I230*H230,2)</f>
        <v>0</v>
      </c>
      <c r="K230" s="237" t="s">
        <v>144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145</v>
      </c>
      <c r="AT230" s="24" t="s">
        <v>140</v>
      </c>
      <c r="AU230" s="24" t="s">
        <v>78</v>
      </c>
      <c r="AY230" s="24" t="s">
        <v>138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145</v>
      </c>
      <c r="BM230" s="24" t="s">
        <v>354</v>
      </c>
    </row>
    <row r="231" spans="2:51" s="12" customFormat="1" ht="13.5">
      <c r="B231" s="247"/>
      <c r="C231" s="248"/>
      <c r="D231" s="249" t="s">
        <v>147</v>
      </c>
      <c r="E231" s="250" t="s">
        <v>21</v>
      </c>
      <c r="F231" s="251" t="s">
        <v>355</v>
      </c>
      <c r="G231" s="248"/>
      <c r="H231" s="252">
        <v>860.197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147</v>
      </c>
      <c r="AU231" s="258" t="s">
        <v>78</v>
      </c>
      <c r="AV231" s="12" t="s">
        <v>78</v>
      </c>
      <c r="AW231" s="12" t="s">
        <v>33</v>
      </c>
      <c r="AX231" s="12" t="s">
        <v>76</v>
      </c>
      <c r="AY231" s="258" t="s">
        <v>138</v>
      </c>
    </row>
    <row r="232" spans="2:65" s="1" customFormat="1" ht="25.5" customHeight="1">
      <c r="B232" s="46"/>
      <c r="C232" s="235" t="s">
        <v>356</v>
      </c>
      <c r="D232" s="235" t="s">
        <v>140</v>
      </c>
      <c r="E232" s="236" t="s">
        <v>357</v>
      </c>
      <c r="F232" s="237" t="s">
        <v>358</v>
      </c>
      <c r="G232" s="238" t="s">
        <v>143</v>
      </c>
      <c r="H232" s="239">
        <v>38708.865</v>
      </c>
      <c r="I232" s="240"/>
      <c r="J232" s="241">
        <f>ROUND(I232*H232,2)</f>
        <v>0</v>
      </c>
      <c r="K232" s="237" t="s">
        <v>144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145</v>
      </c>
      <c r="AT232" s="24" t="s">
        <v>140</v>
      </c>
      <c r="AU232" s="24" t="s">
        <v>78</v>
      </c>
      <c r="AY232" s="24" t="s">
        <v>138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145</v>
      </c>
      <c r="BM232" s="24" t="s">
        <v>359</v>
      </c>
    </row>
    <row r="233" spans="2:51" s="12" customFormat="1" ht="13.5">
      <c r="B233" s="247"/>
      <c r="C233" s="248"/>
      <c r="D233" s="249" t="s">
        <v>147</v>
      </c>
      <c r="E233" s="250" t="s">
        <v>21</v>
      </c>
      <c r="F233" s="251" t="s">
        <v>360</v>
      </c>
      <c r="G233" s="248"/>
      <c r="H233" s="252">
        <v>38708.865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147</v>
      </c>
      <c r="AU233" s="258" t="s">
        <v>78</v>
      </c>
      <c r="AV233" s="12" t="s">
        <v>78</v>
      </c>
      <c r="AW233" s="12" t="s">
        <v>33</v>
      </c>
      <c r="AX233" s="12" t="s">
        <v>76</v>
      </c>
      <c r="AY233" s="258" t="s">
        <v>138</v>
      </c>
    </row>
    <row r="234" spans="2:65" s="1" customFormat="1" ht="25.5" customHeight="1">
      <c r="B234" s="46"/>
      <c r="C234" s="235" t="s">
        <v>361</v>
      </c>
      <c r="D234" s="235" t="s">
        <v>140</v>
      </c>
      <c r="E234" s="236" t="s">
        <v>362</v>
      </c>
      <c r="F234" s="237" t="s">
        <v>363</v>
      </c>
      <c r="G234" s="238" t="s">
        <v>143</v>
      </c>
      <c r="H234" s="239">
        <v>860.197</v>
      </c>
      <c r="I234" s="240"/>
      <c r="J234" s="241">
        <f>ROUND(I234*H234,2)</f>
        <v>0</v>
      </c>
      <c r="K234" s="237" t="s">
        <v>144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145</v>
      </c>
      <c r="AT234" s="24" t="s">
        <v>140</v>
      </c>
      <c r="AU234" s="24" t="s">
        <v>78</v>
      </c>
      <c r="AY234" s="24" t="s">
        <v>138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145</v>
      </c>
      <c r="BM234" s="24" t="s">
        <v>364</v>
      </c>
    </row>
    <row r="235" spans="2:51" s="12" customFormat="1" ht="13.5">
      <c r="B235" s="247"/>
      <c r="C235" s="248"/>
      <c r="D235" s="249" t="s">
        <v>147</v>
      </c>
      <c r="E235" s="250" t="s">
        <v>21</v>
      </c>
      <c r="F235" s="251" t="s">
        <v>355</v>
      </c>
      <c r="G235" s="248"/>
      <c r="H235" s="252">
        <v>860.197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147</v>
      </c>
      <c r="AU235" s="258" t="s">
        <v>78</v>
      </c>
      <c r="AV235" s="12" t="s">
        <v>78</v>
      </c>
      <c r="AW235" s="12" t="s">
        <v>33</v>
      </c>
      <c r="AX235" s="12" t="s">
        <v>76</v>
      </c>
      <c r="AY235" s="258" t="s">
        <v>138</v>
      </c>
    </row>
    <row r="236" spans="2:65" s="1" customFormat="1" ht="25.5" customHeight="1">
      <c r="B236" s="46"/>
      <c r="C236" s="235" t="s">
        <v>365</v>
      </c>
      <c r="D236" s="235" t="s">
        <v>140</v>
      </c>
      <c r="E236" s="236" t="s">
        <v>366</v>
      </c>
      <c r="F236" s="237" t="s">
        <v>367</v>
      </c>
      <c r="G236" s="238" t="s">
        <v>368</v>
      </c>
      <c r="H236" s="239">
        <v>80</v>
      </c>
      <c r="I236" s="240"/>
      <c r="J236" s="241">
        <f>ROUND(I236*H236,2)</f>
        <v>0</v>
      </c>
      <c r="K236" s="237" t="s">
        <v>144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145</v>
      </c>
      <c r="AT236" s="24" t="s">
        <v>140</v>
      </c>
      <c r="AU236" s="24" t="s">
        <v>78</v>
      </c>
      <c r="AY236" s="24" t="s">
        <v>138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145</v>
      </c>
      <c r="BM236" s="24" t="s">
        <v>369</v>
      </c>
    </row>
    <row r="237" spans="2:51" s="12" customFormat="1" ht="13.5">
      <c r="B237" s="247"/>
      <c r="C237" s="248"/>
      <c r="D237" s="249" t="s">
        <v>147</v>
      </c>
      <c r="E237" s="250" t="s">
        <v>21</v>
      </c>
      <c r="F237" s="251" t="s">
        <v>370</v>
      </c>
      <c r="G237" s="248"/>
      <c r="H237" s="252">
        <v>80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147</v>
      </c>
      <c r="AU237" s="258" t="s">
        <v>78</v>
      </c>
      <c r="AV237" s="12" t="s">
        <v>78</v>
      </c>
      <c r="AW237" s="12" t="s">
        <v>33</v>
      </c>
      <c r="AX237" s="12" t="s">
        <v>76</v>
      </c>
      <c r="AY237" s="258" t="s">
        <v>138</v>
      </c>
    </row>
    <row r="238" spans="2:65" s="1" customFormat="1" ht="25.5" customHeight="1">
      <c r="B238" s="46"/>
      <c r="C238" s="235" t="s">
        <v>371</v>
      </c>
      <c r="D238" s="235" t="s">
        <v>140</v>
      </c>
      <c r="E238" s="236" t="s">
        <v>372</v>
      </c>
      <c r="F238" s="237" t="s">
        <v>373</v>
      </c>
      <c r="G238" s="238" t="s">
        <v>178</v>
      </c>
      <c r="H238" s="239">
        <v>52.5</v>
      </c>
      <c r="I238" s="240"/>
      <c r="J238" s="241">
        <f>ROUND(I238*H238,2)</f>
        <v>0</v>
      </c>
      <c r="K238" s="237" t="s">
        <v>144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0.00013</v>
      </c>
      <c r="R238" s="244">
        <f>Q238*H238</f>
        <v>0.0068249999999999995</v>
      </c>
      <c r="S238" s="244">
        <v>0</v>
      </c>
      <c r="T238" s="245">
        <f>S238*H238</f>
        <v>0</v>
      </c>
      <c r="AR238" s="24" t="s">
        <v>145</v>
      </c>
      <c r="AT238" s="24" t="s">
        <v>140</v>
      </c>
      <c r="AU238" s="24" t="s">
        <v>78</v>
      </c>
      <c r="AY238" s="24" t="s">
        <v>138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145</v>
      </c>
      <c r="BM238" s="24" t="s">
        <v>374</v>
      </c>
    </row>
    <row r="239" spans="2:51" s="12" customFormat="1" ht="13.5">
      <c r="B239" s="247"/>
      <c r="C239" s="248"/>
      <c r="D239" s="249" t="s">
        <v>147</v>
      </c>
      <c r="E239" s="250" t="s">
        <v>21</v>
      </c>
      <c r="F239" s="251" t="s">
        <v>375</v>
      </c>
      <c r="G239" s="248"/>
      <c r="H239" s="252">
        <v>52.5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147</v>
      </c>
      <c r="AU239" s="258" t="s">
        <v>78</v>
      </c>
      <c r="AV239" s="12" t="s">
        <v>78</v>
      </c>
      <c r="AW239" s="12" t="s">
        <v>33</v>
      </c>
      <c r="AX239" s="12" t="s">
        <v>76</v>
      </c>
      <c r="AY239" s="258" t="s">
        <v>138</v>
      </c>
    </row>
    <row r="240" spans="2:65" s="1" customFormat="1" ht="25.5" customHeight="1">
      <c r="B240" s="46"/>
      <c r="C240" s="235" t="s">
        <v>376</v>
      </c>
      <c r="D240" s="235" t="s">
        <v>140</v>
      </c>
      <c r="E240" s="236" t="s">
        <v>377</v>
      </c>
      <c r="F240" s="237" t="s">
        <v>378</v>
      </c>
      <c r="G240" s="238" t="s">
        <v>178</v>
      </c>
      <c r="H240" s="239">
        <v>191.2</v>
      </c>
      <c r="I240" s="240"/>
      <c r="J240" s="241">
        <f>ROUND(I240*H240,2)</f>
        <v>0</v>
      </c>
      <c r="K240" s="237" t="s">
        <v>144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0.00021</v>
      </c>
      <c r="R240" s="244">
        <f>Q240*H240</f>
        <v>0.040152</v>
      </c>
      <c r="S240" s="244">
        <v>0</v>
      </c>
      <c r="T240" s="245">
        <f>S240*H240</f>
        <v>0</v>
      </c>
      <c r="AR240" s="24" t="s">
        <v>145</v>
      </c>
      <c r="AT240" s="24" t="s">
        <v>140</v>
      </c>
      <c r="AU240" s="24" t="s">
        <v>78</v>
      </c>
      <c r="AY240" s="24" t="s">
        <v>138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145</v>
      </c>
      <c r="BM240" s="24" t="s">
        <v>379</v>
      </c>
    </row>
    <row r="241" spans="2:51" s="12" customFormat="1" ht="13.5">
      <c r="B241" s="247"/>
      <c r="C241" s="248"/>
      <c r="D241" s="249" t="s">
        <v>147</v>
      </c>
      <c r="E241" s="250" t="s">
        <v>21</v>
      </c>
      <c r="F241" s="251" t="s">
        <v>380</v>
      </c>
      <c r="G241" s="248"/>
      <c r="H241" s="252">
        <v>85.36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147</v>
      </c>
      <c r="AU241" s="258" t="s">
        <v>78</v>
      </c>
      <c r="AV241" s="12" t="s">
        <v>78</v>
      </c>
      <c r="AW241" s="12" t="s">
        <v>33</v>
      </c>
      <c r="AX241" s="12" t="s">
        <v>69</v>
      </c>
      <c r="AY241" s="258" t="s">
        <v>138</v>
      </c>
    </row>
    <row r="242" spans="2:51" s="12" customFormat="1" ht="13.5">
      <c r="B242" s="247"/>
      <c r="C242" s="248"/>
      <c r="D242" s="249" t="s">
        <v>147</v>
      </c>
      <c r="E242" s="250" t="s">
        <v>21</v>
      </c>
      <c r="F242" s="251" t="s">
        <v>381</v>
      </c>
      <c r="G242" s="248"/>
      <c r="H242" s="252">
        <v>15.75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147</v>
      </c>
      <c r="AU242" s="258" t="s">
        <v>78</v>
      </c>
      <c r="AV242" s="12" t="s">
        <v>78</v>
      </c>
      <c r="AW242" s="12" t="s">
        <v>33</v>
      </c>
      <c r="AX242" s="12" t="s">
        <v>69</v>
      </c>
      <c r="AY242" s="258" t="s">
        <v>138</v>
      </c>
    </row>
    <row r="243" spans="2:51" s="12" customFormat="1" ht="13.5">
      <c r="B243" s="247"/>
      <c r="C243" s="248"/>
      <c r="D243" s="249" t="s">
        <v>147</v>
      </c>
      <c r="E243" s="250" t="s">
        <v>21</v>
      </c>
      <c r="F243" s="251" t="s">
        <v>382</v>
      </c>
      <c r="G243" s="248"/>
      <c r="H243" s="252">
        <v>90.09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147</v>
      </c>
      <c r="AU243" s="258" t="s">
        <v>78</v>
      </c>
      <c r="AV243" s="12" t="s">
        <v>78</v>
      </c>
      <c r="AW243" s="12" t="s">
        <v>33</v>
      </c>
      <c r="AX243" s="12" t="s">
        <v>69</v>
      </c>
      <c r="AY243" s="258" t="s">
        <v>138</v>
      </c>
    </row>
    <row r="244" spans="2:51" s="13" customFormat="1" ht="13.5">
      <c r="B244" s="259"/>
      <c r="C244" s="260"/>
      <c r="D244" s="249" t="s">
        <v>147</v>
      </c>
      <c r="E244" s="261" t="s">
        <v>21</v>
      </c>
      <c r="F244" s="262" t="s">
        <v>174</v>
      </c>
      <c r="G244" s="260"/>
      <c r="H244" s="263">
        <v>191.2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AT244" s="269" t="s">
        <v>147</v>
      </c>
      <c r="AU244" s="269" t="s">
        <v>78</v>
      </c>
      <c r="AV244" s="13" t="s">
        <v>145</v>
      </c>
      <c r="AW244" s="13" t="s">
        <v>33</v>
      </c>
      <c r="AX244" s="13" t="s">
        <v>76</v>
      </c>
      <c r="AY244" s="269" t="s">
        <v>138</v>
      </c>
    </row>
    <row r="245" spans="2:65" s="1" customFormat="1" ht="38.25" customHeight="1">
      <c r="B245" s="46"/>
      <c r="C245" s="235" t="s">
        <v>383</v>
      </c>
      <c r="D245" s="235" t="s">
        <v>140</v>
      </c>
      <c r="E245" s="236" t="s">
        <v>384</v>
      </c>
      <c r="F245" s="237" t="s">
        <v>385</v>
      </c>
      <c r="G245" s="238" t="s">
        <v>386</v>
      </c>
      <c r="H245" s="239">
        <v>1</v>
      </c>
      <c r="I245" s="240"/>
      <c r="J245" s="241">
        <f>ROUND(I245*H245,2)</f>
        <v>0</v>
      </c>
      <c r="K245" s="237" t="s">
        <v>144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0.2668</v>
      </c>
      <c r="R245" s="244">
        <f>Q245*H245</f>
        <v>0.2668</v>
      </c>
      <c r="S245" s="244">
        <v>0.173</v>
      </c>
      <c r="T245" s="245">
        <f>S245*H245</f>
        <v>0.173</v>
      </c>
      <c r="AR245" s="24" t="s">
        <v>145</v>
      </c>
      <c r="AT245" s="24" t="s">
        <v>140</v>
      </c>
      <c r="AU245" s="24" t="s">
        <v>78</v>
      </c>
      <c r="AY245" s="24" t="s">
        <v>138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145</v>
      </c>
      <c r="BM245" s="24" t="s">
        <v>387</v>
      </c>
    </row>
    <row r="246" spans="2:51" s="12" customFormat="1" ht="13.5">
      <c r="B246" s="247"/>
      <c r="C246" s="248"/>
      <c r="D246" s="249" t="s">
        <v>147</v>
      </c>
      <c r="E246" s="250" t="s">
        <v>21</v>
      </c>
      <c r="F246" s="251" t="s">
        <v>388</v>
      </c>
      <c r="G246" s="248"/>
      <c r="H246" s="252">
        <v>1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147</v>
      </c>
      <c r="AU246" s="258" t="s">
        <v>78</v>
      </c>
      <c r="AV246" s="12" t="s">
        <v>78</v>
      </c>
      <c r="AW246" s="12" t="s">
        <v>33</v>
      </c>
      <c r="AX246" s="12" t="s">
        <v>76</v>
      </c>
      <c r="AY246" s="258" t="s">
        <v>138</v>
      </c>
    </row>
    <row r="247" spans="2:65" s="1" customFormat="1" ht="51" customHeight="1">
      <c r="B247" s="46"/>
      <c r="C247" s="235" t="s">
        <v>389</v>
      </c>
      <c r="D247" s="235" t="s">
        <v>140</v>
      </c>
      <c r="E247" s="236" t="s">
        <v>390</v>
      </c>
      <c r="F247" s="237" t="s">
        <v>391</v>
      </c>
      <c r="G247" s="238" t="s">
        <v>212</v>
      </c>
      <c r="H247" s="239">
        <v>9</v>
      </c>
      <c r="I247" s="240"/>
      <c r="J247" s="241">
        <f>ROUND(I247*H247,2)</f>
        <v>0</v>
      </c>
      <c r="K247" s="237" t="s">
        <v>144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0.01254</v>
      </c>
      <c r="R247" s="244">
        <f>Q247*H247</f>
        <v>0.11286</v>
      </c>
      <c r="S247" s="244">
        <v>0</v>
      </c>
      <c r="T247" s="245">
        <f>S247*H247</f>
        <v>0</v>
      </c>
      <c r="AR247" s="24" t="s">
        <v>145</v>
      </c>
      <c r="AT247" s="24" t="s">
        <v>140</v>
      </c>
      <c r="AU247" s="24" t="s">
        <v>78</v>
      </c>
      <c r="AY247" s="24" t="s">
        <v>138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145</v>
      </c>
      <c r="BM247" s="24" t="s">
        <v>392</v>
      </c>
    </row>
    <row r="248" spans="2:51" s="12" customFormat="1" ht="13.5">
      <c r="B248" s="247"/>
      <c r="C248" s="248"/>
      <c r="D248" s="249" t="s">
        <v>147</v>
      </c>
      <c r="E248" s="250" t="s">
        <v>21</v>
      </c>
      <c r="F248" s="251" t="s">
        <v>393</v>
      </c>
      <c r="G248" s="248"/>
      <c r="H248" s="252">
        <v>9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147</v>
      </c>
      <c r="AU248" s="258" t="s">
        <v>78</v>
      </c>
      <c r="AV248" s="12" t="s">
        <v>78</v>
      </c>
      <c r="AW248" s="12" t="s">
        <v>33</v>
      </c>
      <c r="AX248" s="12" t="s">
        <v>76</v>
      </c>
      <c r="AY248" s="258" t="s">
        <v>138</v>
      </c>
    </row>
    <row r="249" spans="2:65" s="1" customFormat="1" ht="16.5" customHeight="1">
      <c r="B249" s="46"/>
      <c r="C249" s="235" t="s">
        <v>394</v>
      </c>
      <c r="D249" s="235" t="s">
        <v>140</v>
      </c>
      <c r="E249" s="236" t="s">
        <v>395</v>
      </c>
      <c r="F249" s="237" t="s">
        <v>396</v>
      </c>
      <c r="G249" s="238" t="s">
        <v>178</v>
      </c>
      <c r="H249" s="239">
        <v>3.911</v>
      </c>
      <c r="I249" s="240"/>
      <c r="J249" s="241">
        <f>ROUND(I249*H249,2)</f>
        <v>0</v>
      </c>
      <c r="K249" s="237" t="s">
        <v>144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0.168</v>
      </c>
      <c r="T249" s="245">
        <f>S249*H249</f>
        <v>0.6570480000000001</v>
      </c>
      <c r="AR249" s="24" t="s">
        <v>145</v>
      </c>
      <c r="AT249" s="24" t="s">
        <v>140</v>
      </c>
      <c r="AU249" s="24" t="s">
        <v>78</v>
      </c>
      <c r="AY249" s="24" t="s">
        <v>138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145</v>
      </c>
      <c r="BM249" s="24" t="s">
        <v>397</v>
      </c>
    </row>
    <row r="250" spans="2:51" s="12" customFormat="1" ht="13.5">
      <c r="B250" s="247"/>
      <c r="C250" s="248"/>
      <c r="D250" s="249" t="s">
        <v>147</v>
      </c>
      <c r="E250" s="250" t="s">
        <v>21</v>
      </c>
      <c r="F250" s="251" t="s">
        <v>398</v>
      </c>
      <c r="G250" s="248"/>
      <c r="H250" s="252">
        <v>3.911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147</v>
      </c>
      <c r="AU250" s="258" t="s">
        <v>78</v>
      </c>
      <c r="AV250" s="12" t="s">
        <v>78</v>
      </c>
      <c r="AW250" s="12" t="s">
        <v>33</v>
      </c>
      <c r="AX250" s="12" t="s">
        <v>76</v>
      </c>
      <c r="AY250" s="258" t="s">
        <v>138</v>
      </c>
    </row>
    <row r="251" spans="2:65" s="1" customFormat="1" ht="25.5" customHeight="1">
      <c r="B251" s="46"/>
      <c r="C251" s="235" t="s">
        <v>399</v>
      </c>
      <c r="D251" s="235" t="s">
        <v>140</v>
      </c>
      <c r="E251" s="236" t="s">
        <v>400</v>
      </c>
      <c r="F251" s="237" t="s">
        <v>401</v>
      </c>
      <c r="G251" s="238" t="s">
        <v>185</v>
      </c>
      <c r="H251" s="239">
        <v>25</v>
      </c>
      <c r="I251" s="240"/>
      <c r="J251" s="241">
        <f>ROUND(I251*H251,2)</f>
        <v>0</v>
      </c>
      <c r="K251" s="237" t="s">
        <v>144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0.048</v>
      </c>
      <c r="T251" s="245">
        <f>S251*H251</f>
        <v>1.2</v>
      </c>
      <c r="AR251" s="24" t="s">
        <v>145</v>
      </c>
      <c r="AT251" s="24" t="s">
        <v>140</v>
      </c>
      <c r="AU251" s="24" t="s">
        <v>78</v>
      </c>
      <c r="AY251" s="24" t="s">
        <v>138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145</v>
      </c>
      <c r="BM251" s="24" t="s">
        <v>402</v>
      </c>
    </row>
    <row r="252" spans="2:51" s="12" customFormat="1" ht="13.5">
      <c r="B252" s="247"/>
      <c r="C252" s="248"/>
      <c r="D252" s="249" t="s">
        <v>147</v>
      </c>
      <c r="E252" s="250" t="s">
        <v>21</v>
      </c>
      <c r="F252" s="251" t="s">
        <v>403</v>
      </c>
      <c r="G252" s="248"/>
      <c r="H252" s="252">
        <v>25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147</v>
      </c>
      <c r="AU252" s="258" t="s">
        <v>78</v>
      </c>
      <c r="AV252" s="12" t="s">
        <v>78</v>
      </c>
      <c r="AW252" s="12" t="s">
        <v>33</v>
      </c>
      <c r="AX252" s="12" t="s">
        <v>76</v>
      </c>
      <c r="AY252" s="258" t="s">
        <v>138</v>
      </c>
    </row>
    <row r="253" spans="2:65" s="1" customFormat="1" ht="38.25" customHeight="1">
      <c r="B253" s="46"/>
      <c r="C253" s="235" t="s">
        <v>404</v>
      </c>
      <c r="D253" s="235" t="s">
        <v>140</v>
      </c>
      <c r="E253" s="236" t="s">
        <v>405</v>
      </c>
      <c r="F253" s="237" t="s">
        <v>406</v>
      </c>
      <c r="G253" s="238" t="s">
        <v>143</v>
      </c>
      <c r="H253" s="239">
        <v>0.724</v>
      </c>
      <c r="I253" s="240"/>
      <c r="J253" s="241">
        <f>ROUND(I253*H253,2)</f>
        <v>0</v>
      </c>
      <c r="K253" s="237" t="s">
        <v>144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1.95</v>
      </c>
      <c r="T253" s="245">
        <f>S253*H253</f>
        <v>1.4118</v>
      </c>
      <c r="AR253" s="24" t="s">
        <v>145</v>
      </c>
      <c r="AT253" s="24" t="s">
        <v>140</v>
      </c>
      <c r="AU253" s="24" t="s">
        <v>78</v>
      </c>
      <c r="AY253" s="24" t="s">
        <v>138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145</v>
      </c>
      <c r="BM253" s="24" t="s">
        <v>407</v>
      </c>
    </row>
    <row r="254" spans="2:51" s="12" customFormat="1" ht="13.5">
      <c r="B254" s="247"/>
      <c r="C254" s="248"/>
      <c r="D254" s="249" t="s">
        <v>147</v>
      </c>
      <c r="E254" s="250" t="s">
        <v>21</v>
      </c>
      <c r="F254" s="251" t="s">
        <v>408</v>
      </c>
      <c r="G254" s="248"/>
      <c r="H254" s="252">
        <v>0.724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147</v>
      </c>
      <c r="AU254" s="258" t="s">
        <v>78</v>
      </c>
      <c r="AV254" s="12" t="s">
        <v>78</v>
      </c>
      <c r="AW254" s="12" t="s">
        <v>33</v>
      </c>
      <c r="AX254" s="12" t="s">
        <v>69</v>
      </c>
      <c r="AY254" s="258" t="s">
        <v>138</v>
      </c>
    </row>
    <row r="255" spans="2:51" s="13" customFormat="1" ht="13.5">
      <c r="B255" s="259"/>
      <c r="C255" s="260"/>
      <c r="D255" s="249" t="s">
        <v>147</v>
      </c>
      <c r="E255" s="261" t="s">
        <v>21</v>
      </c>
      <c r="F255" s="262" t="s">
        <v>174</v>
      </c>
      <c r="G255" s="260"/>
      <c r="H255" s="263">
        <v>0.724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AT255" s="269" t="s">
        <v>147</v>
      </c>
      <c r="AU255" s="269" t="s">
        <v>78</v>
      </c>
      <c r="AV255" s="13" t="s">
        <v>145</v>
      </c>
      <c r="AW255" s="13" t="s">
        <v>33</v>
      </c>
      <c r="AX255" s="13" t="s">
        <v>76</v>
      </c>
      <c r="AY255" s="269" t="s">
        <v>138</v>
      </c>
    </row>
    <row r="256" spans="2:65" s="1" customFormat="1" ht="38.25" customHeight="1">
      <c r="B256" s="46"/>
      <c r="C256" s="235" t="s">
        <v>409</v>
      </c>
      <c r="D256" s="235" t="s">
        <v>140</v>
      </c>
      <c r="E256" s="236" t="s">
        <v>410</v>
      </c>
      <c r="F256" s="237" t="s">
        <v>411</v>
      </c>
      <c r="G256" s="238" t="s">
        <v>212</v>
      </c>
      <c r="H256" s="239">
        <v>22.8</v>
      </c>
      <c r="I256" s="240"/>
      <c r="J256" s="241">
        <f>ROUND(I256*H256,2)</f>
        <v>0</v>
      </c>
      <c r="K256" s="237" t="s">
        <v>144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</v>
      </c>
      <c r="R256" s="244">
        <f>Q256*H256</f>
        <v>0</v>
      </c>
      <c r="S256" s="244">
        <v>0.065</v>
      </c>
      <c r="T256" s="245">
        <f>S256*H256</f>
        <v>1.4820000000000002</v>
      </c>
      <c r="AR256" s="24" t="s">
        <v>145</v>
      </c>
      <c r="AT256" s="24" t="s">
        <v>140</v>
      </c>
      <c r="AU256" s="24" t="s">
        <v>78</v>
      </c>
      <c r="AY256" s="24" t="s">
        <v>138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145</v>
      </c>
      <c r="BM256" s="24" t="s">
        <v>412</v>
      </c>
    </row>
    <row r="257" spans="2:51" s="12" customFormat="1" ht="13.5">
      <c r="B257" s="247"/>
      <c r="C257" s="248"/>
      <c r="D257" s="249" t="s">
        <v>147</v>
      </c>
      <c r="E257" s="250" t="s">
        <v>21</v>
      </c>
      <c r="F257" s="251" t="s">
        <v>413</v>
      </c>
      <c r="G257" s="248"/>
      <c r="H257" s="252">
        <v>22.8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147</v>
      </c>
      <c r="AU257" s="258" t="s">
        <v>78</v>
      </c>
      <c r="AV257" s="12" t="s">
        <v>78</v>
      </c>
      <c r="AW257" s="12" t="s">
        <v>33</v>
      </c>
      <c r="AX257" s="12" t="s">
        <v>76</v>
      </c>
      <c r="AY257" s="258" t="s">
        <v>138</v>
      </c>
    </row>
    <row r="258" spans="2:65" s="1" customFormat="1" ht="25.5" customHeight="1">
      <c r="B258" s="46"/>
      <c r="C258" s="235" t="s">
        <v>414</v>
      </c>
      <c r="D258" s="235" t="s">
        <v>140</v>
      </c>
      <c r="E258" s="236" t="s">
        <v>415</v>
      </c>
      <c r="F258" s="237" t="s">
        <v>416</v>
      </c>
      <c r="G258" s="238" t="s">
        <v>178</v>
      </c>
      <c r="H258" s="239">
        <v>480.338</v>
      </c>
      <c r="I258" s="240"/>
      <c r="J258" s="241">
        <f>ROUND(I258*H258,2)</f>
        <v>0</v>
      </c>
      <c r="K258" s="237" t="s">
        <v>144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0</v>
      </c>
      <c r="R258" s="244">
        <f>Q258*H258</f>
        <v>0</v>
      </c>
      <c r="S258" s="244">
        <v>0.01</v>
      </c>
      <c r="T258" s="245">
        <f>S258*H258</f>
        <v>4.803380000000001</v>
      </c>
      <c r="AR258" s="24" t="s">
        <v>145</v>
      </c>
      <c r="AT258" s="24" t="s">
        <v>140</v>
      </c>
      <c r="AU258" s="24" t="s">
        <v>78</v>
      </c>
      <c r="AY258" s="24" t="s">
        <v>138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145</v>
      </c>
      <c r="BM258" s="24" t="s">
        <v>417</v>
      </c>
    </row>
    <row r="259" spans="2:51" s="12" customFormat="1" ht="13.5">
      <c r="B259" s="247"/>
      <c r="C259" s="248"/>
      <c r="D259" s="249" t="s">
        <v>147</v>
      </c>
      <c r="E259" s="250" t="s">
        <v>21</v>
      </c>
      <c r="F259" s="251" t="s">
        <v>247</v>
      </c>
      <c r="G259" s="248"/>
      <c r="H259" s="252">
        <v>164.76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147</v>
      </c>
      <c r="AU259" s="258" t="s">
        <v>78</v>
      </c>
      <c r="AV259" s="12" t="s">
        <v>78</v>
      </c>
      <c r="AW259" s="12" t="s">
        <v>33</v>
      </c>
      <c r="AX259" s="12" t="s">
        <v>69</v>
      </c>
      <c r="AY259" s="258" t="s">
        <v>138</v>
      </c>
    </row>
    <row r="260" spans="2:51" s="12" customFormat="1" ht="13.5">
      <c r="B260" s="247"/>
      <c r="C260" s="248"/>
      <c r="D260" s="249" t="s">
        <v>147</v>
      </c>
      <c r="E260" s="250" t="s">
        <v>21</v>
      </c>
      <c r="F260" s="251" t="s">
        <v>248</v>
      </c>
      <c r="G260" s="248"/>
      <c r="H260" s="252">
        <v>175.465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147</v>
      </c>
      <c r="AU260" s="258" t="s">
        <v>78</v>
      </c>
      <c r="AV260" s="12" t="s">
        <v>78</v>
      </c>
      <c r="AW260" s="12" t="s">
        <v>33</v>
      </c>
      <c r="AX260" s="12" t="s">
        <v>69</v>
      </c>
      <c r="AY260" s="258" t="s">
        <v>138</v>
      </c>
    </row>
    <row r="261" spans="2:51" s="12" customFormat="1" ht="13.5">
      <c r="B261" s="247"/>
      <c r="C261" s="248"/>
      <c r="D261" s="249" t="s">
        <v>147</v>
      </c>
      <c r="E261" s="250" t="s">
        <v>21</v>
      </c>
      <c r="F261" s="251" t="s">
        <v>249</v>
      </c>
      <c r="G261" s="248"/>
      <c r="H261" s="252">
        <v>69.312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147</v>
      </c>
      <c r="AU261" s="258" t="s">
        <v>78</v>
      </c>
      <c r="AV261" s="12" t="s">
        <v>78</v>
      </c>
      <c r="AW261" s="12" t="s">
        <v>33</v>
      </c>
      <c r="AX261" s="12" t="s">
        <v>69</v>
      </c>
      <c r="AY261" s="258" t="s">
        <v>138</v>
      </c>
    </row>
    <row r="262" spans="2:51" s="12" customFormat="1" ht="13.5">
      <c r="B262" s="247"/>
      <c r="C262" s="248"/>
      <c r="D262" s="249" t="s">
        <v>147</v>
      </c>
      <c r="E262" s="250" t="s">
        <v>21</v>
      </c>
      <c r="F262" s="251" t="s">
        <v>250</v>
      </c>
      <c r="G262" s="248"/>
      <c r="H262" s="252">
        <v>38.986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147</v>
      </c>
      <c r="AU262" s="258" t="s">
        <v>78</v>
      </c>
      <c r="AV262" s="12" t="s">
        <v>78</v>
      </c>
      <c r="AW262" s="12" t="s">
        <v>33</v>
      </c>
      <c r="AX262" s="12" t="s">
        <v>69</v>
      </c>
      <c r="AY262" s="258" t="s">
        <v>138</v>
      </c>
    </row>
    <row r="263" spans="2:51" s="12" customFormat="1" ht="13.5">
      <c r="B263" s="247"/>
      <c r="C263" s="248"/>
      <c r="D263" s="249" t="s">
        <v>147</v>
      </c>
      <c r="E263" s="250" t="s">
        <v>21</v>
      </c>
      <c r="F263" s="251" t="s">
        <v>251</v>
      </c>
      <c r="G263" s="248"/>
      <c r="H263" s="252">
        <v>31.815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147</v>
      </c>
      <c r="AU263" s="258" t="s">
        <v>78</v>
      </c>
      <c r="AV263" s="12" t="s">
        <v>78</v>
      </c>
      <c r="AW263" s="12" t="s">
        <v>33</v>
      </c>
      <c r="AX263" s="12" t="s">
        <v>69</v>
      </c>
      <c r="AY263" s="258" t="s">
        <v>138</v>
      </c>
    </row>
    <row r="264" spans="2:51" s="13" customFormat="1" ht="13.5">
      <c r="B264" s="259"/>
      <c r="C264" s="260"/>
      <c r="D264" s="249" t="s">
        <v>147</v>
      </c>
      <c r="E264" s="261" t="s">
        <v>21</v>
      </c>
      <c r="F264" s="262" t="s">
        <v>174</v>
      </c>
      <c r="G264" s="260"/>
      <c r="H264" s="263">
        <v>480.338</v>
      </c>
      <c r="I264" s="264"/>
      <c r="J264" s="260"/>
      <c r="K264" s="260"/>
      <c r="L264" s="265"/>
      <c r="M264" s="266"/>
      <c r="N264" s="267"/>
      <c r="O264" s="267"/>
      <c r="P264" s="267"/>
      <c r="Q264" s="267"/>
      <c r="R264" s="267"/>
      <c r="S264" s="267"/>
      <c r="T264" s="268"/>
      <c r="AT264" s="269" t="s">
        <v>147</v>
      </c>
      <c r="AU264" s="269" t="s">
        <v>78</v>
      </c>
      <c r="AV264" s="13" t="s">
        <v>145</v>
      </c>
      <c r="AW264" s="13" t="s">
        <v>33</v>
      </c>
      <c r="AX264" s="13" t="s">
        <v>76</v>
      </c>
      <c r="AY264" s="269" t="s">
        <v>138</v>
      </c>
    </row>
    <row r="265" spans="2:63" s="11" customFormat="1" ht="29.85" customHeight="1">
      <c r="B265" s="219"/>
      <c r="C265" s="220"/>
      <c r="D265" s="221" t="s">
        <v>68</v>
      </c>
      <c r="E265" s="233" t="s">
        <v>418</v>
      </c>
      <c r="F265" s="233" t="s">
        <v>419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SUM(P266:P270)</f>
        <v>0</v>
      </c>
      <c r="Q265" s="227"/>
      <c r="R265" s="228">
        <f>SUM(R266:R270)</f>
        <v>0</v>
      </c>
      <c r="S265" s="227"/>
      <c r="T265" s="229">
        <f>SUM(T266:T270)</f>
        <v>0</v>
      </c>
      <c r="AR265" s="230" t="s">
        <v>76</v>
      </c>
      <c r="AT265" s="231" t="s">
        <v>68</v>
      </c>
      <c r="AU265" s="231" t="s">
        <v>76</v>
      </c>
      <c r="AY265" s="230" t="s">
        <v>138</v>
      </c>
      <c r="BK265" s="232">
        <f>SUM(BK266:BK270)</f>
        <v>0</v>
      </c>
    </row>
    <row r="266" spans="2:65" s="1" customFormat="1" ht="25.5" customHeight="1">
      <c r="B266" s="46"/>
      <c r="C266" s="235" t="s">
        <v>420</v>
      </c>
      <c r="D266" s="235" t="s">
        <v>140</v>
      </c>
      <c r="E266" s="236" t="s">
        <v>421</v>
      </c>
      <c r="F266" s="237" t="s">
        <v>422</v>
      </c>
      <c r="G266" s="238" t="s">
        <v>423</v>
      </c>
      <c r="H266" s="239">
        <v>33.747</v>
      </c>
      <c r="I266" s="240"/>
      <c r="J266" s="241">
        <f>ROUND(I266*H266,2)</f>
        <v>0</v>
      </c>
      <c r="K266" s="237" t="s">
        <v>144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145</v>
      </c>
      <c r="AT266" s="24" t="s">
        <v>140</v>
      </c>
      <c r="AU266" s="24" t="s">
        <v>78</v>
      </c>
      <c r="AY266" s="24" t="s">
        <v>138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145</v>
      </c>
      <c r="BM266" s="24" t="s">
        <v>424</v>
      </c>
    </row>
    <row r="267" spans="2:65" s="1" customFormat="1" ht="25.5" customHeight="1">
      <c r="B267" s="46"/>
      <c r="C267" s="235" t="s">
        <v>425</v>
      </c>
      <c r="D267" s="235" t="s">
        <v>140</v>
      </c>
      <c r="E267" s="236" t="s">
        <v>426</v>
      </c>
      <c r="F267" s="237" t="s">
        <v>427</v>
      </c>
      <c r="G267" s="238" t="s">
        <v>423</v>
      </c>
      <c r="H267" s="239">
        <v>33.747</v>
      </c>
      <c r="I267" s="240"/>
      <c r="J267" s="241">
        <f>ROUND(I267*H267,2)</f>
        <v>0</v>
      </c>
      <c r="K267" s="237" t="s">
        <v>144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AR267" s="24" t="s">
        <v>145</v>
      </c>
      <c r="AT267" s="24" t="s">
        <v>140</v>
      </c>
      <c r="AU267" s="24" t="s">
        <v>78</v>
      </c>
      <c r="AY267" s="24" t="s">
        <v>138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145</v>
      </c>
      <c r="BM267" s="24" t="s">
        <v>428</v>
      </c>
    </row>
    <row r="268" spans="2:65" s="1" customFormat="1" ht="25.5" customHeight="1">
      <c r="B268" s="46"/>
      <c r="C268" s="235" t="s">
        <v>429</v>
      </c>
      <c r="D268" s="235" t="s">
        <v>140</v>
      </c>
      <c r="E268" s="236" t="s">
        <v>430</v>
      </c>
      <c r="F268" s="237" t="s">
        <v>431</v>
      </c>
      <c r="G268" s="238" t="s">
        <v>423</v>
      </c>
      <c r="H268" s="239">
        <v>337.47</v>
      </c>
      <c r="I268" s="240"/>
      <c r="J268" s="241">
        <f>ROUND(I268*H268,2)</f>
        <v>0</v>
      </c>
      <c r="K268" s="237" t="s">
        <v>144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145</v>
      </c>
      <c r="AT268" s="24" t="s">
        <v>140</v>
      </c>
      <c r="AU268" s="24" t="s">
        <v>78</v>
      </c>
      <c r="AY268" s="24" t="s">
        <v>138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145</v>
      </c>
      <c r="BM268" s="24" t="s">
        <v>432</v>
      </c>
    </row>
    <row r="269" spans="2:51" s="12" customFormat="1" ht="13.5">
      <c r="B269" s="247"/>
      <c r="C269" s="248"/>
      <c r="D269" s="249" t="s">
        <v>147</v>
      </c>
      <c r="E269" s="250" t="s">
        <v>21</v>
      </c>
      <c r="F269" s="251" t="s">
        <v>433</v>
      </c>
      <c r="G269" s="248"/>
      <c r="H269" s="252">
        <v>337.47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147</v>
      </c>
      <c r="AU269" s="258" t="s">
        <v>78</v>
      </c>
      <c r="AV269" s="12" t="s">
        <v>78</v>
      </c>
      <c r="AW269" s="12" t="s">
        <v>33</v>
      </c>
      <c r="AX269" s="12" t="s">
        <v>76</v>
      </c>
      <c r="AY269" s="258" t="s">
        <v>138</v>
      </c>
    </row>
    <row r="270" spans="2:65" s="1" customFormat="1" ht="16.5" customHeight="1">
      <c r="B270" s="46"/>
      <c r="C270" s="235" t="s">
        <v>434</v>
      </c>
      <c r="D270" s="235" t="s">
        <v>140</v>
      </c>
      <c r="E270" s="236" t="s">
        <v>435</v>
      </c>
      <c r="F270" s="237" t="s">
        <v>436</v>
      </c>
      <c r="G270" s="238" t="s">
        <v>423</v>
      </c>
      <c r="H270" s="239">
        <v>33.747</v>
      </c>
      <c r="I270" s="240"/>
      <c r="J270" s="241">
        <f>ROUND(I270*H270,2)</f>
        <v>0</v>
      </c>
      <c r="K270" s="237" t="s">
        <v>144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AR270" s="24" t="s">
        <v>145</v>
      </c>
      <c r="AT270" s="24" t="s">
        <v>140</v>
      </c>
      <c r="AU270" s="24" t="s">
        <v>78</v>
      </c>
      <c r="AY270" s="24" t="s">
        <v>138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145</v>
      </c>
      <c r="BM270" s="24" t="s">
        <v>437</v>
      </c>
    </row>
    <row r="271" spans="2:63" s="11" customFormat="1" ht="29.85" customHeight="1">
      <c r="B271" s="219"/>
      <c r="C271" s="220"/>
      <c r="D271" s="221" t="s">
        <v>68</v>
      </c>
      <c r="E271" s="233" t="s">
        <v>438</v>
      </c>
      <c r="F271" s="233" t="s">
        <v>439</v>
      </c>
      <c r="G271" s="220"/>
      <c r="H271" s="220"/>
      <c r="I271" s="223"/>
      <c r="J271" s="234">
        <f>BK271</f>
        <v>0</v>
      </c>
      <c r="K271" s="220"/>
      <c r="L271" s="225"/>
      <c r="M271" s="226"/>
      <c r="N271" s="227"/>
      <c r="O271" s="227"/>
      <c r="P271" s="228">
        <f>P272</f>
        <v>0</v>
      </c>
      <c r="Q271" s="227"/>
      <c r="R271" s="228">
        <f>R272</f>
        <v>0</v>
      </c>
      <c r="S271" s="227"/>
      <c r="T271" s="229">
        <f>T272</f>
        <v>0</v>
      </c>
      <c r="AR271" s="230" t="s">
        <v>76</v>
      </c>
      <c r="AT271" s="231" t="s">
        <v>68</v>
      </c>
      <c r="AU271" s="231" t="s">
        <v>76</v>
      </c>
      <c r="AY271" s="230" t="s">
        <v>138</v>
      </c>
      <c r="BK271" s="232">
        <f>BK272</f>
        <v>0</v>
      </c>
    </row>
    <row r="272" spans="2:65" s="1" customFormat="1" ht="38.25" customHeight="1">
      <c r="B272" s="46"/>
      <c r="C272" s="235" t="s">
        <v>440</v>
      </c>
      <c r="D272" s="235" t="s">
        <v>140</v>
      </c>
      <c r="E272" s="236" t="s">
        <v>441</v>
      </c>
      <c r="F272" s="237" t="s">
        <v>442</v>
      </c>
      <c r="G272" s="238" t="s">
        <v>423</v>
      </c>
      <c r="H272" s="239">
        <v>61.349</v>
      </c>
      <c r="I272" s="240"/>
      <c r="J272" s="241">
        <f>ROUND(I272*H272,2)</f>
        <v>0</v>
      </c>
      <c r="K272" s="237" t="s">
        <v>144</v>
      </c>
      <c r="L272" s="72"/>
      <c r="M272" s="242" t="s">
        <v>21</v>
      </c>
      <c r="N272" s="243" t="s">
        <v>40</v>
      </c>
      <c r="O272" s="47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AR272" s="24" t="s">
        <v>145</v>
      </c>
      <c r="AT272" s="24" t="s">
        <v>140</v>
      </c>
      <c r="AU272" s="24" t="s">
        <v>78</v>
      </c>
      <c r="AY272" s="24" t="s">
        <v>138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145</v>
      </c>
      <c r="BM272" s="24" t="s">
        <v>443</v>
      </c>
    </row>
    <row r="273" spans="2:63" s="11" customFormat="1" ht="37.4" customHeight="1">
      <c r="B273" s="219"/>
      <c r="C273" s="220"/>
      <c r="D273" s="221" t="s">
        <v>68</v>
      </c>
      <c r="E273" s="222" t="s">
        <v>444</v>
      </c>
      <c r="F273" s="222" t="s">
        <v>445</v>
      </c>
      <c r="G273" s="220"/>
      <c r="H273" s="220"/>
      <c r="I273" s="223"/>
      <c r="J273" s="224">
        <f>BK273</f>
        <v>0</v>
      </c>
      <c r="K273" s="220"/>
      <c r="L273" s="225"/>
      <c r="M273" s="226"/>
      <c r="N273" s="227"/>
      <c r="O273" s="227"/>
      <c r="P273" s="228">
        <f>P274+P301+P323+P330+P361+P403+P418</f>
        <v>0</v>
      </c>
      <c r="Q273" s="227"/>
      <c r="R273" s="228">
        <f>R274+R301+R323+R330+R361+R403+R418</f>
        <v>9.211967340000001</v>
      </c>
      <c r="S273" s="227"/>
      <c r="T273" s="229">
        <f>T274+T301+T323+T330+T361+T403+T418</f>
        <v>1.266672</v>
      </c>
      <c r="AR273" s="230" t="s">
        <v>78</v>
      </c>
      <c r="AT273" s="231" t="s">
        <v>68</v>
      </c>
      <c r="AU273" s="231" t="s">
        <v>69</v>
      </c>
      <c r="AY273" s="230" t="s">
        <v>138</v>
      </c>
      <c r="BK273" s="232">
        <f>BK274+BK301+BK323+BK330+BK361+BK403+BK418</f>
        <v>0</v>
      </c>
    </row>
    <row r="274" spans="2:63" s="11" customFormat="1" ht="19.9" customHeight="1">
      <c r="B274" s="219"/>
      <c r="C274" s="220"/>
      <c r="D274" s="221" t="s">
        <v>68</v>
      </c>
      <c r="E274" s="233" t="s">
        <v>446</v>
      </c>
      <c r="F274" s="233" t="s">
        <v>447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SUM(P275:P300)</f>
        <v>0</v>
      </c>
      <c r="Q274" s="227"/>
      <c r="R274" s="228">
        <f>SUM(R275:R300)</f>
        <v>3.6799123000000002</v>
      </c>
      <c r="S274" s="227"/>
      <c r="T274" s="229">
        <f>SUM(T275:T300)</f>
        <v>0</v>
      </c>
      <c r="AR274" s="230" t="s">
        <v>78</v>
      </c>
      <c r="AT274" s="231" t="s">
        <v>68</v>
      </c>
      <c r="AU274" s="231" t="s">
        <v>76</v>
      </c>
      <c r="AY274" s="230" t="s">
        <v>138</v>
      </c>
      <c r="BK274" s="232">
        <f>SUM(BK275:BK300)</f>
        <v>0</v>
      </c>
    </row>
    <row r="275" spans="2:65" s="1" customFormat="1" ht="25.5" customHeight="1">
      <c r="B275" s="46"/>
      <c r="C275" s="235" t="s">
        <v>448</v>
      </c>
      <c r="D275" s="235" t="s">
        <v>140</v>
      </c>
      <c r="E275" s="236" t="s">
        <v>449</v>
      </c>
      <c r="F275" s="237" t="s">
        <v>450</v>
      </c>
      <c r="G275" s="238" t="s">
        <v>178</v>
      </c>
      <c r="H275" s="239">
        <v>235.004</v>
      </c>
      <c r="I275" s="240"/>
      <c r="J275" s="241">
        <f>ROUND(I275*H275,2)</f>
        <v>0</v>
      </c>
      <c r="K275" s="237" t="s">
        <v>144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AR275" s="24" t="s">
        <v>228</v>
      </c>
      <c r="AT275" s="24" t="s">
        <v>140</v>
      </c>
      <c r="AU275" s="24" t="s">
        <v>78</v>
      </c>
      <c r="AY275" s="24" t="s">
        <v>138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228</v>
      </c>
      <c r="BM275" s="24" t="s">
        <v>451</v>
      </c>
    </row>
    <row r="276" spans="2:51" s="12" customFormat="1" ht="13.5">
      <c r="B276" s="247"/>
      <c r="C276" s="248"/>
      <c r="D276" s="249" t="s">
        <v>147</v>
      </c>
      <c r="E276" s="250" t="s">
        <v>21</v>
      </c>
      <c r="F276" s="251" t="s">
        <v>452</v>
      </c>
      <c r="G276" s="248"/>
      <c r="H276" s="252">
        <v>71.94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147</v>
      </c>
      <c r="AU276" s="258" t="s">
        <v>78</v>
      </c>
      <c r="AV276" s="12" t="s">
        <v>78</v>
      </c>
      <c r="AW276" s="12" t="s">
        <v>33</v>
      </c>
      <c r="AX276" s="12" t="s">
        <v>69</v>
      </c>
      <c r="AY276" s="258" t="s">
        <v>138</v>
      </c>
    </row>
    <row r="277" spans="2:51" s="12" customFormat="1" ht="13.5">
      <c r="B277" s="247"/>
      <c r="C277" s="248"/>
      <c r="D277" s="249" t="s">
        <v>147</v>
      </c>
      <c r="E277" s="250" t="s">
        <v>21</v>
      </c>
      <c r="F277" s="251" t="s">
        <v>453</v>
      </c>
      <c r="G277" s="248"/>
      <c r="H277" s="252">
        <v>163.064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78</v>
      </c>
      <c r="AV277" s="12" t="s">
        <v>78</v>
      </c>
      <c r="AW277" s="12" t="s">
        <v>33</v>
      </c>
      <c r="AX277" s="12" t="s">
        <v>69</v>
      </c>
      <c r="AY277" s="258" t="s">
        <v>138</v>
      </c>
    </row>
    <row r="278" spans="2:51" s="13" customFormat="1" ht="13.5">
      <c r="B278" s="259"/>
      <c r="C278" s="260"/>
      <c r="D278" s="249" t="s">
        <v>147</v>
      </c>
      <c r="E278" s="261" t="s">
        <v>21</v>
      </c>
      <c r="F278" s="262" t="s">
        <v>174</v>
      </c>
      <c r="G278" s="260"/>
      <c r="H278" s="263">
        <v>235.004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AT278" s="269" t="s">
        <v>147</v>
      </c>
      <c r="AU278" s="269" t="s">
        <v>78</v>
      </c>
      <c r="AV278" s="13" t="s">
        <v>145</v>
      </c>
      <c r="AW278" s="13" t="s">
        <v>33</v>
      </c>
      <c r="AX278" s="13" t="s">
        <v>76</v>
      </c>
      <c r="AY278" s="269" t="s">
        <v>138</v>
      </c>
    </row>
    <row r="279" spans="2:65" s="1" customFormat="1" ht="25.5" customHeight="1">
      <c r="B279" s="46"/>
      <c r="C279" s="270" t="s">
        <v>454</v>
      </c>
      <c r="D279" s="270" t="s">
        <v>205</v>
      </c>
      <c r="E279" s="271" t="s">
        <v>455</v>
      </c>
      <c r="F279" s="272" t="s">
        <v>456</v>
      </c>
      <c r="G279" s="273" t="s">
        <v>178</v>
      </c>
      <c r="H279" s="274">
        <v>239.704</v>
      </c>
      <c r="I279" s="275"/>
      <c r="J279" s="276">
        <f>ROUND(I279*H279,2)</f>
        <v>0</v>
      </c>
      <c r="K279" s="272" t="s">
        <v>144</v>
      </c>
      <c r="L279" s="277"/>
      <c r="M279" s="278" t="s">
        <v>21</v>
      </c>
      <c r="N279" s="279" t="s">
        <v>40</v>
      </c>
      <c r="O279" s="47"/>
      <c r="P279" s="244">
        <f>O279*H279</f>
        <v>0</v>
      </c>
      <c r="Q279" s="244">
        <v>0.0062</v>
      </c>
      <c r="R279" s="244">
        <f>Q279*H279</f>
        <v>1.4861648</v>
      </c>
      <c r="S279" s="244">
        <v>0</v>
      </c>
      <c r="T279" s="245">
        <f>S279*H279</f>
        <v>0</v>
      </c>
      <c r="AR279" s="24" t="s">
        <v>331</v>
      </c>
      <c r="AT279" s="24" t="s">
        <v>205</v>
      </c>
      <c r="AU279" s="24" t="s">
        <v>78</v>
      </c>
      <c r="AY279" s="24" t="s">
        <v>138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228</v>
      </c>
      <c r="BM279" s="24" t="s">
        <v>457</v>
      </c>
    </row>
    <row r="280" spans="2:51" s="12" customFormat="1" ht="13.5">
      <c r="B280" s="247"/>
      <c r="C280" s="248"/>
      <c r="D280" s="249" t="s">
        <v>147</v>
      </c>
      <c r="E280" s="250" t="s">
        <v>21</v>
      </c>
      <c r="F280" s="251" t="s">
        <v>458</v>
      </c>
      <c r="G280" s="248"/>
      <c r="H280" s="252">
        <v>71.94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147</v>
      </c>
      <c r="AU280" s="258" t="s">
        <v>78</v>
      </c>
      <c r="AV280" s="12" t="s">
        <v>78</v>
      </c>
      <c r="AW280" s="12" t="s">
        <v>33</v>
      </c>
      <c r="AX280" s="12" t="s">
        <v>69</v>
      </c>
      <c r="AY280" s="258" t="s">
        <v>138</v>
      </c>
    </row>
    <row r="281" spans="2:51" s="12" customFormat="1" ht="13.5">
      <c r="B281" s="247"/>
      <c r="C281" s="248"/>
      <c r="D281" s="249" t="s">
        <v>147</v>
      </c>
      <c r="E281" s="250" t="s">
        <v>21</v>
      </c>
      <c r="F281" s="251" t="s">
        <v>459</v>
      </c>
      <c r="G281" s="248"/>
      <c r="H281" s="252">
        <v>163.064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147</v>
      </c>
      <c r="AU281" s="258" t="s">
        <v>78</v>
      </c>
      <c r="AV281" s="12" t="s">
        <v>78</v>
      </c>
      <c r="AW281" s="12" t="s">
        <v>33</v>
      </c>
      <c r="AX281" s="12" t="s">
        <v>69</v>
      </c>
      <c r="AY281" s="258" t="s">
        <v>138</v>
      </c>
    </row>
    <row r="282" spans="2:51" s="14" customFormat="1" ht="13.5">
      <c r="B282" s="280"/>
      <c r="C282" s="281"/>
      <c r="D282" s="249" t="s">
        <v>147</v>
      </c>
      <c r="E282" s="282" t="s">
        <v>21</v>
      </c>
      <c r="F282" s="283" t="s">
        <v>460</v>
      </c>
      <c r="G282" s="281"/>
      <c r="H282" s="284">
        <v>235.004</v>
      </c>
      <c r="I282" s="285"/>
      <c r="J282" s="281"/>
      <c r="K282" s="281"/>
      <c r="L282" s="286"/>
      <c r="M282" s="287"/>
      <c r="N282" s="288"/>
      <c r="O282" s="288"/>
      <c r="P282" s="288"/>
      <c r="Q282" s="288"/>
      <c r="R282" s="288"/>
      <c r="S282" s="288"/>
      <c r="T282" s="289"/>
      <c r="AT282" s="290" t="s">
        <v>147</v>
      </c>
      <c r="AU282" s="290" t="s">
        <v>78</v>
      </c>
      <c r="AV282" s="14" t="s">
        <v>153</v>
      </c>
      <c r="AW282" s="14" t="s">
        <v>33</v>
      </c>
      <c r="AX282" s="14" t="s">
        <v>69</v>
      </c>
      <c r="AY282" s="290" t="s">
        <v>138</v>
      </c>
    </row>
    <row r="283" spans="2:51" s="12" customFormat="1" ht="13.5">
      <c r="B283" s="247"/>
      <c r="C283" s="248"/>
      <c r="D283" s="249" t="s">
        <v>147</v>
      </c>
      <c r="E283" s="250" t="s">
        <v>21</v>
      </c>
      <c r="F283" s="251" t="s">
        <v>461</v>
      </c>
      <c r="G283" s="248"/>
      <c r="H283" s="252">
        <v>239.704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147</v>
      </c>
      <c r="AU283" s="258" t="s">
        <v>78</v>
      </c>
      <c r="AV283" s="12" t="s">
        <v>78</v>
      </c>
      <c r="AW283" s="12" t="s">
        <v>33</v>
      </c>
      <c r="AX283" s="12" t="s">
        <v>76</v>
      </c>
      <c r="AY283" s="258" t="s">
        <v>138</v>
      </c>
    </row>
    <row r="284" spans="2:65" s="1" customFormat="1" ht="25.5" customHeight="1">
      <c r="B284" s="46"/>
      <c r="C284" s="270" t="s">
        <v>462</v>
      </c>
      <c r="D284" s="270" t="s">
        <v>205</v>
      </c>
      <c r="E284" s="271" t="s">
        <v>463</v>
      </c>
      <c r="F284" s="272" t="s">
        <v>464</v>
      </c>
      <c r="G284" s="273" t="s">
        <v>178</v>
      </c>
      <c r="H284" s="274">
        <v>239.704</v>
      </c>
      <c r="I284" s="275"/>
      <c r="J284" s="276">
        <f>ROUND(I284*H284,2)</f>
        <v>0</v>
      </c>
      <c r="K284" s="272" t="s">
        <v>144</v>
      </c>
      <c r="L284" s="277"/>
      <c r="M284" s="278" t="s">
        <v>21</v>
      </c>
      <c r="N284" s="279" t="s">
        <v>40</v>
      </c>
      <c r="O284" s="47"/>
      <c r="P284" s="244">
        <f>O284*H284</f>
        <v>0</v>
      </c>
      <c r="Q284" s="244">
        <v>0.007</v>
      </c>
      <c r="R284" s="244">
        <f>Q284*H284</f>
        <v>1.677928</v>
      </c>
      <c r="S284" s="244">
        <v>0</v>
      </c>
      <c r="T284" s="245">
        <f>S284*H284</f>
        <v>0</v>
      </c>
      <c r="AR284" s="24" t="s">
        <v>331</v>
      </c>
      <c r="AT284" s="24" t="s">
        <v>205</v>
      </c>
      <c r="AU284" s="24" t="s">
        <v>78</v>
      </c>
      <c r="AY284" s="24" t="s">
        <v>138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228</v>
      </c>
      <c r="BM284" s="24" t="s">
        <v>465</v>
      </c>
    </row>
    <row r="285" spans="2:51" s="12" customFormat="1" ht="13.5">
      <c r="B285" s="247"/>
      <c r="C285" s="248"/>
      <c r="D285" s="249" t="s">
        <v>147</v>
      </c>
      <c r="E285" s="250" t="s">
        <v>21</v>
      </c>
      <c r="F285" s="251" t="s">
        <v>458</v>
      </c>
      <c r="G285" s="248"/>
      <c r="H285" s="252">
        <v>71.94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147</v>
      </c>
      <c r="AU285" s="258" t="s">
        <v>78</v>
      </c>
      <c r="AV285" s="12" t="s">
        <v>78</v>
      </c>
      <c r="AW285" s="12" t="s">
        <v>33</v>
      </c>
      <c r="AX285" s="12" t="s">
        <v>69</v>
      </c>
      <c r="AY285" s="258" t="s">
        <v>138</v>
      </c>
    </row>
    <row r="286" spans="2:51" s="12" customFormat="1" ht="13.5">
      <c r="B286" s="247"/>
      <c r="C286" s="248"/>
      <c r="D286" s="249" t="s">
        <v>147</v>
      </c>
      <c r="E286" s="250" t="s">
        <v>21</v>
      </c>
      <c r="F286" s="251" t="s">
        <v>459</v>
      </c>
      <c r="G286" s="248"/>
      <c r="H286" s="252">
        <v>163.064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147</v>
      </c>
      <c r="AU286" s="258" t="s">
        <v>78</v>
      </c>
      <c r="AV286" s="12" t="s">
        <v>78</v>
      </c>
      <c r="AW286" s="12" t="s">
        <v>33</v>
      </c>
      <c r="AX286" s="12" t="s">
        <v>69</v>
      </c>
      <c r="AY286" s="258" t="s">
        <v>138</v>
      </c>
    </row>
    <row r="287" spans="2:51" s="14" customFormat="1" ht="13.5">
      <c r="B287" s="280"/>
      <c r="C287" s="281"/>
      <c r="D287" s="249" t="s">
        <v>147</v>
      </c>
      <c r="E287" s="282" t="s">
        <v>21</v>
      </c>
      <c r="F287" s="283" t="s">
        <v>460</v>
      </c>
      <c r="G287" s="281"/>
      <c r="H287" s="284">
        <v>235.004</v>
      </c>
      <c r="I287" s="285"/>
      <c r="J287" s="281"/>
      <c r="K287" s="281"/>
      <c r="L287" s="286"/>
      <c r="M287" s="287"/>
      <c r="N287" s="288"/>
      <c r="O287" s="288"/>
      <c r="P287" s="288"/>
      <c r="Q287" s="288"/>
      <c r="R287" s="288"/>
      <c r="S287" s="288"/>
      <c r="T287" s="289"/>
      <c r="AT287" s="290" t="s">
        <v>147</v>
      </c>
      <c r="AU287" s="290" t="s">
        <v>78</v>
      </c>
      <c r="AV287" s="14" t="s">
        <v>153</v>
      </c>
      <c r="AW287" s="14" t="s">
        <v>33</v>
      </c>
      <c r="AX287" s="14" t="s">
        <v>69</v>
      </c>
      <c r="AY287" s="290" t="s">
        <v>138</v>
      </c>
    </row>
    <row r="288" spans="2:51" s="12" customFormat="1" ht="13.5">
      <c r="B288" s="247"/>
      <c r="C288" s="248"/>
      <c r="D288" s="249" t="s">
        <v>147</v>
      </c>
      <c r="E288" s="250" t="s">
        <v>21</v>
      </c>
      <c r="F288" s="251" t="s">
        <v>461</v>
      </c>
      <c r="G288" s="248"/>
      <c r="H288" s="252">
        <v>239.704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147</v>
      </c>
      <c r="AU288" s="258" t="s">
        <v>78</v>
      </c>
      <c r="AV288" s="12" t="s">
        <v>78</v>
      </c>
      <c r="AW288" s="12" t="s">
        <v>33</v>
      </c>
      <c r="AX288" s="12" t="s">
        <v>76</v>
      </c>
      <c r="AY288" s="258" t="s">
        <v>138</v>
      </c>
    </row>
    <row r="289" spans="2:65" s="1" customFormat="1" ht="25.5" customHeight="1">
      <c r="B289" s="46"/>
      <c r="C289" s="235" t="s">
        <v>466</v>
      </c>
      <c r="D289" s="235" t="s">
        <v>140</v>
      </c>
      <c r="E289" s="236" t="s">
        <v>467</v>
      </c>
      <c r="F289" s="237" t="s">
        <v>468</v>
      </c>
      <c r="G289" s="238" t="s">
        <v>178</v>
      </c>
      <c r="H289" s="239">
        <v>144.487</v>
      </c>
      <c r="I289" s="240"/>
      <c r="J289" s="241">
        <f>ROUND(I289*H289,2)</f>
        <v>0</v>
      </c>
      <c r="K289" s="237" t="s">
        <v>144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228</v>
      </c>
      <c r="AT289" s="24" t="s">
        <v>140</v>
      </c>
      <c r="AU289" s="24" t="s">
        <v>78</v>
      </c>
      <c r="AY289" s="24" t="s">
        <v>138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228</v>
      </c>
      <c r="BM289" s="24" t="s">
        <v>469</v>
      </c>
    </row>
    <row r="290" spans="2:51" s="12" customFormat="1" ht="13.5">
      <c r="B290" s="247"/>
      <c r="C290" s="248"/>
      <c r="D290" s="249" t="s">
        <v>147</v>
      </c>
      <c r="E290" s="250" t="s">
        <v>21</v>
      </c>
      <c r="F290" s="251" t="s">
        <v>470</v>
      </c>
      <c r="G290" s="248"/>
      <c r="H290" s="252">
        <v>35.97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147</v>
      </c>
      <c r="AU290" s="258" t="s">
        <v>78</v>
      </c>
      <c r="AV290" s="12" t="s">
        <v>78</v>
      </c>
      <c r="AW290" s="12" t="s">
        <v>33</v>
      </c>
      <c r="AX290" s="12" t="s">
        <v>69</v>
      </c>
      <c r="AY290" s="258" t="s">
        <v>138</v>
      </c>
    </row>
    <row r="291" spans="2:51" s="12" customFormat="1" ht="13.5">
      <c r="B291" s="247"/>
      <c r="C291" s="248"/>
      <c r="D291" s="249" t="s">
        <v>147</v>
      </c>
      <c r="E291" s="250" t="s">
        <v>21</v>
      </c>
      <c r="F291" s="251" t="s">
        <v>471</v>
      </c>
      <c r="G291" s="248"/>
      <c r="H291" s="252">
        <v>81.532</v>
      </c>
      <c r="I291" s="253"/>
      <c r="J291" s="248"/>
      <c r="K291" s="248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147</v>
      </c>
      <c r="AU291" s="258" t="s">
        <v>78</v>
      </c>
      <c r="AV291" s="12" t="s">
        <v>78</v>
      </c>
      <c r="AW291" s="12" t="s">
        <v>33</v>
      </c>
      <c r="AX291" s="12" t="s">
        <v>69</v>
      </c>
      <c r="AY291" s="258" t="s">
        <v>138</v>
      </c>
    </row>
    <row r="292" spans="2:51" s="12" customFormat="1" ht="13.5">
      <c r="B292" s="247"/>
      <c r="C292" s="248"/>
      <c r="D292" s="249" t="s">
        <v>147</v>
      </c>
      <c r="E292" s="250" t="s">
        <v>21</v>
      </c>
      <c r="F292" s="251" t="s">
        <v>472</v>
      </c>
      <c r="G292" s="248"/>
      <c r="H292" s="252">
        <v>26.985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147</v>
      </c>
      <c r="AU292" s="258" t="s">
        <v>78</v>
      </c>
      <c r="AV292" s="12" t="s">
        <v>78</v>
      </c>
      <c r="AW292" s="12" t="s">
        <v>33</v>
      </c>
      <c r="AX292" s="12" t="s">
        <v>69</v>
      </c>
      <c r="AY292" s="258" t="s">
        <v>138</v>
      </c>
    </row>
    <row r="293" spans="2:51" s="13" customFormat="1" ht="13.5">
      <c r="B293" s="259"/>
      <c r="C293" s="260"/>
      <c r="D293" s="249" t="s">
        <v>147</v>
      </c>
      <c r="E293" s="261" t="s">
        <v>21</v>
      </c>
      <c r="F293" s="262" t="s">
        <v>473</v>
      </c>
      <c r="G293" s="260"/>
      <c r="H293" s="263">
        <v>144.487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AT293" s="269" t="s">
        <v>147</v>
      </c>
      <c r="AU293" s="269" t="s">
        <v>78</v>
      </c>
      <c r="AV293" s="13" t="s">
        <v>145</v>
      </c>
      <c r="AW293" s="13" t="s">
        <v>33</v>
      </c>
      <c r="AX293" s="13" t="s">
        <v>76</v>
      </c>
      <c r="AY293" s="269" t="s">
        <v>138</v>
      </c>
    </row>
    <row r="294" spans="2:65" s="1" customFormat="1" ht="16.5" customHeight="1">
      <c r="B294" s="46"/>
      <c r="C294" s="270" t="s">
        <v>474</v>
      </c>
      <c r="D294" s="270" t="s">
        <v>205</v>
      </c>
      <c r="E294" s="271" t="s">
        <v>475</v>
      </c>
      <c r="F294" s="272" t="s">
        <v>476</v>
      </c>
      <c r="G294" s="273" t="s">
        <v>178</v>
      </c>
      <c r="H294" s="274">
        <v>147.377</v>
      </c>
      <c r="I294" s="275"/>
      <c r="J294" s="276">
        <f>ROUND(I294*H294,2)</f>
        <v>0</v>
      </c>
      <c r="K294" s="272" t="s">
        <v>144</v>
      </c>
      <c r="L294" s="277"/>
      <c r="M294" s="278" t="s">
        <v>21</v>
      </c>
      <c r="N294" s="279" t="s">
        <v>40</v>
      </c>
      <c r="O294" s="47"/>
      <c r="P294" s="244">
        <f>O294*H294</f>
        <v>0</v>
      </c>
      <c r="Q294" s="244">
        <v>0.0035</v>
      </c>
      <c r="R294" s="244">
        <f>Q294*H294</f>
        <v>0.5158195000000001</v>
      </c>
      <c r="S294" s="244">
        <v>0</v>
      </c>
      <c r="T294" s="245">
        <f>S294*H294</f>
        <v>0</v>
      </c>
      <c r="AR294" s="24" t="s">
        <v>331</v>
      </c>
      <c r="AT294" s="24" t="s">
        <v>205</v>
      </c>
      <c r="AU294" s="24" t="s">
        <v>78</v>
      </c>
      <c r="AY294" s="24" t="s">
        <v>138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76</v>
      </c>
      <c r="BK294" s="246">
        <f>ROUND(I294*H294,2)</f>
        <v>0</v>
      </c>
      <c r="BL294" s="24" t="s">
        <v>228</v>
      </c>
      <c r="BM294" s="24" t="s">
        <v>477</v>
      </c>
    </row>
    <row r="295" spans="2:51" s="12" customFormat="1" ht="13.5">
      <c r="B295" s="247"/>
      <c r="C295" s="248"/>
      <c r="D295" s="249" t="s">
        <v>147</v>
      </c>
      <c r="E295" s="250" t="s">
        <v>21</v>
      </c>
      <c r="F295" s="251" t="s">
        <v>470</v>
      </c>
      <c r="G295" s="248"/>
      <c r="H295" s="252">
        <v>35.97</v>
      </c>
      <c r="I295" s="253"/>
      <c r="J295" s="248"/>
      <c r="K295" s="248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147</v>
      </c>
      <c r="AU295" s="258" t="s">
        <v>78</v>
      </c>
      <c r="AV295" s="12" t="s">
        <v>78</v>
      </c>
      <c r="AW295" s="12" t="s">
        <v>33</v>
      </c>
      <c r="AX295" s="12" t="s">
        <v>69</v>
      </c>
      <c r="AY295" s="258" t="s">
        <v>138</v>
      </c>
    </row>
    <row r="296" spans="2:51" s="12" customFormat="1" ht="13.5">
      <c r="B296" s="247"/>
      <c r="C296" s="248"/>
      <c r="D296" s="249" t="s">
        <v>147</v>
      </c>
      <c r="E296" s="250" t="s">
        <v>21</v>
      </c>
      <c r="F296" s="251" t="s">
        <v>471</v>
      </c>
      <c r="G296" s="248"/>
      <c r="H296" s="252">
        <v>81.532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147</v>
      </c>
      <c r="AU296" s="258" t="s">
        <v>78</v>
      </c>
      <c r="AV296" s="12" t="s">
        <v>78</v>
      </c>
      <c r="AW296" s="12" t="s">
        <v>33</v>
      </c>
      <c r="AX296" s="12" t="s">
        <v>69</v>
      </c>
      <c r="AY296" s="258" t="s">
        <v>138</v>
      </c>
    </row>
    <row r="297" spans="2:51" s="12" customFormat="1" ht="13.5">
      <c r="B297" s="247"/>
      <c r="C297" s="248"/>
      <c r="D297" s="249" t="s">
        <v>147</v>
      </c>
      <c r="E297" s="250" t="s">
        <v>21</v>
      </c>
      <c r="F297" s="251" t="s">
        <v>472</v>
      </c>
      <c r="G297" s="248"/>
      <c r="H297" s="252">
        <v>26.985</v>
      </c>
      <c r="I297" s="253"/>
      <c r="J297" s="248"/>
      <c r="K297" s="248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147</v>
      </c>
      <c r="AU297" s="258" t="s">
        <v>78</v>
      </c>
      <c r="AV297" s="12" t="s">
        <v>78</v>
      </c>
      <c r="AW297" s="12" t="s">
        <v>33</v>
      </c>
      <c r="AX297" s="12" t="s">
        <v>69</v>
      </c>
      <c r="AY297" s="258" t="s">
        <v>138</v>
      </c>
    </row>
    <row r="298" spans="2:51" s="14" customFormat="1" ht="13.5">
      <c r="B298" s="280"/>
      <c r="C298" s="281"/>
      <c r="D298" s="249" t="s">
        <v>147</v>
      </c>
      <c r="E298" s="282" t="s">
        <v>21</v>
      </c>
      <c r="F298" s="283" t="s">
        <v>460</v>
      </c>
      <c r="G298" s="281"/>
      <c r="H298" s="284">
        <v>144.487</v>
      </c>
      <c r="I298" s="285"/>
      <c r="J298" s="281"/>
      <c r="K298" s="281"/>
      <c r="L298" s="286"/>
      <c r="M298" s="287"/>
      <c r="N298" s="288"/>
      <c r="O298" s="288"/>
      <c r="P298" s="288"/>
      <c r="Q298" s="288"/>
      <c r="R298" s="288"/>
      <c r="S298" s="288"/>
      <c r="T298" s="289"/>
      <c r="AT298" s="290" t="s">
        <v>147</v>
      </c>
      <c r="AU298" s="290" t="s">
        <v>78</v>
      </c>
      <c r="AV298" s="14" t="s">
        <v>153</v>
      </c>
      <c r="AW298" s="14" t="s">
        <v>33</v>
      </c>
      <c r="AX298" s="14" t="s">
        <v>69</v>
      </c>
      <c r="AY298" s="290" t="s">
        <v>138</v>
      </c>
    </row>
    <row r="299" spans="2:51" s="12" customFormat="1" ht="13.5">
      <c r="B299" s="247"/>
      <c r="C299" s="248"/>
      <c r="D299" s="249" t="s">
        <v>147</v>
      </c>
      <c r="E299" s="250" t="s">
        <v>21</v>
      </c>
      <c r="F299" s="251" t="s">
        <v>478</v>
      </c>
      <c r="G299" s="248"/>
      <c r="H299" s="252">
        <v>147.377</v>
      </c>
      <c r="I299" s="253"/>
      <c r="J299" s="248"/>
      <c r="K299" s="248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147</v>
      </c>
      <c r="AU299" s="258" t="s">
        <v>78</v>
      </c>
      <c r="AV299" s="12" t="s">
        <v>78</v>
      </c>
      <c r="AW299" s="12" t="s">
        <v>33</v>
      </c>
      <c r="AX299" s="12" t="s">
        <v>76</v>
      </c>
      <c r="AY299" s="258" t="s">
        <v>138</v>
      </c>
    </row>
    <row r="300" spans="2:65" s="1" customFormat="1" ht="38.25" customHeight="1">
      <c r="B300" s="46"/>
      <c r="C300" s="235" t="s">
        <v>479</v>
      </c>
      <c r="D300" s="235" t="s">
        <v>140</v>
      </c>
      <c r="E300" s="236" t="s">
        <v>480</v>
      </c>
      <c r="F300" s="237" t="s">
        <v>481</v>
      </c>
      <c r="G300" s="238" t="s">
        <v>423</v>
      </c>
      <c r="H300" s="239">
        <v>3.68</v>
      </c>
      <c r="I300" s="240"/>
      <c r="J300" s="241">
        <f>ROUND(I300*H300,2)</f>
        <v>0</v>
      </c>
      <c r="K300" s="237" t="s">
        <v>144</v>
      </c>
      <c r="L300" s="72"/>
      <c r="M300" s="242" t="s">
        <v>21</v>
      </c>
      <c r="N300" s="243" t="s">
        <v>40</v>
      </c>
      <c r="O300" s="47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AR300" s="24" t="s">
        <v>228</v>
      </c>
      <c r="AT300" s="24" t="s">
        <v>140</v>
      </c>
      <c r="AU300" s="24" t="s">
        <v>78</v>
      </c>
      <c r="AY300" s="24" t="s">
        <v>138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24" t="s">
        <v>76</v>
      </c>
      <c r="BK300" s="246">
        <f>ROUND(I300*H300,2)</f>
        <v>0</v>
      </c>
      <c r="BL300" s="24" t="s">
        <v>228</v>
      </c>
      <c r="BM300" s="24" t="s">
        <v>482</v>
      </c>
    </row>
    <row r="301" spans="2:63" s="11" customFormat="1" ht="29.85" customHeight="1">
      <c r="B301" s="219"/>
      <c r="C301" s="220"/>
      <c r="D301" s="221" t="s">
        <v>68</v>
      </c>
      <c r="E301" s="233" t="s">
        <v>483</v>
      </c>
      <c r="F301" s="233" t="s">
        <v>484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SUM(P302:P322)</f>
        <v>0</v>
      </c>
      <c r="Q301" s="227"/>
      <c r="R301" s="228">
        <f>SUM(R302:R322)</f>
        <v>2.098644</v>
      </c>
      <c r="S301" s="227"/>
      <c r="T301" s="229">
        <f>SUM(T302:T322)</f>
        <v>1.266672</v>
      </c>
      <c r="AR301" s="230" t="s">
        <v>78</v>
      </c>
      <c r="AT301" s="231" t="s">
        <v>68</v>
      </c>
      <c r="AU301" s="231" t="s">
        <v>76</v>
      </c>
      <c r="AY301" s="230" t="s">
        <v>138</v>
      </c>
      <c r="BK301" s="232">
        <f>SUM(BK302:BK322)</f>
        <v>0</v>
      </c>
    </row>
    <row r="302" spans="2:65" s="1" customFormat="1" ht="38.25" customHeight="1">
      <c r="B302" s="46"/>
      <c r="C302" s="235" t="s">
        <v>485</v>
      </c>
      <c r="D302" s="235" t="s">
        <v>140</v>
      </c>
      <c r="E302" s="236" t="s">
        <v>486</v>
      </c>
      <c r="F302" s="237" t="s">
        <v>487</v>
      </c>
      <c r="G302" s="238" t="s">
        <v>212</v>
      </c>
      <c r="H302" s="239">
        <v>12</v>
      </c>
      <c r="I302" s="240"/>
      <c r="J302" s="241">
        <f>ROUND(I302*H302,2)</f>
        <v>0</v>
      </c>
      <c r="K302" s="237" t="s">
        <v>144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0.01232</v>
      </c>
      <c r="T302" s="245">
        <f>S302*H302</f>
        <v>0.14784</v>
      </c>
      <c r="AR302" s="24" t="s">
        <v>228</v>
      </c>
      <c r="AT302" s="24" t="s">
        <v>140</v>
      </c>
      <c r="AU302" s="24" t="s">
        <v>78</v>
      </c>
      <c r="AY302" s="24" t="s">
        <v>138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228</v>
      </c>
      <c r="BM302" s="24" t="s">
        <v>488</v>
      </c>
    </row>
    <row r="303" spans="2:51" s="12" customFormat="1" ht="13.5">
      <c r="B303" s="247"/>
      <c r="C303" s="248"/>
      <c r="D303" s="249" t="s">
        <v>147</v>
      </c>
      <c r="E303" s="250" t="s">
        <v>21</v>
      </c>
      <c r="F303" s="251" t="s">
        <v>489</v>
      </c>
      <c r="G303" s="248"/>
      <c r="H303" s="252">
        <v>12</v>
      </c>
      <c r="I303" s="253"/>
      <c r="J303" s="248"/>
      <c r="K303" s="248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147</v>
      </c>
      <c r="AU303" s="258" t="s">
        <v>78</v>
      </c>
      <c r="AV303" s="12" t="s">
        <v>78</v>
      </c>
      <c r="AW303" s="12" t="s">
        <v>33</v>
      </c>
      <c r="AX303" s="12" t="s">
        <v>76</v>
      </c>
      <c r="AY303" s="258" t="s">
        <v>138</v>
      </c>
    </row>
    <row r="304" spans="2:65" s="1" customFormat="1" ht="38.25" customHeight="1">
      <c r="B304" s="46"/>
      <c r="C304" s="235" t="s">
        <v>490</v>
      </c>
      <c r="D304" s="235" t="s">
        <v>140</v>
      </c>
      <c r="E304" s="236" t="s">
        <v>491</v>
      </c>
      <c r="F304" s="237" t="s">
        <v>492</v>
      </c>
      <c r="G304" s="238" t="s">
        <v>212</v>
      </c>
      <c r="H304" s="239">
        <v>20.8</v>
      </c>
      <c r="I304" s="240"/>
      <c r="J304" s="241">
        <f>ROUND(I304*H304,2)</f>
        <v>0</v>
      </c>
      <c r="K304" s="237" t="s">
        <v>144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</v>
      </c>
      <c r="R304" s="244">
        <f>Q304*H304</f>
        <v>0</v>
      </c>
      <c r="S304" s="244">
        <v>0.01584</v>
      </c>
      <c r="T304" s="245">
        <f>S304*H304</f>
        <v>0.329472</v>
      </c>
      <c r="AR304" s="24" t="s">
        <v>228</v>
      </c>
      <c r="AT304" s="24" t="s">
        <v>140</v>
      </c>
      <c r="AU304" s="24" t="s">
        <v>78</v>
      </c>
      <c r="AY304" s="24" t="s">
        <v>138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228</v>
      </c>
      <c r="BM304" s="24" t="s">
        <v>493</v>
      </c>
    </row>
    <row r="305" spans="2:51" s="12" customFormat="1" ht="13.5">
      <c r="B305" s="247"/>
      <c r="C305" s="248"/>
      <c r="D305" s="249" t="s">
        <v>147</v>
      </c>
      <c r="E305" s="250" t="s">
        <v>21</v>
      </c>
      <c r="F305" s="251" t="s">
        <v>494</v>
      </c>
      <c r="G305" s="248"/>
      <c r="H305" s="252">
        <v>8.8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147</v>
      </c>
      <c r="AU305" s="258" t="s">
        <v>78</v>
      </c>
      <c r="AV305" s="12" t="s">
        <v>78</v>
      </c>
      <c r="AW305" s="12" t="s">
        <v>33</v>
      </c>
      <c r="AX305" s="12" t="s">
        <v>69</v>
      </c>
      <c r="AY305" s="258" t="s">
        <v>138</v>
      </c>
    </row>
    <row r="306" spans="2:51" s="12" customFormat="1" ht="13.5">
      <c r="B306" s="247"/>
      <c r="C306" s="248"/>
      <c r="D306" s="249" t="s">
        <v>147</v>
      </c>
      <c r="E306" s="250" t="s">
        <v>21</v>
      </c>
      <c r="F306" s="251" t="s">
        <v>495</v>
      </c>
      <c r="G306" s="248"/>
      <c r="H306" s="252">
        <v>12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147</v>
      </c>
      <c r="AU306" s="258" t="s">
        <v>78</v>
      </c>
      <c r="AV306" s="12" t="s">
        <v>78</v>
      </c>
      <c r="AW306" s="12" t="s">
        <v>33</v>
      </c>
      <c r="AX306" s="12" t="s">
        <v>69</v>
      </c>
      <c r="AY306" s="258" t="s">
        <v>138</v>
      </c>
    </row>
    <row r="307" spans="2:51" s="13" customFormat="1" ht="13.5">
      <c r="B307" s="259"/>
      <c r="C307" s="260"/>
      <c r="D307" s="249" t="s">
        <v>147</v>
      </c>
      <c r="E307" s="261" t="s">
        <v>21</v>
      </c>
      <c r="F307" s="262" t="s">
        <v>496</v>
      </c>
      <c r="G307" s="260"/>
      <c r="H307" s="263">
        <v>20.8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AT307" s="269" t="s">
        <v>147</v>
      </c>
      <c r="AU307" s="269" t="s">
        <v>78</v>
      </c>
      <c r="AV307" s="13" t="s">
        <v>145</v>
      </c>
      <c r="AW307" s="13" t="s">
        <v>33</v>
      </c>
      <c r="AX307" s="13" t="s">
        <v>76</v>
      </c>
      <c r="AY307" s="269" t="s">
        <v>138</v>
      </c>
    </row>
    <row r="308" spans="2:65" s="1" customFormat="1" ht="38.25" customHeight="1">
      <c r="B308" s="46"/>
      <c r="C308" s="235" t="s">
        <v>497</v>
      </c>
      <c r="D308" s="235" t="s">
        <v>140</v>
      </c>
      <c r="E308" s="236" t="s">
        <v>498</v>
      </c>
      <c r="F308" s="237" t="s">
        <v>499</v>
      </c>
      <c r="G308" s="238" t="s">
        <v>212</v>
      </c>
      <c r="H308" s="239">
        <v>9</v>
      </c>
      <c r="I308" s="240"/>
      <c r="J308" s="241">
        <f>ROUND(I308*H308,2)</f>
        <v>0</v>
      </c>
      <c r="K308" s="237" t="s">
        <v>144</v>
      </c>
      <c r="L308" s="72"/>
      <c r="M308" s="242" t="s">
        <v>21</v>
      </c>
      <c r="N308" s="243" t="s">
        <v>40</v>
      </c>
      <c r="O308" s="47"/>
      <c r="P308" s="244">
        <f>O308*H308</f>
        <v>0</v>
      </c>
      <c r="Q308" s="244">
        <v>0</v>
      </c>
      <c r="R308" s="244">
        <f>Q308*H308</f>
        <v>0</v>
      </c>
      <c r="S308" s="244">
        <v>0.01584</v>
      </c>
      <c r="T308" s="245">
        <f>S308*H308</f>
        <v>0.14256</v>
      </c>
      <c r="AR308" s="24" t="s">
        <v>228</v>
      </c>
      <c r="AT308" s="24" t="s">
        <v>140</v>
      </c>
      <c r="AU308" s="24" t="s">
        <v>78</v>
      </c>
      <c r="AY308" s="24" t="s">
        <v>138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228</v>
      </c>
      <c r="BM308" s="24" t="s">
        <v>500</v>
      </c>
    </row>
    <row r="309" spans="2:51" s="12" customFormat="1" ht="13.5">
      <c r="B309" s="247"/>
      <c r="C309" s="248"/>
      <c r="D309" s="249" t="s">
        <v>147</v>
      </c>
      <c r="E309" s="250" t="s">
        <v>21</v>
      </c>
      <c r="F309" s="251" t="s">
        <v>501</v>
      </c>
      <c r="G309" s="248"/>
      <c r="H309" s="252">
        <v>9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147</v>
      </c>
      <c r="AU309" s="258" t="s">
        <v>78</v>
      </c>
      <c r="AV309" s="12" t="s">
        <v>78</v>
      </c>
      <c r="AW309" s="12" t="s">
        <v>33</v>
      </c>
      <c r="AX309" s="12" t="s">
        <v>69</v>
      </c>
      <c r="AY309" s="258" t="s">
        <v>138</v>
      </c>
    </row>
    <row r="310" spans="2:51" s="13" customFormat="1" ht="13.5">
      <c r="B310" s="259"/>
      <c r="C310" s="260"/>
      <c r="D310" s="249" t="s">
        <v>147</v>
      </c>
      <c r="E310" s="261" t="s">
        <v>21</v>
      </c>
      <c r="F310" s="262" t="s">
        <v>496</v>
      </c>
      <c r="G310" s="260"/>
      <c r="H310" s="263">
        <v>9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AT310" s="269" t="s">
        <v>147</v>
      </c>
      <c r="AU310" s="269" t="s">
        <v>78</v>
      </c>
      <c r="AV310" s="13" t="s">
        <v>145</v>
      </c>
      <c r="AW310" s="13" t="s">
        <v>33</v>
      </c>
      <c r="AX310" s="13" t="s">
        <v>76</v>
      </c>
      <c r="AY310" s="269" t="s">
        <v>138</v>
      </c>
    </row>
    <row r="311" spans="2:65" s="1" customFormat="1" ht="38.25" customHeight="1">
      <c r="B311" s="46"/>
      <c r="C311" s="235" t="s">
        <v>502</v>
      </c>
      <c r="D311" s="235" t="s">
        <v>140</v>
      </c>
      <c r="E311" s="236" t="s">
        <v>503</v>
      </c>
      <c r="F311" s="237" t="s">
        <v>504</v>
      </c>
      <c r="G311" s="238" t="s">
        <v>212</v>
      </c>
      <c r="H311" s="239">
        <v>19.6</v>
      </c>
      <c r="I311" s="240"/>
      <c r="J311" s="241">
        <f>ROUND(I311*H311,2)</f>
        <v>0</v>
      </c>
      <c r="K311" s="237" t="s">
        <v>144</v>
      </c>
      <c r="L311" s="72"/>
      <c r="M311" s="242" t="s">
        <v>21</v>
      </c>
      <c r="N311" s="243" t="s">
        <v>40</v>
      </c>
      <c r="O311" s="47"/>
      <c r="P311" s="244">
        <f>O311*H311</f>
        <v>0</v>
      </c>
      <c r="Q311" s="244">
        <v>0</v>
      </c>
      <c r="R311" s="244">
        <f>Q311*H311</f>
        <v>0</v>
      </c>
      <c r="S311" s="244">
        <v>0.033</v>
      </c>
      <c r="T311" s="245">
        <f>S311*H311</f>
        <v>0.6468</v>
      </c>
      <c r="AR311" s="24" t="s">
        <v>228</v>
      </c>
      <c r="AT311" s="24" t="s">
        <v>140</v>
      </c>
      <c r="AU311" s="24" t="s">
        <v>78</v>
      </c>
      <c r="AY311" s="24" t="s">
        <v>138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228</v>
      </c>
      <c r="BM311" s="24" t="s">
        <v>505</v>
      </c>
    </row>
    <row r="312" spans="2:51" s="12" customFormat="1" ht="13.5">
      <c r="B312" s="247"/>
      <c r="C312" s="248"/>
      <c r="D312" s="249" t="s">
        <v>147</v>
      </c>
      <c r="E312" s="250" t="s">
        <v>21</v>
      </c>
      <c r="F312" s="251" t="s">
        <v>506</v>
      </c>
      <c r="G312" s="248"/>
      <c r="H312" s="252">
        <v>19.6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147</v>
      </c>
      <c r="AU312" s="258" t="s">
        <v>78</v>
      </c>
      <c r="AV312" s="12" t="s">
        <v>78</v>
      </c>
      <c r="AW312" s="12" t="s">
        <v>33</v>
      </c>
      <c r="AX312" s="12" t="s">
        <v>76</v>
      </c>
      <c r="AY312" s="258" t="s">
        <v>138</v>
      </c>
    </row>
    <row r="313" spans="2:65" s="1" customFormat="1" ht="25.5" customHeight="1">
      <c r="B313" s="46"/>
      <c r="C313" s="235" t="s">
        <v>507</v>
      </c>
      <c r="D313" s="235" t="s">
        <v>140</v>
      </c>
      <c r="E313" s="236" t="s">
        <v>508</v>
      </c>
      <c r="F313" s="237" t="s">
        <v>509</v>
      </c>
      <c r="G313" s="238" t="s">
        <v>212</v>
      </c>
      <c r="H313" s="239">
        <v>18</v>
      </c>
      <c r="I313" s="240"/>
      <c r="J313" s="241">
        <f>ROUND(I313*H313,2)</f>
        <v>0</v>
      </c>
      <c r="K313" s="237" t="s">
        <v>144</v>
      </c>
      <c r="L313" s="72"/>
      <c r="M313" s="242" t="s">
        <v>21</v>
      </c>
      <c r="N313" s="243" t="s">
        <v>40</v>
      </c>
      <c r="O313" s="47"/>
      <c r="P313" s="244">
        <f>O313*H313</f>
        <v>0</v>
      </c>
      <c r="Q313" s="244">
        <v>0.01363</v>
      </c>
      <c r="R313" s="244">
        <f>Q313*H313</f>
        <v>0.24534</v>
      </c>
      <c r="S313" s="244">
        <v>0</v>
      </c>
      <c r="T313" s="245">
        <f>S313*H313</f>
        <v>0</v>
      </c>
      <c r="AR313" s="24" t="s">
        <v>228</v>
      </c>
      <c r="AT313" s="24" t="s">
        <v>140</v>
      </c>
      <c r="AU313" s="24" t="s">
        <v>78</v>
      </c>
      <c r="AY313" s="24" t="s">
        <v>138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228</v>
      </c>
      <c r="BM313" s="24" t="s">
        <v>510</v>
      </c>
    </row>
    <row r="314" spans="2:51" s="12" customFormat="1" ht="13.5">
      <c r="B314" s="247"/>
      <c r="C314" s="248"/>
      <c r="D314" s="249" t="s">
        <v>147</v>
      </c>
      <c r="E314" s="250" t="s">
        <v>21</v>
      </c>
      <c r="F314" s="251" t="s">
        <v>511</v>
      </c>
      <c r="G314" s="248"/>
      <c r="H314" s="252">
        <v>18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147</v>
      </c>
      <c r="AU314" s="258" t="s">
        <v>78</v>
      </c>
      <c r="AV314" s="12" t="s">
        <v>78</v>
      </c>
      <c r="AW314" s="12" t="s">
        <v>33</v>
      </c>
      <c r="AX314" s="12" t="s">
        <v>76</v>
      </c>
      <c r="AY314" s="258" t="s">
        <v>138</v>
      </c>
    </row>
    <row r="315" spans="2:65" s="1" customFormat="1" ht="25.5" customHeight="1">
      <c r="B315" s="46"/>
      <c r="C315" s="235" t="s">
        <v>512</v>
      </c>
      <c r="D315" s="235" t="s">
        <v>140</v>
      </c>
      <c r="E315" s="236" t="s">
        <v>513</v>
      </c>
      <c r="F315" s="237" t="s">
        <v>514</v>
      </c>
      <c r="G315" s="238" t="s">
        <v>212</v>
      </c>
      <c r="H315" s="239">
        <v>44.7</v>
      </c>
      <c r="I315" s="240"/>
      <c r="J315" s="241">
        <f>ROUND(I315*H315,2)</f>
        <v>0</v>
      </c>
      <c r="K315" s="237" t="s">
        <v>144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0.01752</v>
      </c>
      <c r="R315" s="244">
        <f>Q315*H315</f>
        <v>0.7831440000000001</v>
      </c>
      <c r="S315" s="244">
        <v>0</v>
      </c>
      <c r="T315" s="245">
        <f>S315*H315</f>
        <v>0</v>
      </c>
      <c r="AR315" s="24" t="s">
        <v>228</v>
      </c>
      <c r="AT315" s="24" t="s">
        <v>140</v>
      </c>
      <c r="AU315" s="24" t="s">
        <v>78</v>
      </c>
      <c r="AY315" s="24" t="s">
        <v>138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228</v>
      </c>
      <c r="BM315" s="24" t="s">
        <v>515</v>
      </c>
    </row>
    <row r="316" spans="2:51" s="12" customFormat="1" ht="13.5">
      <c r="B316" s="247"/>
      <c r="C316" s="248"/>
      <c r="D316" s="249" t="s">
        <v>147</v>
      </c>
      <c r="E316" s="250" t="s">
        <v>21</v>
      </c>
      <c r="F316" s="251" t="s">
        <v>516</v>
      </c>
      <c r="G316" s="248"/>
      <c r="H316" s="252">
        <v>13.2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147</v>
      </c>
      <c r="AU316" s="258" t="s">
        <v>78</v>
      </c>
      <c r="AV316" s="12" t="s">
        <v>78</v>
      </c>
      <c r="AW316" s="12" t="s">
        <v>33</v>
      </c>
      <c r="AX316" s="12" t="s">
        <v>69</v>
      </c>
      <c r="AY316" s="258" t="s">
        <v>138</v>
      </c>
    </row>
    <row r="317" spans="2:51" s="12" customFormat="1" ht="13.5">
      <c r="B317" s="247"/>
      <c r="C317" s="248"/>
      <c r="D317" s="249" t="s">
        <v>147</v>
      </c>
      <c r="E317" s="250" t="s">
        <v>21</v>
      </c>
      <c r="F317" s="251" t="s">
        <v>517</v>
      </c>
      <c r="G317" s="248"/>
      <c r="H317" s="252">
        <v>13.5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147</v>
      </c>
      <c r="AU317" s="258" t="s">
        <v>78</v>
      </c>
      <c r="AV317" s="12" t="s">
        <v>78</v>
      </c>
      <c r="AW317" s="12" t="s">
        <v>33</v>
      </c>
      <c r="AX317" s="12" t="s">
        <v>69</v>
      </c>
      <c r="AY317" s="258" t="s">
        <v>138</v>
      </c>
    </row>
    <row r="318" spans="2:51" s="12" customFormat="1" ht="13.5">
      <c r="B318" s="247"/>
      <c r="C318" s="248"/>
      <c r="D318" s="249" t="s">
        <v>147</v>
      </c>
      <c r="E318" s="250" t="s">
        <v>21</v>
      </c>
      <c r="F318" s="251" t="s">
        <v>518</v>
      </c>
      <c r="G318" s="248"/>
      <c r="H318" s="252">
        <v>18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147</v>
      </c>
      <c r="AU318" s="258" t="s">
        <v>78</v>
      </c>
      <c r="AV318" s="12" t="s">
        <v>78</v>
      </c>
      <c r="AW318" s="12" t="s">
        <v>33</v>
      </c>
      <c r="AX318" s="12" t="s">
        <v>69</v>
      </c>
      <c r="AY318" s="258" t="s">
        <v>138</v>
      </c>
    </row>
    <row r="319" spans="2:51" s="13" customFormat="1" ht="13.5">
      <c r="B319" s="259"/>
      <c r="C319" s="260"/>
      <c r="D319" s="249" t="s">
        <v>147</v>
      </c>
      <c r="E319" s="261" t="s">
        <v>21</v>
      </c>
      <c r="F319" s="262" t="s">
        <v>496</v>
      </c>
      <c r="G319" s="260"/>
      <c r="H319" s="263">
        <v>44.7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AT319" s="269" t="s">
        <v>147</v>
      </c>
      <c r="AU319" s="269" t="s">
        <v>78</v>
      </c>
      <c r="AV319" s="13" t="s">
        <v>145</v>
      </c>
      <c r="AW319" s="13" t="s">
        <v>33</v>
      </c>
      <c r="AX319" s="13" t="s">
        <v>76</v>
      </c>
      <c r="AY319" s="269" t="s">
        <v>138</v>
      </c>
    </row>
    <row r="320" spans="2:65" s="1" customFormat="1" ht="25.5" customHeight="1">
      <c r="B320" s="46"/>
      <c r="C320" s="235" t="s">
        <v>519</v>
      </c>
      <c r="D320" s="235" t="s">
        <v>140</v>
      </c>
      <c r="E320" s="236" t="s">
        <v>520</v>
      </c>
      <c r="F320" s="237" t="s">
        <v>521</v>
      </c>
      <c r="G320" s="238" t="s">
        <v>212</v>
      </c>
      <c r="H320" s="239">
        <v>29.4</v>
      </c>
      <c r="I320" s="240"/>
      <c r="J320" s="241">
        <f>ROUND(I320*H320,2)</f>
        <v>0</v>
      </c>
      <c r="K320" s="237" t="s">
        <v>144</v>
      </c>
      <c r="L320" s="72"/>
      <c r="M320" s="242" t="s">
        <v>21</v>
      </c>
      <c r="N320" s="243" t="s">
        <v>40</v>
      </c>
      <c r="O320" s="47"/>
      <c r="P320" s="244">
        <f>O320*H320</f>
        <v>0</v>
      </c>
      <c r="Q320" s="244">
        <v>0.0364</v>
      </c>
      <c r="R320" s="244">
        <f>Q320*H320</f>
        <v>1.07016</v>
      </c>
      <c r="S320" s="244">
        <v>0</v>
      </c>
      <c r="T320" s="245">
        <f>S320*H320</f>
        <v>0</v>
      </c>
      <c r="AR320" s="24" t="s">
        <v>228</v>
      </c>
      <c r="AT320" s="24" t="s">
        <v>140</v>
      </c>
      <c r="AU320" s="24" t="s">
        <v>78</v>
      </c>
      <c r="AY320" s="24" t="s">
        <v>138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24" t="s">
        <v>76</v>
      </c>
      <c r="BK320" s="246">
        <f>ROUND(I320*H320,2)</f>
        <v>0</v>
      </c>
      <c r="BL320" s="24" t="s">
        <v>228</v>
      </c>
      <c r="BM320" s="24" t="s">
        <v>522</v>
      </c>
    </row>
    <row r="321" spans="2:51" s="12" customFormat="1" ht="13.5">
      <c r="B321" s="247"/>
      <c r="C321" s="248"/>
      <c r="D321" s="249" t="s">
        <v>147</v>
      </c>
      <c r="E321" s="250" t="s">
        <v>21</v>
      </c>
      <c r="F321" s="251" t="s">
        <v>523</v>
      </c>
      <c r="G321" s="248"/>
      <c r="H321" s="252">
        <v>29.4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147</v>
      </c>
      <c r="AU321" s="258" t="s">
        <v>78</v>
      </c>
      <c r="AV321" s="12" t="s">
        <v>78</v>
      </c>
      <c r="AW321" s="12" t="s">
        <v>33</v>
      </c>
      <c r="AX321" s="12" t="s">
        <v>76</v>
      </c>
      <c r="AY321" s="258" t="s">
        <v>138</v>
      </c>
    </row>
    <row r="322" spans="2:65" s="1" customFormat="1" ht="38.25" customHeight="1">
      <c r="B322" s="46"/>
      <c r="C322" s="235" t="s">
        <v>524</v>
      </c>
      <c r="D322" s="235" t="s">
        <v>140</v>
      </c>
      <c r="E322" s="236" t="s">
        <v>525</v>
      </c>
      <c r="F322" s="237" t="s">
        <v>526</v>
      </c>
      <c r="G322" s="238" t="s">
        <v>423</v>
      </c>
      <c r="H322" s="239">
        <v>2.099</v>
      </c>
      <c r="I322" s="240"/>
      <c r="J322" s="241">
        <f>ROUND(I322*H322,2)</f>
        <v>0</v>
      </c>
      <c r="K322" s="237" t="s">
        <v>144</v>
      </c>
      <c r="L322" s="72"/>
      <c r="M322" s="242" t="s">
        <v>21</v>
      </c>
      <c r="N322" s="243" t="s">
        <v>40</v>
      </c>
      <c r="O322" s="47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AR322" s="24" t="s">
        <v>228</v>
      </c>
      <c r="AT322" s="24" t="s">
        <v>140</v>
      </c>
      <c r="AU322" s="24" t="s">
        <v>78</v>
      </c>
      <c r="AY322" s="24" t="s">
        <v>138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24" t="s">
        <v>76</v>
      </c>
      <c r="BK322" s="246">
        <f>ROUND(I322*H322,2)</f>
        <v>0</v>
      </c>
      <c r="BL322" s="24" t="s">
        <v>228</v>
      </c>
      <c r="BM322" s="24" t="s">
        <v>527</v>
      </c>
    </row>
    <row r="323" spans="2:63" s="11" customFormat="1" ht="29.85" customHeight="1">
      <c r="B323" s="219"/>
      <c r="C323" s="220"/>
      <c r="D323" s="221" t="s">
        <v>68</v>
      </c>
      <c r="E323" s="233" t="s">
        <v>528</v>
      </c>
      <c r="F323" s="233" t="s">
        <v>529</v>
      </c>
      <c r="G323" s="220"/>
      <c r="H323" s="220"/>
      <c r="I323" s="223"/>
      <c r="J323" s="234">
        <f>BK323</f>
        <v>0</v>
      </c>
      <c r="K323" s="220"/>
      <c r="L323" s="225"/>
      <c r="M323" s="226"/>
      <c r="N323" s="227"/>
      <c r="O323" s="227"/>
      <c r="P323" s="228">
        <f>SUM(P324:P329)</f>
        <v>0</v>
      </c>
      <c r="Q323" s="227"/>
      <c r="R323" s="228">
        <f>SUM(R324:R329)</f>
        <v>1.6717145900000001</v>
      </c>
      <c r="S323" s="227"/>
      <c r="T323" s="229">
        <f>SUM(T324:T329)</f>
        <v>0</v>
      </c>
      <c r="AR323" s="230" t="s">
        <v>78</v>
      </c>
      <c r="AT323" s="231" t="s">
        <v>68</v>
      </c>
      <c r="AU323" s="231" t="s">
        <v>76</v>
      </c>
      <c r="AY323" s="230" t="s">
        <v>138</v>
      </c>
      <c r="BK323" s="232">
        <f>SUM(BK324:BK329)</f>
        <v>0</v>
      </c>
    </row>
    <row r="324" spans="2:65" s="1" customFormat="1" ht="38.25" customHeight="1">
      <c r="B324" s="46"/>
      <c r="C324" s="235" t="s">
        <v>530</v>
      </c>
      <c r="D324" s="235" t="s">
        <v>140</v>
      </c>
      <c r="E324" s="236" t="s">
        <v>531</v>
      </c>
      <c r="F324" s="237" t="s">
        <v>532</v>
      </c>
      <c r="G324" s="238" t="s">
        <v>178</v>
      </c>
      <c r="H324" s="239">
        <v>144.487</v>
      </c>
      <c r="I324" s="240"/>
      <c r="J324" s="241">
        <f>ROUND(I324*H324,2)</f>
        <v>0</v>
      </c>
      <c r="K324" s="237" t="s">
        <v>144</v>
      </c>
      <c r="L324" s="72"/>
      <c r="M324" s="242" t="s">
        <v>21</v>
      </c>
      <c r="N324" s="243" t="s">
        <v>40</v>
      </c>
      <c r="O324" s="47"/>
      <c r="P324" s="244">
        <f>O324*H324</f>
        <v>0</v>
      </c>
      <c r="Q324" s="244">
        <v>0.01157</v>
      </c>
      <c r="R324" s="244">
        <f>Q324*H324</f>
        <v>1.6717145900000001</v>
      </c>
      <c r="S324" s="244">
        <v>0</v>
      </c>
      <c r="T324" s="245">
        <f>S324*H324</f>
        <v>0</v>
      </c>
      <c r="AR324" s="24" t="s">
        <v>228</v>
      </c>
      <c r="AT324" s="24" t="s">
        <v>140</v>
      </c>
      <c r="AU324" s="24" t="s">
        <v>78</v>
      </c>
      <c r="AY324" s="24" t="s">
        <v>138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24" t="s">
        <v>76</v>
      </c>
      <c r="BK324" s="246">
        <f>ROUND(I324*H324,2)</f>
        <v>0</v>
      </c>
      <c r="BL324" s="24" t="s">
        <v>228</v>
      </c>
      <c r="BM324" s="24" t="s">
        <v>533</v>
      </c>
    </row>
    <row r="325" spans="2:51" s="12" customFormat="1" ht="13.5">
      <c r="B325" s="247"/>
      <c r="C325" s="248"/>
      <c r="D325" s="249" t="s">
        <v>147</v>
      </c>
      <c r="E325" s="250" t="s">
        <v>21</v>
      </c>
      <c r="F325" s="251" t="s">
        <v>470</v>
      </c>
      <c r="G325" s="248"/>
      <c r="H325" s="252">
        <v>35.97</v>
      </c>
      <c r="I325" s="253"/>
      <c r="J325" s="248"/>
      <c r="K325" s="248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147</v>
      </c>
      <c r="AU325" s="258" t="s">
        <v>78</v>
      </c>
      <c r="AV325" s="12" t="s">
        <v>78</v>
      </c>
      <c r="AW325" s="12" t="s">
        <v>33</v>
      </c>
      <c r="AX325" s="12" t="s">
        <v>69</v>
      </c>
      <c r="AY325" s="258" t="s">
        <v>138</v>
      </c>
    </row>
    <row r="326" spans="2:51" s="12" customFormat="1" ht="13.5">
      <c r="B326" s="247"/>
      <c r="C326" s="248"/>
      <c r="D326" s="249" t="s">
        <v>147</v>
      </c>
      <c r="E326" s="250" t="s">
        <v>21</v>
      </c>
      <c r="F326" s="251" t="s">
        <v>471</v>
      </c>
      <c r="G326" s="248"/>
      <c r="H326" s="252">
        <v>81.532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147</v>
      </c>
      <c r="AU326" s="258" t="s">
        <v>78</v>
      </c>
      <c r="AV326" s="12" t="s">
        <v>78</v>
      </c>
      <c r="AW326" s="12" t="s">
        <v>33</v>
      </c>
      <c r="AX326" s="12" t="s">
        <v>69</v>
      </c>
      <c r="AY326" s="258" t="s">
        <v>138</v>
      </c>
    </row>
    <row r="327" spans="2:51" s="12" customFormat="1" ht="13.5">
      <c r="B327" s="247"/>
      <c r="C327" s="248"/>
      <c r="D327" s="249" t="s">
        <v>147</v>
      </c>
      <c r="E327" s="250" t="s">
        <v>21</v>
      </c>
      <c r="F327" s="251" t="s">
        <v>472</v>
      </c>
      <c r="G327" s="248"/>
      <c r="H327" s="252">
        <v>26.985</v>
      </c>
      <c r="I327" s="253"/>
      <c r="J327" s="248"/>
      <c r="K327" s="248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147</v>
      </c>
      <c r="AU327" s="258" t="s">
        <v>78</v>
      </c>
      <c r="AV327" s="12" t="s">
        <v>78</v>
      </c>
      <c r="AW327" s="12" t="s">
        <v>33</v>
      </c>
      <c r="AX327" s="12" t="s">
        <v>69</v>
      </c>
      <c r="AY327" s="258" t="s">
        <v>138</v>
      </c>
    </row>
    <row r="328" spans="2:51" s="13" customFormat="1" ht="13.5">
      <c r="B328" s="259"/>
      <c r="C328" s="260"/>
      <c r="D328" s="249" t="s">
        <v>147</v>
      </c>
      <c r="E328" s="261" t="s">
        <v>21</v>
      </c>
      <c r="F328" s="262" t="s">
        <v>174</v>
      </c>
      <c r="G328" s="260"/>
      <c r="H328" s="263">
        <v>144.487</v>
      </c>
      <c r="I328" s="264"/>
      <c r="J328" s="260"/>
      <c r="K328" s="260"/>
      <c r="L328" s="265"/>
      <c r="M328" s="266"/>
      <c r="N328" s="267"/>
      <c r="O328" s="267"/>
      <c r="P328" s="267"/>
      <c r="Q328" s="267"/>
      <c r="R328" s="267"/>
      <c r="S328" s="267"/>
      <c r="T328" s="268"/>
      <c r="AT328" s="269" t="s">
        <v>147</v>
      </c>
      <c r="AU328" s="269" t="s">
        <v>78</v>
      </c>
      <c r="AV328" s="13" t="s">
        <v>145</v>
      </c>
      <c r="AW328" s="13" t="s">
        <v>33</v>
      </c>
      <c r="AX328" s="13" t="s">
        <v>76</v>
      </c>
      <c r="AY328" s="269" t="s">
        <v>138</v>
      </c>
    </row>
    <row r="329" spans="2:65" s="1" customFormat="1" ht="38.25" customHeight="1">
      <c r="B329" s="46"/>
      <c r="C329" s="235" t="s">
        <v>534</v>
      </c>
      <c r="D329" s="235" t="s">
        <v>140</v>
      </c>
      <c r="E329" s="236" t="s">
        <v>535</v>
      </c>
      <c r="F329" s="237" t="s">
        <v>536</v>
      </c>
      <c r="G329" s="238" t="s">
        <v>423</v>
      </c>
      <c r="H329" s="239">
        <v>1.672</v>
      </c>
      <c r="I329" s="240"/>
      <c r="J329" s="241">
        <f>ROUND(I329*H329,2)</f>
        <v>0</v>
      </c>
      <c r="K329" s="237" t="s">
        <v>144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228</v>
      </c>
      <c r="AT329" s="24" t="s">
        <v>140</v>
      </c>
      <c r="AU329" s="24" t="s">
        <v>78</v>
      </c>
      <c r="AY329" s="24" t="s">
        <v>138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228</v>
      </c>
      <c r="BM329" s="24" t="s">
        <v>537</v>
      </c>
    </row>
    <row r="330" spans="2:63" s="11" customFormat="1" ht="29.85" customHeight="1">
      <c r="B330" s="219"/>
      <c r="C330" s="220"/>
      <c r="D330" s="221" t="s">
        <v>68</v>
      </c>
      <c r="E330" s="233" t="s">
        <v>538</v>
      </c>
      <c r="F330" s="233" t="s">
        <v>539</v>
      </c>
      <c r="G330" s="220"/>
      <c r="H330" s="220"/>
      <c r="I330" s="223"/>
      <c r="J330" s="234">
        <f>BK330</f>
        <v>0</v>
      </c>
      <c r="K330" s="220"/>
      <c r="L330" s="225"/>
      <c r="M330" s="226"/>
      <c r="N330" s="227"/>
      <c r="O330" s="227"/>
      <c r="P330" s="228">
        <f>SUM(P331:P360)</f>
        <v>0</v>
      </c>
      <c r="Q330" s="227"/>
      <c r="R330" s="228">
        <f>SUM(R331:R360)</f>
        <v>0.16420510000000002</v>
      </c>
      <c r="S330" s="227"/>
      <c r="T330" s="229">
        <f>SUM(T331:T360)</f>
        <v>0</v>
      </c>
      <c r="AR330" s="230" t="s">
        <v>78</v>
      </c>
      <c r="AT330" s="231" t="s">
        <v>68</v>
      </c>
      <c r="AU330" s="231" t="s">
        <v>76</v>
      </c>
      <c r="AY330" s="230" t="s">
        <v>138</v>
      </c>
      <c r="BK330" s="232">
        <f>SUM(BK331:BK360)</f>
        <v>0</v>
      </c>
    </row>
    <row r="331" spans="2:65" s="1" customFormat="1" ht="25.5" customHeight="1">
      <c r="B331" s="46"/>
      <c r="C331" s="235" t="s">
        <v>540</v>
      </c>
      <c r="D331" s="235" t="s">
        <v>140</v>
      </c>
      <c r="E331" s="236" t="s">
        <v>541</v>
      </c>
      <c r="F331" s="237" t="s">
        <v>542</v>
      </c>
      <c r="G331" s="238" t="s">
        <v>212</v>
      </c>
      <c r="H331" s="239">
        <v>12.1</v>
      </c>
      <c r="I331" s="240"/>
      <c r="J331" s="241">
        <f>ROUND(I331*H331,2)</f>
        <v>0</v>
      </c>
      <c r="K331" s="237" t="s">
        <v>144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0.00171</v>
      </c>
      <c r="R331" s="244">
        <f>Q331*H331</f>
        <v>0.020690999999999998</v>
      </c>
      <c r="S331" s="244">
        <v>0</v>
      </c>
      <c r="T331" s="245">
        <f>S331*H331</f>
        <v>0</v>
      </c>
      <c r="AR331" s="24" t="s">
        <v>228</v>
      </c>
      <c r="AT331" s="24" t="s">
        <v>140</v>
      </c>
      <c r="AU331" s="24" t="s">
        <v>78</v>
      </c>
      <c r="AY331" s="24" t="s">
        <v>138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228</v>
      </c>
      <c r="BM331" s="24" t="s">
        <v>543</v>
      </c>
    </row>
    <row r="332" spans="2:51" s="12" customFormat="1" ht="13.5">
      <c r="B332" s="247"/>
      <c r="C332" s="248"/>
      <c r="D332" s="249" t="s">
        <v>147</v>
      </c>
      <c r="E332" s="250" t="s">
        <v>21</v>
      </c>
      <c r="F332" s="251" t="s">
        <v>544</v>
      </c>
      <c r="G332" s="248"/>
      <c r="H332" s="252">
        <v>2.45</v>
      </c>
      <c r="I332" s="253"/>
      <c r="J332" s="248"/>
      <c r="K332" s="248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147</v>
      </c>
      <c r="AU332" s="258" t="s">
        <v>78</v>
      </c>
      <c r="AV332" s="12" t="s">
        <v>78</v>
      </c>
      <c r="AW332" s="12" t="s">
        <v>33</v>
      </c>
      <c r="AX332" s="12" t="s">
        <v>69</v>
      </c>
      <c r="AY332" s="258" t="s">
        <v>138</v>
      </c>
    </row>
    <row r="333" spans="2:51" s="12" customFormat="1" ht="13.5">
      <c r="B333" s="247"/>
      <c r="C333" s="248"/>
      <c r="D333" s="249" t="s">
        <v>147</v>
      </c>
      <c r="E333" s="250" t="s">
        <v>21</v>
      </c>
      <c r="F333" s="251" t="s">
        <v>545</v>
      </c>
      <c r="G333" s="248"/>
      <c r="H333" s="252">
        <v>1.4</v>
      </c>
      <c r="I333" s="253"/>
      <c r="J333" s="248"/>
      <c r="K333" s="248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147</v>
      </c>
      <c r="AU333" s="258" t="s">
        <v>78</v>
      </c>
      <c r="AV333" s="12" t="s">
        <v>78</v>
      </c>
      <c r="AW333" s="12" t="s">
        <v>33</v>
      </c>
      <c r="AX333" s="12" t="s">
        <v>69</v>
      </c>
      <c r="AY333" s="258" t="s">
        <v>138</v>
      </c>
    </row>
    <row r="334" spans="2:51" s="12" customFormat="1" ht="13.5">
      <c r="B334" s="247"/>
      <c r="C334" s="248"/>
      <c r="D334" s="249" t="s">
        <v>147</v>
      </c>
      <c r="E334" s="250" t="s">
        <v>21</v>
      </c>
      <c r="F334" s="251" t="s">
        <v>546</v>
      </c>
      <c r="G334" s="248"/>
      <c r="H334" s="252">
        <v>1.45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147</v>
      </c>
      <c r="AU334" s="258" t="s">
        <v>78</v>
      </c>
      <c r="AV334" s="12" t="s">
        <v>78</v>
      </c>
      <c r="AW334" s="12" t="s">
        <v>33</v>
      </c>
      <c r="AX334" s="12" t="s">
        <v>69</v>
      </c>
      <c r="AY334" s="258" t="s">
        <v>138</v>
      </c>
    </row>
    <row r="335" spans="2:51" s="12" customFormat="1" ht="13.5">
      <c r="B335" s="247"/>
      <c r="C335" s="248"/>
      <c r="D335" s="249" t="s">
        <v>147</v>
      </c>
      <c r="E335" s="250" t="s">
        <v>21</v>
      </c>
      <c r="F335" s="251" t="s">
        <v>547</v>
      </c>
      <c r="G335" s="248"/>
      <c r="H335" s="252">
        <v>1.4</v>
      </c>
      <c r="I335" s="253"/>
      <c r="J335" s="248"/>
      <c r="K335" s="248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147</v>
      </c>
      <c r="AU335" s="258" t="s">
        <v>78</v>
      </c>
      <c r="AV335" s="12" t="s">
        <v>78</v>
      </c>
      <c r="AW335" s="12" t="s">
        <v>33</v>
      </c>
      <c r="AX335" s="12" t="s">
        <v>69</v>
      </c>
      <c r="AY335" s="258" t="s">
        <v>138</v>
      </c>
    </row>
    <row r="336" spans="2:51" s="12" customFormat="1" ht="13.5">
      <c r="B336" s="247"/>
      <c r="C336" s="248"/>
      <c r="D336" s="249" t="s">
        <v>147</v>
      </c>
      <c r="E336" s="250" t="s">
        <v>21</v>
      </c>
      <c r="F336" s="251" t="s">
        <v>548</v>
      </c>
      <c r="G336" s="248"/>
      <c r="H336" s="252">
        <v>2.7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147</v>
      </c>
      <c r="AU336" s="258" t="s">
        <v>78</v>
      </c>
      <c r="AV336" s="12" t="s">
        <v>78</v>
      </c>
      <c r="AW336" s="12" t="s">
        <v>33</v>
      </c>
      <c r="AX336" s="12" t="s">
        <v>69</v>
      </c>
      <c r="AY336" s="258" t="s">
        <v>138</v>
      </c>
    </row>
    <row r="337" spans="2:51" s="12" customFormat="1" ht="13.5">
      <c r="B337" s="247"/>
      <c r="C337" s="248"/>
      <c r="D337" s="249" t="s">
        <v>147</v>
      </c>
      <c r="E337" s="250" t="s">
        <v>21</v>
      </c>
      <c r="F337" s="251" t="s">
        <v>549</v>
      </c>
      <c r="G337" s="248"/>
      <c r="H337" s="252">
        <v>1.4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147</v>
      </c>
      <c r="AU337" s="258" t="s">
        <v>78</v>
      </c>
      <c r="AV337" s="12" t="s">
        <v>78</v>
      </c>
      <c r="AW337" s="12" t="s">
        <v>33</v>
      </c>
      <c r="AX337" s="12" t="s">
        <v>69</v>
      </c>
      <c r="AY337" s="258" t="s">
        <v>138</v>
      </c>
    </row>
    <row r="338" spans="2:51" s="12" customFormat="1" ht="13.5">
      <c r="B338" s="247"/>
      <c r="C338" s="248"/>
      <c r="D338" s="249" t="s">
        <v>147</v>
      </c>
      <c r="E338" s="250" t="s">
        <v>21</v>
      </c>
      <c r="F338" s="251" t="s">
        <v>550</v>
      </c>
      <c r="G338" s="248"/>
      <c r="H338" s="252">
        <v>1.3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147</v>
      </c>
      <c r="AU338" s="258" t="s">
        <v>78</v>
      </c>
      <c r="AV338" s="12" t="s">
        <v>78</v>
      </c>
      <c r="AW338" s="12" t="s">
        <v>33</v>
      </c>
      <c r="AX338" s="12" t="s">
        <v>69</v>
      </c>
      <c r="AY338" s="258" t="s">
        <v>138</v>
      </c>
    </row>
    <row r="339" spans="2:51" s="13" customFormat="1" ht="13.5">
      <c r="B339" s="259"/>
      <c r="C339" s="260"/>
      <c r="D339" s="249" t="s">
        <v>147</v>
      </c>
      <c r="E339" s="261" t="s">
        <v>21</v>
      </c>
      <c r="F339" s="262" t="s">
        <v>174</v>
      </c>
      <c r="G339" s="260"/>
      <c r="H339" s="263">
        <v>12.1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AT339" s="269" t="s">
        <v>147</v>
      </c>
      <c r="AU339" s="269" t="s">
        <v>78</v>
      </c>
      <c r="AV339" s="13" t="s">
        <v>145</v>
      </c>
      <c r="AW339" s="13" t="s">
        <v>33</v>
      </c>
      <c r="AX339" s="13" t="s">
        <v>76</v>
      </c>
      <c r="AY339" s="269" t="s">
        <v>138</v>
      </c>
    </row>
    <row r="340" spans="2:65" s="1" customFormat="1" ht="25.5" customHeight="1">
      <c r="B340" s="46"/>
      <c r="C340" s="235" t="s">
        <v>551</v>
      </c>
      <c r="D340" s="235" t="s">
        <v>140</v>
      </c>
      <c r="E340" s="236" t="s">
        <v>552</v>
      </c>
      <c r="F340" s="237" t="s">
        <v>553</v>
      </c>
      <c r="G340" s="238" t="s">
        <v>212</v>
      </c>
      <c r="H340" s="239">
        <v>6.45</v>
      </c>
      <c r="I340" s="240"/>
      <c r="J340" s="241">
        <f>ROUND(I340*H340,2)</f>
        <v>0</v>
      </c>
      <c r="K340" s="237" t="s">
        <v>144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0.00213</v>
      </c>
      <c r="R340" s="244">
        <f>Q340*H340</f>
        <v>0.0137385</v>
      </c>
      <c r="S340" s="244">
        <v>0</v>
      </c>
      <c r="T340" s="245">
        <f>S340*H340</f>
        <v>0</v>
      </c>
      <c r="AR340" s="24" t="s">
        <v>228</v>
      </c>
      <c r="AT340" s="24" t="s">
        <v>140</v>
      </c>
      <c r="AU340" s="24" t="s">
        <v>78</v>
      </c>
      <c r="AY340" s="24" t="s">
        <v>138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228</v>
      </c>
      <c r="BM340" s="24" t="s">
        <v>554</v>
      </c>
    </row>
    <row r="341" spans="2:51" s="12" customFormat="1" ht="13.5">
      <c r="B341" s="247"/>
      <c r="C341" s="248"/>
      <c r="D341" s="249" t="s">
        <v>147</v>
      </c>
      <c r="E341" s="250" t="s">
        <v>21</v>
      </c>
      <c r="F341" s="251" t="s">
        <v>555</v>
      </c>
      <c r="G341" s="248"/>
      <c r="H341" s="252">
        <v>6.45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147</v>
      </c>
      <c r="AU341" s="258" t="s">
        <v>78</v>
      </c>
      <c r="AV341" s="12" t="s">
        <v>78</v>
      </c>
      <c r="AW341" s="12" t="s">
        <v>33</v>
      </c>
      <c r="AX341" s="12" t="s">
        <v>76</v>
      </c>
      <c r="AY341" s="258" t="s">
        <v>138</v>
      </c>
    </row>
    <row r="342" spans="2:65" s="1" customFormat="1" ht="25.5" customHeight="1">
      <c r="B342" s="46"/>
      <c r="C342" s="235" t="s">
        <v>556</v>
      </c>
      <c r="D342" s="235" t="s">
        <v>140</v>
      </c>
      <c r="E342" s="236" t="s">
        <v>557</v>
      </c>
      <c r="F342" s="237" t="s">
        <v>558</v>
      </c>
      <c r="G342" s="238" t="s">
        <v>212</v>
      </c>
      <c r="H342" s="239">
        <v>10.65</v>
      </c>
      <c r="I342" s="240"/>
      <c r="J342" s="241">
        <f>ROUND(I342*H342,2)</f>
        <v>0</v>
      </c>
      <c r="K342" s="237" t="s">
        <v>144</v>
      </c>
      <c r="L342" s="72"/>
      <c r="M342" s="242" t="s">
        <v>21</v>
      </c>
      <c r="N342" s="243" t="s">
        <v>40</v>
      </c>
      <c r="O342" s="47"/>
      <c r="P342" s="244">
        <f>O342*H342</f>
        <v>0</v>
      </c>
      <c r="Q342" s="244">
        <v>0.00116</v>
      </c>
      <c r="R342" s="244">
        <f>Q342*H342</f>
        <v>0.012354</v>
      </c>
      <c r="S342" s="244">
        <v>0</v>
      </c>
      <c r="T342" s="245">
        <f>S342*H342</f>
        <v>0</v>
      </c>
      <c r="AR342" s="24" t="s">
        <v>228</v>
      </c>
      <c r="AT342" s="24" t="s">
        <v>140</v>
      </c>
      <c r="AU342" s="24" t="s">
        <v>78</v>
      </c>
      <c r="AY342" s="24" t="s">
        <v>138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76</v>
      </c>
      <c r="BK342" s="246">
        <f>ROUND(I342*H342,2)</f>
        <v>0</v>
      </c>
      <c r="BL342" s="24" t="s">
        <v>228</v>
      </c>
      <c r="BM342" s="24" t="s">
        <v>559</v>
      </c>
    </row>
    <row r="343" spans="2:51" s="12" customFormat="1" ht="13.5">
      <c r="B343" s="247"/>
      <c r="C343" s="248"/>
      <c r="D343" s="249" t="s">
        <v>147</v>
      </c>
      <c r="E343" s="250" t="s">
        <v>21</v>
      </c>
      <c r="F343" s="251" t="s">
        <v>560</v>
      </c>
      <c r="G343" s="248"/>
      <c r="H343" s="252">
        <v>10.65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147</v>
      </c>
      <c r="AU343" s="258" t="s">
        <v>78</v>
      </c>
      <c r="AV343" s="12" t="s">
        <v>78</v>
      </c>
      <c r="AW343" s="12" t="s">
        <v>33</v>
      </c>
      <c r="AX343" s="12" t="s">
        <v>76</v>
      </c>
      <c r="AY343" s="258" t="s">
        <v>138</v>
      </c>
    </row>
    <row r="344" spans="2:65" s="1" customFormat="1" ht="38.25" customHeight="1">
      <c r="B344" s="46"/>
      <c r="C344" s="235" t="s">
        <v>561</v>
      </c>
      <c r="D344" s="235" t="s">
        <v>140</v>
      </c>
      <c r="E344" s="236" t="s">
        <v>562</v>
      </c>
      <c r="F344" s="237" t="s">
        <v>563</v>
      </c>
      <c r="G344" s="238" t="s">
        <v>185</v>
      </c>
      <c r="H344" s="239">
        <v>3</v>
      </c>
      <c r="I344" s="240"/>
      <c r="J344" s="241">
        <f>ROUND(I344*H344,2)</f>
        <v>0</v>
      </c>
      <c r="K344" s="237" t="s">
        <v>144</v>
      </c>
      <c r="L344" s="72"/>
      <c r="M344" s="242" t="s">
        <v>21</v>
      </c>
      <c r="N344" s="243" t="s">
        <v>40</v>
      </c>
      <c r="O344" s="47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AR344" s="24" t="s">
        <v>228</v>
      </c>
      <c r="AT344" s="24" t="s">
        <v>140</v>
      </c>
      <c r="AU344" s="24" t="s">
        <v>78</v>
      </c>
      <c r="AY344" s="24" t="s">
        <v>138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4" t="s">
        <v>76</v>
      </c>
      <c r="BK344" s="246">
        <f>ROUND(I344*H344,2)</f>
        <v>0</v>
      </c>
      <c r="BL344" s="24" t="s">
        <v>228</v>
      </c>
      <c r="BM344" s="24" t="s">
        <v>564</v>
      </c>
    </row>
    <row r="345" spans="2:51" s="12" customFormat="1" ht="13.5">
      <c r="B345" s="247"/>
      <c r="C345" s="248"/>
      <c r="D345" s="249" t="s">
        <v>147</v>
      </c>
      <c r="E345" s="250" t="s">
        <v>21</v>
      </c>
      <c r="F345" s="251" t="s">
        <v>565</v>
      </c>
      <c r="G345" s="248"/>
      <c r="H345" s="252">
        <v>3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147</v>
      </c>
      <c r="AU345" s="258" t="s">
        <v>78</v>
      </c>
      <c r="AV345" s="12" t="s">
        <v>78</v>
      </c>
      <c r="AW345" s="12" t="s">
        <v>33</v>
      </c>
      <c r="AX345" s="12" t="s">
        <v>76</v>
      </c>
      <c r="AY345" s="258" t="s">
        <v>138</v>
      </c>
    </row>
    <row r="346" spans="2:65" s="1" customFormat="1" ht="25.5" customHeight="1">
      <c r="B346" s="46"/>
      <c r="C346" s="235" t="s">
        <v>566</v>
      </c>
      <c r="D346" s="235" t="s">
        <v>140</v>
      </c>
      <c r="E346" s="236" t="s">
        <v>567</v>
      </c>
      <c r="F346" s="237" t="s">
        <v>568</v>
      </c>
      <c r="G346" s="238" t="s">
        <v>212</v>
      </c>
      <c r="H346" s="239">
        <v>18.5</v>
      </c>
      <c r="I346" s="240"/>
      <c r="J346" s="241">
        <f>ROUND(I346*H346,2)</f>
        <v>0</v>
      </c>
      <c r="K346" s="237" t="s">
        <v>144</v>
      </c>
      <c r="L346" s="72"/>
      <c r="M346" s="242" t="s">
        <v>21</v>
      </c>
      <c r="N346" s="243" t="s">
        <v>40</v>
      </c>
      <c r="O346" s="47"/>
      <c r="P346" s="244">
        <f>O346*H346</f>
        <v>0</v>
      </c>
      <c r="Q346" s="244">
        <v>0.00092</v>
      </c>
      <c r="R346" s="244">
        <f>Q346*H346</f>
        <v>0.01702</v>
      </c>
      <c r="S346" s="244">
        <v>0</v>
      </c>
      <c r="T346" s="245">
        <f>S346*H346</f>
        <v>0</v>
      </c>
      <c r="AR346" s="24" t="s">
        <v>228</v>
      </c>
      <c r="AT346" s="24" t="s">
        <v>140</v>
      </c>
      <c r="AU346" s="24" t="s">
        <v>78</v>
      </c>
      <c r="AY346" s="24" t="s">
        <v>138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228</v>
      </c>
      <c r="BM346" s="24" t="s">
        <v>569</v>
      </c>
    </row>
    <row r="347" spans="2:51" s="12" customFormat="1" ht="13.5">
      <c r="B347" s="247"/>
      <c r="C347" s="248"/>
      <c r="D347" s="249" t="s">
        <v>147</v>
      </c>
      <c r="E347" s="250" t="s">
        <v>21</v>
      </c>
      <c r="F347" s="251" t="s">
        <v>570</v>
      </c>
      <c r="G347" s="248"/>
      <c r="H347" s="252">
        <v>4.5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147</v>
      </c>
      <c r="AU347" s="258" t="s">
        <v>78</v>
      </c>
      <c r="AV347" s="12" t="s">
        <v>78</v>
      </c>
      <c r="AW347" s="12" t="s">
        <v>33</v>
      </c>
      <c r="AX347" s="12" t="s">
        <v>69</v>
      </c>
      <c r="AY347" s="258" t="s">
        <v>138</v>
      </c>
    </row>
    <row r="348" spans="2:51" s="12" customFormat="1" ht="13.5">
      <c r="B348" s="247"/>
      <c r="C348" s="248"/>
      <c r="D348" s="249" t="s">
        <v>147</v>
      </c>
      <c r="E348" s="250" t="s">
        <v>21</v>
      </c>
      <c r="F348" s="251" t="s">
        <v>571</v>
      </c>
      <c r="G348" s="248"/>
      <c r="H348" s="252">
        <v>14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147</v>
      </c>
      <c r="AU348" s="258" t="s">
        <v>78</v>
      </c>
      <c r="AV348" s="12" t="s">
        <v>78</v>
      </c>
      <c r="AW348" s="12" t="s">
        <v>33</v>
      </c>
      <c r="AX348" s="12" t="s">
        <v>69</v>
      </c>
      <c r="AY348" s="258" t="s">
        <v>138</v>
      </c>
    </row>
    <row r="349" spans="2:51" s="13" customFormat="1" ht="13.5">
      <c r="B349" s="259"/>
      <c r="C349" s="260"/>
      <c r="D349" s="249" t="s">
        <v>147</v>
      </c>
      <c r="E349" s="261" t="s">
        <v>21</v>
      </c>
      <c r="F349" s="262" t="s">
        <v>174</v>
      </c>
      <c r="G349" s="260"/>
      <c r="H349" s="263">
        <v>18.5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AT349" s="269" t="s">
        <v>147</v>
      </c>
      <c r="AU349" s="269" t="s">
        <v>78</v>
      </c>
      <c r="AV349" s="13" t="s">
        <v>145</v>
      </c>
      <c r="AW349" s="13" t="s">
        <v>33</v>
      </c>
      <c r="AX349" s="13" t="s">
        <v>76</v>
      </c>
      <c r="AY349" s="269" t="s">
        <v>138</v>
      </c>
    </row>
    <row r="350" spans="2:65" s="1" customFormat="1" ht="25.5" customHeight="1">
      <c r="B350" s="46"/>
      <c r="C350" s="235" t="s">
        <v>572</v>
      </c>
      <c r="D350" s="235" t="s">
        <v>140</v>
      </c>
      <c r="E350" s="236" t="s">
        <v>573</v>
      </c>
      <c r="F350" s="237" t="s">
        <v>574</v>
      </c>
      <c r="G350" s="238" t="s">
        <v>178</v>
      </c>
      <c r="H350" s="239">
        <v>3.92</v>
      </c>
      <c r="I350" s="240"/>
      <c r="J350" s="241">
        <f>ROUND(I350*H350,2)</f>
        <v>0</v>
      </c>
      <c r="K350" s="237" t="s">
        <v>144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0.00233</v>
      </c>
      <c r="R350" s="244">
        <f>Q350*H350</f>
        <v>0.0091336</v>
      </c>
      <c r="S350" s="244">
        <v>0</v>
      </c>
      <c r="T350" s="245">
        <f>S350*H350</f>
        <v>0</v>
      </c>
      <c r="AR350" s="24" t="s">
        <v>228</v>
      </c>
      <c r="AT350" s="24" t="s">
        <v>140</v>
      </c>
      <c r="AU350" s="24" t="s">
        <v>78</v>
      </c>
      <c r="AY350" s="24" t="s">
        <v>138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228</v>
      </c>
      <c r="BM350" s="24" t="s">
        <v>575</v>
      </c>
    </row>
    <row r="351" spans="2:51" s="12" customFormat="1" ht="13.5">
      <c r="B351" s="247"/>
      <c r="C351" s="248"/>
      <c r="D351" s="249" t="s">
        <v>147</v>
      </c>
      <c r="E351" s="250" t="s">
        <v>21</v>
      </c>
      <c r="F351" s="251" t="s">
        <v>576</v>
      </c>
      <c r="G351" s="248"/>
      <c r="H351" s="252">
        <v>3.92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147</v>
      </c>
      <c r="AU351" s="258" t="s">
        <v>78</v>
      </c>
      <c r="AV351" s="12" t="s">
        <v>78</v>
      </c>
      <c r="AW351" s="12" t="s">
        <v>33</v>
      </c>
      <c r="AX351" s="12" t="s">
        <v>76</v>
      </c>
      <c r="AY351" s="258" t="s">
        <v>138</v>
      </c>
    </row>
    <row r="352" spans="2:65" s="1" customFormat="1" ht="25.5" customHeight="1">
      <c r="B352" s="46"/>
      <c r="C352" s="235" t="s">
        <v>577</v>
      </c>
      <c r="D352" s="235" t="s">
        <v>140</v>
      </c>
      <c r="E352" s="236" t="s">
        <v>578</v>
      </c>
      <c r="F352" s="237" t="s">
        <v>579</v>
      </c>
      <c r="G352" s="238" t="s">
        <v>212</v>
      </c>
      <c r="H352" s="239">
        <v>57.2</v>
      </c>
      <c r="I352" s="240"/>
      <c r="J352" s="241">
        <f>ROUND(I352*H352,2)</f>
        <v>0</v>
      </c>
      <c r="K352" s="237" t="s">
        <v>144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0.00088</v>
      </c>
      <c r="R352" s="244">
        <f>Q352*H352</f>
        <v>0.050336000000000006</v>
      </c>
      <c r="S352" s="244">
        <v>0</v>
      </c>
      <c r="T352" s="245">
        <f>S352*H352</f>
        <v>0</v>
      </c>
      <c r="AR352" s="24" t="s">
        <v>228</v>
      </c>
      <c r="AT352" s="24" t="s">
        <v>140</v>
      </c>
      <c r="AU352" s="24" t="s">
        <v>78</v>
      </c>
      <c r="AY352" s="24" t="s">
        <v>138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228</v>
      </c>
      <c r="BM352" s="24" t="s">
        <v>580</v>
      </c>
    </row>
    <row r="353" spans="2:51" s="12" customFormat="1" ht="13.5">
      <c r="B353" s="247"/>
      <c r="C353" s="248"/>
      <c r="D353" s="249" t="s">
        <v>147</v>
      </c>
      <c r="E353" s="250" t="s">
        <v>21</v>
      </c>
      <c r="F353" s="251" t="s">
        <v>581</v>
      </c>
      <c r="G353" s="248"/>
      <c r="H353" s="252">
        <v>57.2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147</v>
      </c>
      <c r="AU353" s="258" t="s">
        <v>78</v>
      </c>
      <c r="AV353" s="12" t="s">
        <v>78</v>
      </c>
      <c r="AW353" s="12" t="s">
        <v>33</v>
      </c>
      <c r="AX353" s="12" t="s">
        <v>76</v>
      </c>
      <c r="AY353" s="258" t="s">
        <v>138</v>
      </c>
    </row>
    <row r="354" spans="2:65" s="1" customFormat="1" ht="25.5" customHeight="1">
      <c r="B354" s="46"/>
      <c r="C354" s="235" t="s">
        <v>582</v>
      </c>
      <c r="D354" s="235" t="s">
        <v>140</v>
      </c>
      <c r="E354" s="236" t="s">
        <v>583</v>
      </c>
      <c r="F354" s="237" t="s">
        <v>584</v>
      </c>
      <c r="G354" s="238" t="s">
        <v>212</v>
      </c>
      <c r="H354" s="239">
        <v>37.9</v>
      </c>
      <c r="I354" s="240"/>
      <c r="J354" s="241">
        <f>ROUND(I354*H354,2)</f>
        <v>0</v>
      </c>
      <c r="K354" s="237" t="s">
        <v>144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0.00108</v>
      </c>
      <c r="R354" s="244">
        <f>Q354*H354</f>
        <v>0.040931999999999996</v>
      </c>
      <c r="S354" s="244">
        <v>0</v>
      </c>
      <c r="T354" s="245">
        <f>S354*H354</f>
        <v>0</v>
      </c>
      <c r="AR354" s="24" t="s">
        <v>228</v>
      </c>
      <c r="AT354" s="24" t="s">
        <v>140</v>
      </c>
      <c r="AU354" s="24" t="s">
        <v>78</v>
      </c>
      <c r="AY354" s="24" t="s">
        <v>138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228</v>
      </c>
      <c r="BM354" s="24" t="s">
        <v>585</v>
      </c>
    </row>
    <row r="355" spans="2:51" s="12" customFormat="1" ht="13.5">
      <c r="B355" s="247"/>
      <c r="C355" s="248"/>
      <c r="D355" s="249" t="s">
        <v>147</v>
      </c>
      <c r="E355" s="250" t="s">
        <v>21</v>
      </c>
      <c r="F355" s="251" t="s">
        <v>586</v>
      </c>
      <c r="G355" s="248"/>
      <c r="H355" s="252">
        <v>7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147</v>
      </c>
      <c r="AU355" s="258" t="s">
        <v>78</v>
      </c>
      <c r="AV355" s="12" t="s">
        <v>78</v>
      </c>
      <c r="AW355" s="12" t="s">
        <v>33</v>
      </c>
      <c r="AX355" s="12" t="s">
        <v>69</v>
      </c>
      <c r="AY355" s="258" t="s">
        <v>138</v>
      </c>
    </row>
    <row r="356" spans="2:51" s="12" customFormat="1" ht="13.5">
      <c r="B356" s="247"/>
      <c r="C356" s="248"/>
      <c r="D356" s="249" t="s">
        <v>147</v>
      </c>
      <c r="E356" s="250" t="s">
        <v>21</v>
      </c>
      <c r="F356" s="251" t="s">
        <v>587</v>
      </c>
      <c r="G356" s="248"/>
      <c r="H356" s="252">
        <v>9.7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147</v>
      </c>
      <c r="AU356" s="258" t="s">
        <v>78</v>
      </c>
      <c r="AV356" s="12" t="s">
        <v>78</v>
      </c>
      <c r="AW356" s="12" t="s">
        <v>33</v>
      </c>
      <c r="AX356" s="12" t="s">
        <v>69</v>
      </c>
      <c r="AY356" s="258" t="s">
        <v>138</v>
      </c>
    </row>
    <row r="357" spans="2:51" s="12" customFormat="1" ht="13.5">
      <c r="B357" s="247"/>
      <c r="C357" s="248"/>
      <c r="D357" s="249" t="s">
        <v>147</v>
      </c>
      <c r="E357" s="250" t="s">
        <v>21</v>
      </c>
      <c r="F357" s="251" t="s">
        <v>588</v>
      </c>
      <c r="G357" s="248"/>
      <c r="H357" s="252">
        <v>13.7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147</v>
      </c>
      <c r="AU357" s="258" t="s">
        <v>78</v>
      </c>
      <c r="AV357" s="12" t="s">
        <v>78</v>
      </c>
      <c r="AW357" s="12" t="s">
        <v>33</v>
      </c>
      <c r="AX357" s="12" t="s">
        <v>69</v>
      </c>
      <c r="AY357" s="258" t="s">
        <v>138</v>
      </c>
    </row>
    <row r="358" spans="2:51" s="12" customFormat="1" ht="13.5">
      <c r="B358" s="247"/>
      <c r="C358" s="248"/>
      <c r="D358" s="249" t="s">
        <v>147</v>
      </c>
      <c r="E358" s="250" t="s">
        <v>21</v>
      </c>
      <c r="F358" s="251" t="s">
        <v>589</v>
      </c>
      <c r="G358" s="248"/>
      <c r="H358" s="252">
        <v>7.5</v>
      </c>
      <c r="I358" s="253"/>
      <c r="J358" s="248"/>
      <c r="K358" s="248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147</v>
      </c>
      <c r="AU358" s="258" t="s">
        <v>78</v>
      </c>
      <c r="AV358" s="12" t="s">
        <v>78</v>
      </c>
      <c r="AW358" s="12" t="s">
        <v>33</v>
      </c>
      <c r="AX358" s="12" t="s">
        <v>69</v>
      </c>
      <c r="AY358" s="258" t="s">
        <v>138</v>
      </c>
    </row>
    <row r="359" spans="2:51" s="13" customFormat="1" ht="13.5">
      <c r="B359" s="259"/>
      <c r="C359" s="260"/>
      <c r="D359" s="249" t="s">
        <v>147</v>
      </c>
      <c r="E359" s="261" t="s">
        <v>21</v>
      </c>
      <c r="F359" s="262" t="s">
        <v>174</v>
      </c>
      <c r="G359" s="260"/>
      <c r="H359" s="263">
        <v>37.9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AT359" s="269" t="s">
        <v>147</v>
      </c>
      <c r="AU359" s="269" t="s">
        <v>78</v>
      </c>
      <c r="AV359" s="13" t="s">
        <v>145</v>
      </c>
      <c r="AW359" s="13" t="s">
        <v>33</v>
      </c>
      <c r="AX359" s="13" t="s">
        <v>76</v>
      </c>
      <c r="AY359" s="269" t="s">
        <v>138</v>
      </c>
    </row>
    <row r="360" spans="2:65" s="1" customFormat="1" ht="38.25" customHeight="1">
      <c r="B360" s="46"/>
      <c r="C360" s="235" t="s">
        <v>590</v>
      </c>
      <c r="D360" s="235" t="s">
        <v>140</v>
      </c>
      <c r="E360" s="236" t="s">
        <v>591</v>
      </c>
      <c r="F360" s="237" t="s">
        <v>592</v>
      </c>
      <c r="G360" s="238" t="s">
        <v>423</v>
      </c>
      <c r="H360" s="239">
        <v>0.164</v>
      </c>
      <c r="I360" s="240"/>
      <c r="J360" s="241">
        <f>ROUND(I360*H360,2)</f>
        <v>0</v>
      </c>
      <c r="K360" s="237" t="s">
        <v>144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228</v>
      </c>
      <c r="AT360" s="24" t="s">
        <v>140</v>
      </c>
      <c r="AU360" s="24" t="s">
        <v>78</v>
      </c>
      <c r="AY360" s="24" t="s">
        <v>138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228</v>
      </c>
      <c r="BM360" s="24" t="s">
        <v>593</v>
      </c>
    </row>
    <row r="361" spans="2:63" s="11" customFormat="1" ht="29.85" customHeight="1">
      <c r="B361" s="219"/>
      <c r="C361" s="220"/>
      <c r="D361" s="221" t="s">
        <v>68</v>
      </c>
      <c r="E361" s="233" t="s">
        <v>594</v>
      </c>
      <c r="F361" s="233" t="s">
        <v>595</v>
      </c>
      <c r="G361" s="220"/>
      <c r="H361" s="220"/>
      <c r="I361" s="223"/>
      <c r="J361" s="234">
        <f>BK361</f>
        <v>0</v>
      </c>
      <c r="K361" s="220"/>
      <c r="L361" s="225"/>
      <c r="M361" s="226"/>
      <c r="N361" s="227"/>
      <c r="O361" s="227"/>
      <c r="P361" s="228">
        <f>SUM(P362:P402)</f>
        <v>0</v>
      </c>
      <c r="Q361" s="227"/>
      <c r="R361" s="228">
        <f>SUM(R362:R402)</f>
        <v>1.3807263100000005</v>
      </c>
      <c r="S361" s="227"/>
      <c r="T361" s="229">
        <f>SUM(T362:T402)</f>
        <v>0</v>
      </c>
      <c r="AR361" s="230" t="s">
        <v>78</v>
      </c>
      <c r="AT361" s="231" t="s">
        <v>68</v>
      </c>
      <c r="AU361" s="231" t="s">
        <v>76</v>
      </c>
      <c r="AY361" s="230" t="s">
        <v>138</v>
      </c>
      <c r="BK361" s="232">
        <f>SUM(BK362:BK402)</f>
        <v>0</v>
      </c>
    </row>
    <row r="362" spans="2:65" s="1" customFormat="1" ht="25.5" customHeight="1">
      <c r="B362" s="46"/>
      <c r="C362" s="235" t="s">
        <v>596</v>
      </c>
      <c r="D362" s="235" t="s">
        <v>140</v>
      </c>
      <c r="E362" s="236" t="s">
        <v>597</v>
      </c>
      <c r="F362" s="237" t="s">
        <v>598</v>
      </c>
      <c r="G362" s="238" t="s">
        <v>178</v>
      </c>
      <c r="H362" s="239">
        <v>75.66</v>
      </c>
      <c r="I362" s="240"/>
      <c r="J362" s="241">
        <f>ROUND(I362*H362,2)</f>
        <v>0</v>
      </c>
      <c r="K362" s="237" t="s">
        <v>144</v>
      </c>
      <c r="L362" s="72"/>
      <c r="M362" s="242" t="s">
        <v>21</v>
      </c>
      <c r="N362" s="243" t="s">
        <v>40</v>
      </c>
      <c r="O362" s="47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AR362" s="24" t="s">
        <v>228</v>
      </c>
      <c r="AT362" s="24" t="s">
        <v>140</v>
      </c>
      <c r="AU362" s="24" t="s">
        <v>78</v>
      </c>
      <c r="AY362" s="24" t="s">
        <v>138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4" t="s">
        <v>76</v>
      </c>
      <c r="BK362" s="246">
        <f>ROUND(I362*H362,2)</f>
        <v>0</v>
      </c>
      <c r="BL362" s="24" t="s">
        <v>228</v>
      </c>
      <c r="BM362" s="24" t="s">
        <v>599</v>
      </c>
    </row>
    <row r="363" spans="2:51" s="12" customFormat="1" ht="13.5">
      <c r="B363" s="247"/>
      <c r="C363" s="248"/>
      <c r="D363" s="249" t="s">
        <v>147</v>
      </c>
      <c r="E363" s="250" t="s">
        <v>21</v>
      </c>
      <c r="F363" s="251" t="s">
        <v>600</v>
      </c>
      <c r="G363" s="248"/>
      <c r="H363" s="252">
        <v>20.16</v>
      </c>
      <c r="I363" s="253"/>
      <c r="J363" s="248"/>
      <c r="K363" s="248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147</v>
      </c>
      <c r="AU363" s="258" t="s">
        <v>78</v>
      </c>
      <c r="AV363" s="12" t="s">
        <v>78</v>
      </c>
      <c r="AW363" s="12" t="s">
        <v>33</v>
      </c>
      <c r="AX363" s="12" t="s">
        <v>69</v>
      </c>
      <c r="AY363" s="258" t="s">
        <v>138</v>
      </c>
    </row>
    <row r="364" spans="2:51" s="12" customFormat="1" ht="13.5">
      <c r="B364" s="247"/>
      <c r="C364" s="248"/>
      <c r="D364" s="249" t="s">
        <v>147</v>
      </c>
      <c r="E364" s="250" t="s">
        <v>21</v>
      </c>
      <c r="F364" s="251" t="s">
        <v>601</v>
      </c>
      <c r="G364" s="248"/>
      <c r="H364" s="252">
        <v>15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147</v>
      </c>
      <c r="AU364" s="258" t="s">
        <v>78</v>
      </c>
      <c r="AV364" s="12" t="s">
        <v>78</v>
      </c>
      <c r="AW364" s="12" t="s">
        <v>33</v>
      </c>
      <c r="AX364" s="12" t="s">
        <v>69</v>
      </c>
      <c r="AY364" s="258" t="s">
        <v>138</v>
      </c>
    </row>
    <row r="365" spans="2:51" s="12" customFormat="1" ht="13.5">
      <c r="B365" s="247"/>
      <c r="C365" s="248"/>
      <c r="D365" s="249" t="s">
        <v>147</v>
      </c>
      <c r="E365" s="250" t="s">
        <v>21</v>
      </c>
      <c r="F365" s="251" t="s">
        <v>602</v>
      </c>
      <c r="G365" s="248"/>
      <c r="H365" s="252">
        <v>9.6</v>
      </c>
      <c r="I365" s="253"/>
      <c r="J365" s="248"/>
      <c r="K365" s="248"/>
      <c r="L365" s="254"/>
      <c r="M365" s="255"/>
      <c r="N365" s="256"/>
      <c r="O365" s="256"/>
      <c r="P365" s="256"/>
      <c r="Q365" s="256"/>
      <c r="R365" s="256"/>
      <c r="S365" s="256"/>
      <c r="T365" s="257"/>
      <c r="AT365" s="258" t="s">
        <v>147</v>
      </c>
      <c r="AU365" s="258" t="s">
        <v>78</v>
      </c>
      <c r="AV365" s="12" t="s">
        <v>78</v>
      </c>
      <c r="AW365" s="12" t="s">
        <v>33</v>
      </c>
      <c r="AX365" s="12" t="s">
        <v>69</v>
      </c>
      <c r="AY365" s="258" t="s">
        <v>138</v>
      </c>
    </row>
    <row r="366" spans="2:51" s="12" customFormat="1" ht="13.5">
      <c r="B366" s="247"/>
      <c r="C366" s="248"/>
      <c r="D366" s="249" t="s">
        <v>147</v>
      </c>
      <c r="E366" s="250" t="s">
        <v>21</v>
      </c>
      <c r="F366" s="251" t="s">
        <v>603</v>
      </c>
      <c r="G366" s="248"/>
      <c r="H366" s="252">
        <v>30.9</v>
      </c>
      <c r="I366" s="253"/>
      <c r="J366" s="248"/>
      <c r="K366" s="248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147</v>
      </c>
      <c r="AU366" s="258" t="s">
        <v>78</v>
      </c>
      <c r="AV366" s="12" t="s">
        <v>78</v>
      </c>
      <c r="AW366" s="12" t="s">
        <v>33</v>
      </c>
      <c r="AX366" s="12" t="s">
        <v>69</v>
      </c>
      <c r="AY366" s="258" t="s">
        <v>138</v>
      </c>
    </row>
    <row r="367" spans="2:51" s="13" customFormat="1" ht="13.5">
      <c r="B367" s="259"/>
      <c r="C367" s="260"/>
      <c r="D367" s="249" t="s">
        <v>147</v>
      </c>
      <c r="E367" s="261" t="s">
        <v>21</v>
      </c>
      <c r="F367" s="262" t="s">
        <v>174</v>
      </c>
      <c r="G367" s="260"/>
      <c r="H367" s="263">
        <v>75.66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AT367" s="269" t="s">
        <v>147</v>
      </c>
      <c r="AU367" s="269" t="s">
        <v>78</v>
      </c>
      <c r="AV367" s="13" t="s">
        <v>145</v>
      </c>
      <c r="AW367" s="13" t="s">
        <v>33</v>
      </c>
      <c r="AX367" s="13" t="s">
        <v>76</v>
      </c>
      <c r="AY367" s="269" t="s">
        <v>138</v>
      </c>
    </row>
    <row r="368" spans="2:65" s="1" customFormat="1" ht="16.5" customHeight="1">
      <c r="B368" s="46"/>
      <c r="C368" s="270" t="s">
        <v>604</v>
      </c>
      <c r="D368" s="270" t="s">
        <v>205</v>
      </c>
      <c r="E368" s="271" t="s">
        <v>605</v>
      </c>
      <c r="F368" s="272" t="s">
        <v>606</v>
      </c>
      <c r="G368" s="273" t="s">
        <v>178</v>
      </c>
      <c r="H368" s="274">
        <v>83.226</v>
      </c>
      <c r="I368" s="275"/>
      <c r="J368" s="276">
        <f>ROUND(I368*H368,2)</f>
        <v>0</v>
      </c>
      <c r="K368" s="272" t="s">
        <v>144</v>
      </c>
      <c r="L368" s="277"/>
      <c r="M368" s="278" t="s">
        <v>21</v>
      </c>
      <c r="N368" s="279" t="s">
        <v>40</v>
      </c>
      <c r="O368" s="47"/>
      <c r="P368" s="244">
        <f>O368*H368</f>
        <v>0</v>
      </c>
      <c r="Q368" s="244">
        <v>0.00931</v>
      </c>
      <c r="R368" s="244">
        <f>Q368*H368</f>
        <v>0.77483406</v>
      </c>
      <c r="S368" s="244">
        <v>0</v>
      </c>
      <c r="T368" s="245">
        <f>S368*H368</f>
        <v>0</v>
      </c>
      <c r="AR368" s="24" t="s">
        <v>331</v>
      </c>
      <c r="AT368" s="24" t="s">
        <v>205</v>
      </c>
      <c r="AU368" s="24" t="s">
        <v>78</v>
      </c>
      <c r="AY368" s="24" t="s">
        <v>138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76</v>
      </c>
      <c r="BK368" s="246">
        <f>ROUND(I368*H368,2)</f>
        <v>0</v>
      </c>
      <c r="BL368" s="24" t="s">
        <v>228</v>
      </c>
      <c r="BM368" s="24" t="s">
        <v>607</v>
      </c>
    </row>
    <row r="369" spans="2:51" s="12" customFormat="1" ht="13.5">
      <c r="B369" s="247"/>
      <c r="C369" s="248"/>
      <c r="D369" s="249" t="s">
        <v>147</v>
      </c>
      <c r="E369" s="250" t="s">
        <v>21</v>
      </c>
      <c r="F369" s="251" t="s">
        <v>608</v>
      </c>
      <c r="G369" s="248"/>
      <c r="H369" s="252">
        <v>83.226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147</v>
      </c>
      <c r="AU369" s="258" t="s">
        <v>78</v>
      </c>
      <c r="AV369" s="12" t="s">
        <v>78</v>
      </c>
      <c r="AW369" s="12" t="s">
        <v>33</v>
      </c>
      <c r="AX369" s="12" t="s">
        <v>76</v>
      </c>
      <c r="AY369" s="258" t="s">
        <v>138</v>
      </c>
    </row>
    <row r="370" spans="2:65" s="1" customFormat="1" ht="16.5" customHeight="1">
      <c r="B370" s="46"/>
      <c r="C370" s="235" t="s">
        <v>609</v>
      </c>
      <c r="D370" s="235" t="s">
        <v>140</v>
      </c>
      <c r="E370" s="236" t="s">
        <v>610</v>
      </c>
      <c r="F370" s="237" t="s">
        <v>611</v>
      </c>
      <c r="G370" s="238" t="s">
        <v>212</v>
      </c>
      <c r="H370" s="239">
        <v>188.7</v>
      </c>
      <c r="I370" s="240"/>
      <c r="J370" s="241">
        <f>ROUND(I370*H370,2)</f>
        <v>0</v>
      </c>
      <c r="K370" s="237" t="s">
        <v>144</v>
      </c>
      <c r="L370" s="72"/>
      <c r="M370" s="242" t="s">
        <v>21</v>
      </c>
      <c r="N370" s="243" t="s">
        <v>40</v>
      </c>
      <c r="O370" s="47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AR370" s="24" t="s">
        <v>228</v>
      </c>
      <c r="AT370" s="24" t="s">
        <v>140</v>
      </c>
      <c r="AU370" s="24" t="s">
        <v>78</v>
      </c>
      <c r="AY370" s="24" t="s">
        <v>138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228</v>
      </c>
      <c r="BM370" s="24" t="s">
        <v>612</v>
      </c>
    </row>
    <row r="371" spans="2:51" s="12" customFormat="1" ht="13.5">
      <c r="B371" s="247"/>
      <c r="C371" s="248"/>
      <c r="D371" s="249" t="s">
        <v>147</v>
      </c>
      <c r="E371" s="250" t="s">
        <v>21</v>
      </c>
      <c r="F371" s="251" t="s">
        <v>613</v>
      </c>
      <c r="G371" s="248"/>
      <c r="H371" s="252">
        <v>57.6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147</v>
      </c>
      <c r="AU371" s="258" t="s">
        <v>78</v>
      </c>
      <c r="AV371" s="12" t="s">
        <v>78</v>
      </c>
      <c r="AW371" s="12" t="s">
        <v>33</v>
      </c>
      <c r="AX371" s="12" t="s">
        <v>69</v>
      </c>
      <c r="AY371" s="258" t="s">
        <v>138</v>
      </c>
    </row>
    <row r="372" spans="2:51" s="12" customFormat="1" ht="13.5">
      <c r="B372" s="247"/>
      <c r="C372" s="248"/>
      <c r="D372" s="249" t="s">
        <v>147</v>
      </c>
      <c r="E372" s="250" t="s">
        <v>21</v>
      </c>
      <c r="F372" s="251" t="s">
        <v>614</v>
      </c>
      <c r="G372" s="248"/>
      <c r="H372" s="252">
        <v>50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147</v>
      </c>
      <c r="AU372" s="258" t="s">
        <v>78</v>
      </c>
      <c r="AV372" s="12" t="s">
        <v>78</v>
      </c>
      <c r="AW372" s="12" t="s">
        <v>33</v>
      </c>
      <c r="AX372" s="12" t="s">
        <v>69</v>
      </c>
      <c r="AY372" s="258" t="s">
        <v>138</v>
      </c>
    </row>
    <row r="373" spans="2:51" s="12" customFormat="1" ht="13.5">
      <c r="B373" s="247"/>
      <c r="C373" s="248"/>
      <c r="D373" s="249" t="s">
        <v>147</v>
      </c>
      <c r="E373" s="250" t="s">
        <v>21</v>
      </c>
      <c r="F373" s="251" t="s">
        <v>615</v>
      </c>
      <c r="G373" s="248"/>
      <c r="H373" s="252">
        <v>32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147</v>
      </c>
      <c r="AU373" s="258" t="s">
        <v>78</v>
      </c>
      <c r="AV373" s="12" t="s">
        <v>78</v>
      </c>
      <c r="AW373" s="12" t="s">
        <v>33</v>
      </c>
      <c r="AX373" s="12" t="s">
        <v>69</v>
      </c>
      <c r="AY373" s="258" t="s">
        <v>138</v>
      </c>
    </row>
    <row r="374" spans="2:51" s="12" customFormat="1" ht="13.5">
      <c r="B374" s="247"/>
      <c r="C374" s="248"/>
      <c r="D374" s="249" t="s">
        <v>147</v>
      </c>
      <c r="E374" s="250" t="s">
        <v>21</v>
      </c>
      <c r="F374" s="251" t="s">
        <v>616</v>
      </c>
      <c r="G374" s="248"/>
      <c r="H374" s="252">
        <v>49.1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147</v>
      </c>
      <c r="AU374" s="258" t="s">
        <v>78</v>
      </c>
      <c r="AV374" s="12" t="s">
        <v>78</v>
      </c>
      <c r="AW374" s="12" t="s">
        <v>33</v>
      </c>
      <c r="AX374" s="12" t="s">
        <v>69</v>
      </c>
      <c r="AY374" s="258" t="s">
        <v>138</v>
      </c>
    </row>
    <row r="375" spans="2:51" s="13" customFormat="1" ht="13.5">
      <c r="B375" s="259"/>
      <c r="C375" s="260"/>
      <c r="D375" s="249" t="s">
        <v>147</v>
      </c>
      <c r="E375" s="261" t="s">
        <v>21</v>
      </c>
      <c r="F375" s="262" t="s">
        <v>174</v>
      </c>
      <c r="G375" s="260"/>
      <c r="H375" s="263">
        <v>188.7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AT375" s="269" t="s">
        <v>147</v>
      </c>
      <c r="AU375" s="269" t="s">
        <v>78</v>
      </c>
      <c r="AV375" s="13" t="s">
        <v>145</v>
      </c>
      <c r="AW375" s="13" t="s">
        <v>33</v>
      </c>
      <c r="AX375" s="13" t="s">
        <v>76</v>
      </c>
      <c r="AY375" s="269" t="s">
        <v>138</v>
      </c>
    </row>
    <row r="376" spans="2:65" s="1" customFormat="1" ht="16.5" customHeight="1">
      <c r="B376" s="46"/>
      <c r="C376" s="270" t="s">
        <v>617</v>
      </c>
      <c r="D376" s="270" t="s">
        <v>205</v>
      </c>
      <c r="E376" s="271" t="s">
        <v>618</v>
      </c>
      <c r="F376" s="272" t="s">
        <v>619</v>
      </c>
      <c r="G376" s="273" t="s">
        <v>143</v>
      </c>
      <c r="H376" s="274">
        <v>0.498</v>
      </c>
      <c r="I376" s="275"/>
      <c r="J376" s="276">
        <f>ROUND(I376*H376,2)</f>
        <v>0</v>
      </c>
      <c r="K376" s="272" t="s">
        <v>144</v>
      </c>
      <c r="L376" s="277"/>
      <c r="M376" s="278" t="s">
        <v>21</v>
      </c>
      <c r="N376" s="279" t="s">
        <v>40</v>
      </c>
      <c r="O376" s="47"/>
      <c r="P376" s="244">
        <f>O376*H376</f>
        <v>0</v>
      </c>
      <c r="Q376" s="244">
        <v>0.55</v>
      </c>
      <c r="R376" s="244">
        <f>Q376*H376</f>
        <v>0.27390000000000003</v>
      </c>
      <c r="S376" s="244">
        <v>0</v>
      </c>
      <c r="T376" s="245">
        <f>S376*H376</f>
        <v>0</v>
      </c>
      <c r="AR376" s="24" t="s">
        <v>331</v>
      </c>
      <c r="AT376" s="24" t="s">
        <v>205</v>
      </c>
      <c r="AU376" s="24" t="s">
        <v>78</v>
      </c>
      <c r="AY376" s="24" t="s">
        <v>138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228</v>
      </c>
      <c r="BM376" s="24" t="s">
        <v>620</v>
      </c>
    </row>
    <row r="377" spans="2:51" s="12" customFormat="1" ht="13.5">
      <c r="B377" s="247"/>
      <c r="C377" s="248"/>
      <c r="D377" s="249" t="s">
        <v>147</v>
      </c>
      <c r="E377" s="250" t="s">
        <v>21</v>
      </c>
      <c r="F377" s="251" t="s">
        <v>621</v>
      </c>
      <c r="G377" s="248"/>
      <c r="H377" s="252">
        <v>0.498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147</v>
      </c>
      <c r="AU377" s="258" t="s">
        <v>78</v>
      </c>
      <c r="AV377" s="12" t="s">
        <v>78</v>
      </c>
      <c r="AW377" s="12" t="s">
        <v>33</v>
      </c>
      <c r="AX377" s="12" t="s">
        <v>76</v>
      </c>
      <c r="AY377" s="258" t="s">
        <v>138</v>
      </c>
    </row>
    <row r="378" spans="2:65" s="1" customFormat="1" ht="25.5" customHeight="1">
      <c r="B378" s="46"/>
      <c r="C378" s="235" t="s">
        <v>622</v>
      </c>
      <c r="D378" s="235" t="s">
        <v>140</v>
      </c>
      <c r="E378" s="236" t="s">
        <v>623</v>
      </c>
      <c r="F378" s="237" t="s">
        <v>624</v>
      </c>
      <c r="G378" s="238" t="s">
        <v>178</v>
      </c>
      <c r="H378" s="239">
        <v>7.023</v>
      </c>
      <c r="I378" s="240"/>
      <c r="J378" s="241">
        <f>ROUND(I378*H378,2)</f>
        <v>0</v>
      </c>
      <c r="K378" s="237" t="s">
        <v>144</v>
      </c>
      <c r="L378" s="72"/>
      <c r="M378" s="242" t="s">
        <v>21</v>
      </c>
      <c r="N378" s="243" t="s">
        <v>40</v>
      </c>
      <c r="O378" s="47"/>
      <c r="P378" s="244">
        <f>O378*H378</f>
        <v>0</v>
      </c>
      <c r="Q378" s="244">
        <v>0.00025</v>
      </c>
      <c r="R378" s="244">
        <f>Q378*H378</f>
        <v>0.00175575</v>
      </c>
      <c r="S378" s="244">
        <v>0</v>
      </c>
      <c r="T378" s="245">
        <f>S378*H378</f>
        <v>0</v>
      </c>
      <c r="AR378" s="24" t="s">
        <v>228</v>
      </c>
      <c r="AT378" s="24" t="s">
        <v>140</v>
      </c>
      <c r="AU378" s="24" t="s">
        <v>78</v>
      </c>
      <c r="AY378" s="24" t="s">
        <v>138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24" t="s">
        <v>76</v>
      </c>
      <c r="BK378" s="246">
        <f>ROUND(I378*H378,2)</f>
        <v>0</v>
      </c>
      <c r="BL378" s="24" t="s">
        <v>228</v>
      </c>
      <c r="BM378" s="24" t="s">
        <v>625</v>
      </c>
    </row>
    <row r="379" spans="2:51" s="12" customFormat="1" ht="13.5">
      <c r="B379" s="247"/>
      <c r="C379" s="248"/>
      <c r="D379" s="249" t="s">
        <v>147</v>
      </c>
      <c r="E379" s="250" t="s">
        <v>21</v>
      </c>
      <c r="F379" s="251" t="s">
        <v>626</v>
      </c>
      <c r="G379" s="248"/>
      <c r="H379" s="252">
        <v>1.447</v>
      </c>
      <c r="I379" s="253"/>
      <c r="J379" s="248"/>
      <c r="K379" s="248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147</v>
      </c>
      <c r="AU379" s="258" t="s">
        <v>78</v>
      </c>
      <c r="AV379" s="12" t="s">
        <v>78</v>
      </c>
      <c r="AW379" s="12" t="s">
        <v>33</v>
      </c>
      <c r="AX379" s="12" t="s">
        <v>69</v>
      </c>
      <c r="AY379" s="258" t="s">
        <v>138</v>
      </c>
    </row>
    <row r="380" spans="2:51" s="12" customFormat="1" ht="13.5">
      <c r="B380" s="247"/>
      <c r="C380" s="248"/>
      <c r="D380" s="249" t="s">
        <v>147</v>
      </c>
      <c r="E380" s="250" t="s">
        <v>21</v>
      </c>
      <c r="F380" s="251" t="s">
        <v>627</v>
      </c>
      <c r="G380" s="248"/>
      <c r="H380" s="252">
        <v>1.428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147</v>
      </c>
      <c r="AU380" s="258" t="s">
        <v>78</v>
      </c>
      <c r="AV380" s="12" t="s">
        <v>78</v>
      </c>
      <c r="AW380" s="12" t="s">
        <v>33</v>
      </c>
      <c r="AX380" s="12" t="s">
        <v>69</v>
      </c>
      <c r="AY380" s="258" t="s">
        <v>138</v>
      </c>
    </row>
    <row r="381" spans="2:51" s="12" customFormat="1" ht="13.5">
      <c r="B381" s="247"/>
      <c r="C381" s="248"/>
      <c r="D381" s="249" t="s">
        <v>147</v>
      </c>
      <c r="E381" s="250" t="s">
        <v>21</v>
      </c>
      <c r="F381" s="251" t="s">
        <v>628</v>
      </c>
      <c r="G381" s="248"/>
      <c r="H381" s="252">
        <v>2.73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147</v>
      </c>
      <c r="AU381" s="258" t="s">
        <v>78</v>
      </c>
      <c r="AV381" s="12" t="s">
        <v>78</v>
      </c>
      <c r="AW381" s="12" t="s">
        <v>33</v>
      </c>
      <c r="AX381" s="12" t="s">
        <v>69</v>
      </c>
      <c r="AY381" s="258" t="s">
        <v>138</v>
      </c>
    </row>
    <row r="382" spans="2:51" s="12" customFormat="1" ht="13.5">
      <c r="B382" s="247"/>
      <c r="C382" s="248"/>
      <c r="D382" s="249" t="s">
        <v>147</v>
      </c>
      <c r="E382" s="250" t="s">
        <v>21</v>
      </c>
      <c r="F382" s="251" t="s">
        <v>629</v>
      </c>
      <c r="G382" s="248"/>
      <c r="H382" s="252">
        <v>1.418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147</v>
      </c>
      <c r="AU382" s="258" t="s">
        <v>78</v>
      </c>
      <c r="AV382" s="12" t="s">
        <v>78</v>
      </c>
      <c r="AW382" s="12" t="s">
        <v>33</v>
      </c>
      <c r="AX382" s="12" t="s">
        <v>69</v>
      </c>
      <c r="AY382" s="258" t="s">
        <v>138</v>
      </c>
    </row>
    <row r="383" spans="2:51" s="13" customFormat="1" ht="13.5">
      <c r="B383" s="259"/>
      <c r="C383" s="260"/>
      <c r="D383" s="249" t="s">
        <v>147</v>
      </c>
      <c r="E383" s="261" t="s">
        <v>21</v>
      </c>
      <c r="F383" s="262" t="s">
        <v>174</v>
      </c>
      <c r="G383" s="260"/>
      <c r="H383" s="263">
        <v>7.023</v>
      </c>
      <c r="I383" s="264"/>
      <c r="J383" s="260"/>
      <c r="K383" s="260"/>
      <c r="L383" s="265"/>
      <c r="M383" s="266"/>
      <c r="N383" s="267"/>
      <c r="O383" s="267"/>
      <c r="P383" s="267"/>
      <c r="Q383" s="267"/>
      <c r="R383" s="267"/>
      <c r="S383" s="267"/>
      <c r="T383" s="268"/>
      <c r="AT383" s="269" t="s">
        <v>147</v>
      </c>
      <c r="AU383" s="269" t="s">
        <v>78</v>
      </c>
      <c r="AV383" s="13" t="s">
        <v>145</v>
      </c>
      <c r="AW383" s="13" t="s">
        <v>33</v>
      </c>
      <c r="AX383" s="13" t="s">
        <v>76</v>
      </c>
      <c r="AY383" s="269" t="s">
        <v>138</v>
      </c>
    </row>
    <row r="384" spans="2:65" s="1" customFormat="1" ht="25.5" customHeight="1">
      <c r="B384" s="46"/>
      <c r="C384" s="270" t="s">
        <v>630</v>
      </c>
      <c r="D384" s="270" t="s">
        <v>205</v>
      </c>
      <c r="E384" s="271" t="s">
        <v>631</v>
      </c>
      <c r="F384" s="272" t="s">
        <v>632</v>
      </c>
      <c r="G384" s="273" t="s">
        <v>178</v>
      </c>
      <c r="H384" s="274">
        <v>7.023</v>
      </c>
      <c r="I384" s="275"/>
      <c r="J384" s="276">
        <f>ROUND(I384*H384,2)</f>
        <v>0</v>
      </c>
      <c r="K384" s="272" t="s">
        <v>21</v>
      </c>
      <c r="L384" s="277"/>
      <c r="M384" s="278" t="s">
        <v>21</v>
      </c>
      <c r="N384" s="279" t="s">
        <v>40</v>
      </c>
      <c r="O384" s="47"/>
      <c r="P384" s="244">
        <f>O384*H384</f>
        <v>0</v>
      </c>
      <c r="Q384" s="244">
        <v>0.022</v>
      </c>
      <c r="R384" s="244">
        <f>Q384*H384</f>
        <v>0.15450599999999998</v>
      </c>
      <c r="S384" s="244">
        <v>0</v>
      </c>
      <c r="T384" s="245">
        <f>S384*H384</f>
        <v>0</v>
      </c>
      <c r="AR384" s="24" t="s">
        <v>331</v>
      </c>
      <c r="AT384" s="24" t="s">
        <v>205</v>
      </c>
      <c r="AU384" s="24" t="s">
        <v>78</v>
      </c>
      <c r="AY384" s="24" t="s">
        <v>138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24" t="s">
        <v>76</v>
      </c>
      <c r="BK384" s="246">
        <f>ROUND(I384*H384,2)</f>
        <v>0</v>
      </c>
      <c r="BL384" s="24" t="s">
        <v>228</v>
      </c>
      <c r="BM384" s="24" t="s">
        <v>633</v>
      </c>
    </row>
    <row r="385" spans="2:51" s="12" customFormat="1" ht="13.5">
      <c r="B385" s="247"/>
      <c r="C385" s="248"/>
      <c r="D385" s="249" t="s">
        <v>147</v>
      </c>
      <c r="E385" s="250" t="s">
        <v>21</v>
      </c>
      <c r="F385" s="251" t="s">
        <v>626</v>
      </c>
      <c r="G385" s="248"/>
      <c r="H385" s="252">
        <v>1.447</v>
      </c>
      <c r="I385" s="253"/>
      <c r="J385" s="248"/>
      <c r="K385" s="248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147</v>
      </c>
      <c r="AU385" s="258" t="s">
        <v>78</v>
      </c>
      <c r="AV385" s="12" t="s">
        <v>78</v>
      </c>
      <c r="AW385" s="12" t="s">
        <v>33</v>
      </c>
      <c r="AX385" s="12" t="s">
        <v>69</v>
      </c>
      <c r="AY385" s="258" t="s">
        <v>138</v>
      </c>
    </row>
    <row r="386" spans="2:51" s="12" customFormat="1" ht="13.5">
      <c r="B386" s="247"/>
      <c r="C386" s="248"/>
      <c r="D386" s="249" t="s">
        <v>147</v>
      </c>
      <c r="E386" s="250" t="s">
        <v>21</v>
      </c>
      <c r="F386" s="251" t="s">
        <v>627</v>
      </c>
      <c r="G386" s="248"/>
      <c r="H386" s="252">
        <v>1.428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147</v>
      </c>
      <c r="AU386" s="258" t="s">
        <v>78</v>
      </c>
      <c r="AV386" s="12" t="s">
        <v>78</v>
      </c>
      <c r="AW386" s="12" t="s">
        <v>33</v>
      </c>
      <c r="AX386" s="12" t="s">
        <v>69</v>
      </c>
      <c r="AY386" s="258" t="s">
        <v>138</v>
      </c>
    </row>
    <row r="387" spans="2:51" s="12" customFormat="1" ht="13.5">
      <c r="B387" s="247"/>
      <c r="C387" s="248"/>
      <c r="D387" s="249" t="s">
        <v>147</v>
      </c>
      <c r="E387" s="250" t="s">
        <v>21</v>
      </c>
      <c r="F387" s="251" t="s">
        <v>628</v>
      </c>
      <c r="G387" s="248"/>
      <c r="H387" s="252">
        <v>2.73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147</v>
      </c>
      <c r="AU387" s="258" t="s">
        <v>78</v>
      </c>
      <c r="AV387" s="12" t="s">
        <v>78</v>
      </c>
      <c r="AW387" s="12" t="s">
        <v>33</v>
      </c>
      <c r="AX387" s="12" t="s">
        <v>69</v>
      </c>
      <c r="AY387" s="258" t="s">
        <v>138</v>
      </c>
    </row>
    <row r="388" spans="2:51" s="12" customFormat="1" ht="13.5">
      <c r="B388" s="247"/>
      <c r="C388" s="248"/>
      <c r="D388" s="249" t="s">
        <v>147</v>
      </c>
      <c r="E388" s="250" t="s">
        <v>21</v>
      </c>
      <c r="F388" s="251" t="s">
        <v>629</v>
      </c>
      <c r="G388" s="248"/>
      <c r="H388" s="252">
        <v>1.418</v>
      </c>
      <c r="I388" s="253"/>
      <c r="J388" s="248"/>
      <c r="K388" s="248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147</v>
      </c>
      <c r="AU388" s="258" t="s">
        <v>78</v>
      </c>
      <c r="AV388" s="12" t="s">
        <v>78</v>
      </c>
      <c r="AW388" s="12" t="s">
        <v>33</v>
      </c>
      <c r="AX388" s="12" t="s">
        <v>69</v>
      </c>
      <c r="AY388" s="258" t="s">
        <v>138</v>
      </c>
    </row>
    <row r="389" spans="2:51" s="13" customFormat="1" ht="13.5">
      <c r="B389" s="259"/>
      <c r="C389" s="260"/>
      <c r="D389" s="249" t="s">
        <v>147</v>
      </c>
      <c r="E389" s="261" t="s">
        <v>21</v>
      </c>
      <c r="F389" s="262" t="s">
        <v>174</v>
      </c>
      <c r="G389" s="260"/>
      <c r="H389" s="263">
        <v>7.023</v>
      </c>
      <c r="I389" s="264"/>
      <c r="J389" s="260"/>
      <c r="K389" s="260"/>
      <c r="L389" s="265"/>
      <c r="M389" s="266"/>
      <c r="N389" s="267"/>
      <c r="O389" s="267"/>
      <c r="P389" s="267"/>
      <c r="Q389" s="267"/>
      <c r="R389" s="267"/>
      <c r="S389" s="267"/>
      <c r="T389" s="268"/>
      <c r="AT389" s="269" t="s">
        <v>147</v>
      </c>
      <c r="AU389" s="269" t="s">
        <v>78</v>
      </c>
      <c r="AV389" s="13" t="s">
        <v>145</v>
      </c>
      <c r="AW389" s="13" t="s">
        <v>33</v>
      </c>
      <c r="AX389" s="13" t="s">
        <v>76</v>
      </c>
      <c r="AY389" s="269" t="s">
        <v>138</v>
      </c>
    </row>
    <row r="390" spans="2:65" s="1" customFormat="1" ht="38.25" customHeight="1">
      <c r="B390" s="46"/>
      <c r="C390" s="235" t="s">
        <v>634</v>
      </c>
      <c r="D390" s="235" t="s">
        <v>140</v>
      </c>
      <c r="E390" s="236" t="s">
        <v>635</v>
      </c>
      <c r="F390" s="237" t="s">
        <v>636</v>
      </c>
      <c r="G390" s="238" t="s">
        <v>178</v>
      </c>
      <c r="H390" s="239">
        <v>3.987</v>
      </c>
      <c r="I390" s="240"/>
      <c r="J390" s="241">
        <f>ROUND(I390*H390,2)</f>
        <v>0</v>
      </c>
      <c r="K390" s="237" t="s">
        <v>144</v>
      </c>
      <c r="L390" s="72"/>
      <c r="M390" s="242" t="s">
        <v>21</v>
      </c>
      <c r="N390" s="243" t="s">
        <v>40</v>
      </c>
      <c r="O390" s="47"/>
      <c r="P390" s="244">
        <f>O390*H390</f>
        <v>0</v>
      </c>
      <c r="Q390" s="244">
        <v>0.00025</v>
      </c>
      <c r="R390" s="244">
        <f>Q390*H390</f>
        <v>0.00099675</v>
      </c>
      <c r="S390" s="244">
        <v>0</v>
      </c>
      <c r="T390" s="245">
        <f>S390*H390</f>
        <v>0</v>
      </c>
      <c r="AR390" s="24" t="s">
        <v>228</v>
      </c>
      <c r="AT390" s="24" t="s">
        <v>140</v>
      </c>
      <c r="AU390" s="24" t="s">
        <v>78</v>
      </c>
      <c r="AY390" s="24" t="s">
        <v>138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24" t="s">
        <v>76</v>
      </c>
      <c r="BK390" s="246">
        <f>ROUND(I390*H390,2)</f>
        <v>0</v>
      </c>
      <c r="BL390" s="24" t="s">
        <v>228</v>
      </c>
      <c r="BM390" s="24" t="s">
        <v>637</v>
      </c>
    </row>
    <row r="391" spans="2:51" s="12" customFormat="1" ht="13.5">
      <c r="B391" s="247"/>
      <c r="C391" s="248"/>
      <c r="D391" s="249" t="s">
        <v>147</v>
      </c>
      <c r="E391" s="250" t="s">
        <v>21</v>
      </c>
      <c r="F391" s="251" t="s">
        <v>638</v>
      </c>
      <c r="G391" s="248"/>
      <c r="H391" s="252">
        <v>2.424</v>
      </c>
      <c r="I391" s="253"/>
      <c r="J391" s="248"/>
      <c r="K391" s="248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147</v>
      </c>
      <c r="AU391" s="258" t="s">
        <v>78</v>
      </c>
      <c r="AV391" s="12" t="s">
        <v>78</v>
      </c>
      <c r="AW391" s="12" t="s">
        <v>33</v>
      </c>
      <c r="AX391" s="12" t="s">
        <v>69</v>
      </c>
      <c r="AY391" s="258" t="s">
        <v>138</v>
      </c>
    </row>
    <row r="392" spans="2:51" s="12" customFormat="1" ht="13.5">
      <c r="B392" s="247"/>
      <c r="C392" s="248"/>
      <c r="D392" s="249" t="s">
        <v>147</v>
      </c>
      <c r="E392" s="250" t="s">
        <v>21</v>
      </c>
      <c r="F392" s="251" t="s">
        <v>639</v>
      </c>
      <c r="G392" s="248"/>
      <c r="H392" s="252">
        <v>1.563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147</v>
      </c>
      <c r="AU392" s="258" t="s">
        <v>78</v>
      </c>
      <c r="AV392" s="12" t="s">
        <v>78</v>
      </c>
      <c r="AW392" s="12" t="s">
        <v>33</v>
      </c>
      <c r="AX392" s="12" t="s">
        <v>69</v>
      </c>
      <c r="AY392" s="258" t="s">
        <v>138</v>
      </c>
    </row>
    <row r="393" spans="2:51" s="13" customFormat="1" ht="13.5">
      <c r="B393" s="259"/>
      <c r="C393" s="260"/>
      <c r="D393" s="249" t="s">
        <v>147</v>
      </c>
      <c r="E393" s="261" t="s">
        <v>21</v>
      </c>
      <c r="F393" s="262" t="s">
        <v>174</v>
      </c>
      <c r="G393" s="260"/>
      <c r="H393" s="263">
        <v>3.987</v>
      </c>
      <c r="I393" s="264"/>
      <c r="J393" s="260"/>
      <c r="K393" s="260"/>
      <c r="L393" s="265"/>
      <c r="M393" s="266"/>
      <c r="N393" s="267"/>
      <c r="O393" s="267"/>
      <c r="P393" s="267"/>
      <c r="Q393" s="267"/>
      <c r="R393" s="267"/>
      <c r="S393" s="267"/>
      <c r="T393" s="268"/>
      <c r="AT393" s="269" t="s">
        <v>147</v>
      </c>
      <c r="AU393" s="269" t="s">
        <v>78</v>
      </c>
      <c r="AV393" s="13" t="s">
        <v>145</v>
      </c>
      <c r="AW393" s="13" t="s">
        <v>33</v>
      </c>
      <c r="AX393" s="13" t="s">
        <v>76</v>
      </c>
      <c r="AY393" s="269" t="s">
        <v>138</v>
      </c>
    </row>
    <row r="394" spans="2:65" s="1" customFormat="1" ht="25.5" customHeight="1">
      <c r="B394" s="46"/>
      <c r="C394" s="270" t="s">
        <v>640</v>
      </c>
      <c r="D394" s="270" t="s">
        <v>205</v>
      </c>
      <c r="E394" s="271" t="s">
        <v>631</v>
      </c>
      <c r="F394" s="272" t="s">
        <v>632</v>
      </c>
      <c r="G394" s="273" t="s">
        <v>178</v>
      </c>
      <c r="H394" s="274">
        <v>3.987</v>
      </c>
      <c r="I394" s="275"/>
      <c r="J394" s="276">
        <f>ROUND(I394*H394,2)</f>
        <v>0</v>
      </c>
      <c r="K394" s="272" t="s">
        <v>21</v>
      </c>
      <c r="L394" s="277"/>
      <c r="M394" s="278" t="s">
        <v>21</v>
      </c>
      <c r="N394" s="279" t="s">
        <v>40</v>
      </c>
      <c r="O394" s="47"/>
      <c r="P394" s="244">
        <f>O394*H394</f>
        <v>0</v>
      </c>
      <c r="Q394" s="244">
        <v>0.022</v>
      </c>
      <c r="R394" s="244">
        <f>Q394*H394</f>
        <v>0.087714</v>
      </c>
      <c r="S394" s="244">
        <v>0</v>
      </c>
      <c r="T394" s="245">
        <f>S394*H394</f>
        <v>0</v>
      </c>
      <c r="AR394" s="24" t="s">
        <v>331</v>
      </c>
      <c r="AT394" s="24" t="s">
        <v>205</v>
      </c>
      <c r="AU394" s="24" t="s">
        <v>78</v>
      </c>
      <c r="AY394" s="24" t="s">
        <v>138</v>
      </c>
      <c r="BE394" s="246">
        <f>IF(N394="základní",J394,0)</f>
        <v>0</v>
      </c>
      <c r="BF394" s="246">
        <f>IF(N394="snížená",J394,0)</f>
        <v>0</v>
      </c>
      <c r="BG394" s="246">
        <f>IF(N394="zákl. přenesená",J394,0)</f>
        <v>0</v>
      </c>
      <c r="BH394" s="246">
        <f>IF(N394="sníž. přenesená",J394,0)</f>
        <v>0</v>
      </c>
      <c r="BI394" s="246">
        <f>IF(N394="nulová",J394,0)</f>
        <v>0</v>
      </c>
      <c r="BJ394" s="24" t="s">
        <v>76</v>
      </c>
      <c r="BK394" s="246">
        <f>ROUND(I394*H394,2)</f>
        <v>0</v>
      </c>
      <c r="BL394" s="24" t="s">
        <v>228</v>
      </c>
      <c r="BM394" s="24" t="s">
        <v>641</v>
      </c>
    </row>
    <row r="395" spans="2:51" s="12" customFormat="1" ht="13.5">
      <c r="B395" s="247"/>
      <c r="C395" s="248"/>
      <c r="D395" s="249" t="s">
        <v>147</v>
      </c>
      <c r="E395" s="250" t="s">
        <v>21</v>
      </c>
      <c r="F395" s="251" t="s">
        <v>638</v>
      </c>
      <c r="G395" s="248"/>
      <c r="H395" s="252">
        <v>2.424</v>
      </c>
      <c r="I395" s="253"/>
      <c r="J395" s="248"/>
      <c r="K395" s="248"/>
      <c r="L395" s="254"/>
      <c r="M395" s="255"/>
      <c r="N395" s="256"/>
      <c r="O395" s="256"/>
      <c r="P395" s="256"/>
      <c r="Q395" s="256"/>
      <c r="R395" s="256"/>
      <c r="S395" s="256"/>
      <c r="T395" s="257"/>
      <c r="AT395" s="258" t="s">
        <v>147</v>
      </c>
      <c r="AU395" s="258" t="s">
        <v>78</v>
      </c>
      <c r="AV395" s="12" t="s">
        <v>78</v>
      </c>
      <c r="AW395" s="12" t="s">
        <v>33</v>
      </c>
      <c r="AX395" s="12" t="s">
        <v>69</v>
      </c>
      <c r="AY395" s="258" t="s">
        <v>138</v>
      </c>
    </row>
    <row r="396" spans="2:51" s="12" customFormat="1" ht="13.5">
      <c r="B396" s="247"/>
      <c r="C396" s="248"/>
      <c r="D396" s="249" t="s">
        <v>147</v>
      </c>
      <c r="E396" s="250" t="s">
        <v>21</v>
      </c>
      <c r="F396" s="251" t="s">
        <v>639</v>
      </c>
      <c r="G396" s="248"/>
      <c r="H396" s="252">
        <v>1.563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147</v>
      </c>
      <c r="AU396" s="258" t="s">
        <v>78</v>
      </c>
      <c r="AV396" s="12" t="s">
        <v>78</v>
      </c>
      <c r="AW396" s="12" t="s">
        <v>33</v>
      </c>
      <c r="AX396" s="12" t="s">
        <v>69</v>
      </c>
      <c r="AY396" s="258" t="s">
        <v>138</v>
      </c>
    </row>
    <row r="397" spans="2:51" s="13" customFormat="1" ht="13.5">
      <c r="B397" s="259"/>
      <c r="C397" s="260"/>
      <c r="D397" s="249" t="s">
        <v>147</v>
      </c>
      <c r="E397" s="261" t="s">
        <v>21</v>
      </c>
      <c r="F397" s="262" t="s">
        <v>174</v>
      </c>
      <c r="G397" s="260"/>
      <c r="H397" s="263">
        <v>3.987</v>
      </c>
      <c r="I397" s="264"/>
      <c r="J397" s="260"/>
      <c r="K397" s="260"/>
      <c r="L397" s="265"/>
      <c r="M397" s="266"/>
      <c r="N397" s="267"/>
      <c r="O397" s="267"/>
      <c r="P397" s="267"/>
      <c r="Q397" s="267"/>
      <c r="R397" s="267"/>
      <c r="S397" s="267"/>
      <c r="T397" s="268"/>
      <c r="AT397" s="269" t="s">
        <v>147</v>
      </c>
      <c r="AU397" s="269" t="s">
        <v>78</v>
      </c>
      <c r="AV397" s="13" t="s">
        <v>145</v>
      </c>
      <c r="AW397" s="13" t="s">
        <v>33</v>
      </c>
      <c r="AX397" s="13" t="s">
        <v>76</v>
      </c>
      <c r="AY397" s="269" t="s">
        <v>138</v>
      </c>
    </row>
    <row r="398" spans="2:65" s="1" customFormat="1" ht="25.5" customHeight="1">
      <c r="B398" s="46"/>
      <c r="C398" s="235" t="s">
        <v>642</v>
      </c>
      <c r="D398" s="235" t="s">
        <v>140</v>
      </c>
      <c r="E398" s="236" t="s">
        <v>643</v>
      </c>
      <c r="F398" s="237" t="s">
        <v>644</v>
      </c>
      <c r="G398" s="238" t="s">
        <v>178</v>
      </c>
      <c r="H398" s="239">
        <v>3.911</v>
      </c>
      <c r="I398" s="240"/>
      <c r="J398" s="241">
        <f>ROUND(I398*H398,2)</f>
        <v>0</v>
      </c>
      <c r="K398" s="237" t="s">
        <v>144</v>
      </c>
      <c r="L398" s="72"/>
      <c r="M398" s="242" t="s">
        <v>21</v>
      </c>
      <c r="N398" s="243" t="s">
        <v>40</v>
      </c>
      <c r="O398" s="47"/>
      <c r="P398" s="244">
        <f>O398*H398</f>
        <v>0</v>
      </c>
      <c r="Q398" s="244">
        <v>0.00025</v>
      </c>
      <c r="R398" s="244">
        <f>Q398*H398</f>
        <v>0.00097775</v>
      </c>
      <c r="S398" s="244">
        <v>0</v>
      </c>
      <c r="T398" s="245">
        <f>S398*H398</f>
        <v>0</v>
      </c>
      <c r="AR398" s="24" t="s">
        <v>228</v>
      </c>
      <c r="AT398" s="24" t="s">
        <v>140</v>
      </c>
      <c r="AU398" s="24" t="s">
        <v>78</v>
      </c>
      <c r="AY398" s="24" t="s">
        <v>138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4" t="s">
        <v>76</v>
      </c>
      <c r="BK398" s="246">
        <f>ROUND(I398*H398,2)</f>
        <v>0</v>
      </c>
      <c r="BL398" s="24" t="s">
        <v>228</v>
      </c>
      <c r="BM398" s="24" t="s">
        <v>645</v>
      </c>
    </row>
    <row r="399" spans="2:51" s="12" customFormat="1" ht="13.5">
      <c r="B399" s="247"/>
      <c r="C399" s="248"/>
      <c r="D399" s="249" t="s">
        <v>147</v>
      </c>
      <c r="E399" s="250" t="s">
        <v>21</v>
      </c>
      <c r="F399" s="251" t="s">
        <v>646</v>
      </c>
      <c r="G399" s="248"/>
      <c r="H399" s="252">
        <v>3.911</v>
      </c>
      <c r="I399" s="253"/>
      <c r="J399" s="248"/>
      <c r="K399" s="248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147</v>
      </c>
      <c r="AU399" s="258" t="s">
        <v>78</v>
      </c>
      <c r="AV399" s="12" t="s">
        <v>78</v>
      </c>
      <c r="AW399" s="12" t="s">
        <v>33</v>
      </c>
      <c r="AX399" s="12" t="s">
        <v>76</v>
      </c>
      <c r="AY399" s="258" t="s">
        <v>138</v>
      </c>
    </row>
    <row r="400" spans="2:65" s="1" customFormat="1" ht="25.5" customHeight="1">
      <c r="B400" s="46"/>
      <c r="C400" s="270" t="s">
        <v>647</v>
      </c>
      <c r="D400" s="270" t="s">
        <v>205</v>
      </c>
      <c r="E400" s="271" t="s">
        <v>631</v>
      </c>
      <c r="F400" s="272" t="s">
        <v>632</v>
      </c>
      <c r="G400" s="273" t="s">
        <v>178</v>
      </c>
      <c r="H400" s="274">
        <v>3.911</v>
      </c>
      <c r="I400" s="275"/>
      <c r="J400" s="276">
        <f>ROUND(I400*H400,2)</f>
        <v>0</v>
      </c>
      <c r="K400" s="272" t="s">
        <v>21</v>
      </c>
      <c r="L400" s="277"/>
      <c r="M400" s="278" t="s">
        <v>21</v>
      </c>
      <c r="N400" s="279" t="s">
        <v>40</v>
      </c>
      <c r="O400" s="47"/>
      <c r="P400" s="244">
        <f>O400*H400</f>
        <v>0</v>
      </c>
      <c r="Q400" s="244">
        <v>0.022</v>
      </c>
      <c r="R400" s="244">
        <f>Q400*H400</f>
        <v>0.086042</v>
      </c>
      <c r="S400" s="244">
        <v>0</v>
      </c>
      <c r="T400" s="245">
        <f>S400*H400</f>
        <v>0</v>
      </c>
      <c r="AR400" s="24" t="s">
        <v>331</v>
      </c>
      <c r="AT400" s="24" t="s">
        <v>205</v>
      </c>
      <c r="AU400" s="24" t="s">
        <v>78</v>
      </c>
      <c r="AY400" s="24" t="s">
        <v>138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4" t="s">
        <v>76</v>
      </c>
      <c r="BK400" s="246">
        <f>ROUND(I400*H400,2)</f>
        <v>0</v>
      </c>
      <c r="BL400" s="24" t="s">
        <v>228</v>
      </c>
      <c r="BM400" s="24" t="s">
        <v>648</v>
      </c>
    </row>
    <row r="401" spans="2:51" s="12" customFormat="1" ht="13.5">
      <c r="B401" s="247"/>
      <c r="C401" s="248"/>
      <c r="D401" s="249" t="s">
        <v>147</v>
      </c>
      <c r="E401" s="250" t="s">
        <v>21</v>
      </c>
      <c r="F401" s="251" t="s">
        <v>646</v>
      </c>
      <c r="G401" s="248"/>
      <c r="H401" s="252">
        <v>3.911</v>
      </c>
      <c r="I401" s="253"/>
      <c r="J401" s="248"/>
      <c r="K401" s="248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147</v>
      </c>
      <c r="AU401" s="258" t="s">
        <v>78</v>
      </c>
      <c r="AV401" s="12" t="s">
        <v>78</v>
      </c>
      <c r="AW401" s="12" t="s">
        <v>33</v>
      </c>
      <c r="AX401" s="12" t="s">
        <v>76</v>
      </c>
      <c r="AY401" s="258" t="s">
        <v>138</v>
      </c>
    </row>
    <row r="402" spans="2:65" s="1" customFormat="1" ht="38.25" customHeight="1">
      <c r="B402" s="46"/>
      <c r="C402" s="235" t="s">
        <v>649</v>
      </c>
      <c r="D402" s="235" t="s">
        <v>140</v>
      </c>
      <c r="E402" s="236" t="s">
        <v>650</v>
      </c>
      <c r="F402" s="237" t="s">
        <v>651</v>
      </c>
      <c r="G402" s="238" t="s">
        <v>423</v>
      </c>
      <c r="H402" s="239">
        <v>1.381</v>
      </c>
      <c r="I402" s="240"/>
      <c r="J402" s="241">
        <f>ROUND(I402*H402,2)</f>
        <v>0</v>
      </c>
      <c r="K402" s="237" t="s">
        <v>144</v>
      </c>
      <c r="L402" s="72"/>
      <c r="M402" s="242" t="s">
        <v>21</v>
      </c>
      <c r="N402" s="243" t="s">
        <v>40</v>
      </c>
      <c r="O402" s="47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AR402" s="24" t="s">
        <v>228</v>
      </c>
      <c r="AT402" s="24" t="s">
        <v>140</v>
      </c>
      <c r="AU402" s="24" t="s">
        <v>78</v>
      </c>
      <c r="AY402" s="24" t="s">
        <v>138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4" t="s">
        <v>76</v>
      </c>
      <c r="BK402" s="246">
        <f>ROUND(I402*H402,2)</f>
        <v>0</v>
      </c>
      <c r="BL402" s="24" t="s">
        <v>228</v>
      </c>
      <c r="BM402" s="24" t="s">
        <v>652</v>
      </c>
    </row>
    <row r="403" spans="2:63" s="11" customFormat="1" ht="29.85" customHeight="1">
      <c r="B403" s="219"/>
      <c r="C403" s="220"/>
      <c r="D403" s="221" t="s">
        <v>68</v>
      </c>
      <c r="E403" s="233" t="s">
        <v>653</v>
      </c>
      <c r="F403" s="233" t="s">
        <v>654</v>
      </c>
      <c r="G403" s="220"/>
      <c r="H403" s="220"/>
      <c r="I403" s="223"/>
      <c r="J403" s="234">
        <f>BK403</f>
        <v>0</v>
      </c>
      <c r="K403" s="220"/>
      <c r="L403" s="225"/>
      <c r="M403" s="226"/>
      <c r="N403" s="227"/>
      <c r="O403" s="227"/>
      <c r="P403" s="228">
        <f>SUM(P404:P417)</f>
        <v>0</v>
      </c>
      <c r="Q403" s="227"/>
      <c r="R403" s="228">
        <f>SUM(R404:R417)</f>
        <v>0.05736216</v>
      </c>
      <c r="S403" s="227"/>
      <c r="T403" s="229">
        <f>SUM(T404:T417)</f>
        <v>0</v>
      </c>
      <c r="AR403" s="230" t="s">
        <v>78</v>
      </c>
      <c r="AT403" s="231" t="s">
        <v>68</v>
      </c>
      <c r="AU403" s="231" t="s">
        <v>76</v>
      </c>
      <c r="AY403" s="230" t="s">
        <v>138</v>
      </c>
      <c r="BK403" s="232">
        <f>SUM(BK404:BK417)</f>
        <v>0</v>
      </c>
    </row>
    <row r="404" spans="2:65" s="1" customFormat="1" ht="25.5" customHeight="1">
      <c r="B404" s="46"/>
      <c r="C404" s="235" t="s">
        <v>655</v>
      </c>
      <c r="D404" s="235" t="s">
        <v>140</v>
      </c>
      <c r="E404" s="236" t="s">
        <v>656</v>
      </c>
      <c r="F404" s="237" t="s">
        <v>657</v>
      </c>
      <c r="G404" s="238" t="s">
        <v>178</v>
      </c>
      <c r="H404" s="239">
        <v>143.808</v>
      </c>
      <c r="I404" s="240"/>
      <c r="J404" s="241">
        <f>ROUND(I404*H404,2)</f>
        <v>0</v>
      </c>
      <c r="K404" s="237" t="s">
        <v>144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0.00022</v>
      </c>
      <c r="R404" s="244">
        <f>Q404*H404</f>
        <v>0.03163776</v>
      </c>
      <c r="S404" s="244">
        <v>0</v>
      </c>
      <c r="T404" s="245">
        <f>S404*H404</f>
        <v>0</v>
      </c>
      <c r="AR404" s="24" t="s">
        <v>228</v>
      </c>
      <c r="AT404" s="24" t="s">
        <v>140</v>
      </c>
      <c r="AU404" s="24" t="s">
        <v>78</v>
      </c>
      <c r="AY404" s="24" t="s">
        <v>138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228</v>
      </c>
      <c r="BM404" s="24" t="s">
        <v>658</v>
      </c>
    </row>
    <row r="405" spans="2:51" s="12" customFormat="1" ht="13.5">
      <c r="B405" s="247"/>
      <c r="C405" s="248"/>
      <c r="D405" s="249" t="s">
        <v>147</v>
      </c>
      <c r="E405" s="250" t="s">
        <v>21</v>
      </c>
      <c r="F405" s="251" t="s">
        <v>659</v>
      </c>
      <c r="G405" s="248"/>
      <c r="H405" s="252">
        <v>96.768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147</v>
      </c>
      <c r="AU405" s="258" t="s">
        <v>78</v>
      </c>
      <c r="AV405" s="12" t="s">
        <v>78</v>
      </c>
      <c r="AW405" s="12" t="s">
        <v>33</v>
      </c>
      <c r="AX405" s="12" t="s">
        <v>69</v>
      </c>
      <c r="AY405" s="258" t="s">
        <v>138</v>
      </c>
    </row>
    <row r="406" spans="2:51" s="12" customFormat="1" ht="13.5">
      <c r="B406" s="247"/>
      <c r="C406" s="248"/>
      <c r="D406" s="249" t="s">
        <v>147</v>
      </c>
      <c r="E406" s="250" t="s">
        <v>21</v>
      </c>
      <c r="F406" s="251" t="s">
        <v>660</v>
      </c>
      <c r="G406" s="248"/>
      <c r="H406" s="252">
        <v>27.36</v>
      </c>
      <c r="I406" s="253"/>
      <c r="J406" s="248"/>
      <c r="K406" s="248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147</v>
      </c>
      <c r="AU406" s="258" t="s">
        <v>78</v>
      </c>
      <c r="AV406" s="12" t="s">
        <v>78</v>
      </c>
      <c r="AW406" s="12" t="s">
        <v>33</v>
      </c>
      <c r="AX406" s="12" t="s">
        <v>69</v>
      </c>
      <c r="AY406" s="258" t="s">
        <v>138</v>
      </c>
    </row>
    <row r="407" spans="2:51" s="12" customFormat="1" ht="13.5">
      <c r="B407" s="247"/>
      <c r="C407" s="248"/>
      <c r="D407" s="249" t="s">
        <v>147</v>
      </c>
      <c r="E407" s="250" t="s">
        <v>21</v>
      </c>
      <c r="F407" s="251" t="s">
        <v>661</v>
      </c>
      <c r="G407" s="248"/>
      <c r="H407" s="252">
        <v>7.68</v>
      </c>
      <c r="I407" s="253"/>
      <c r="J407" s="248"/>
      <c r="K407" s="248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147</v>
      </c>
      <c r="AU407" s="258" t="s">
        <v>78</v>
      </c>
      <c r="AV407" s="12" t="s">
        <v>78</v>
      </c>
      <c r="AW407" s="12" t="s">
        <v>33</v>
      </c>
      <c r="AX407" s="12" t="s">
        <v>69</v>
      </c>
      <c r="AY407" s="258" t="s">
        <v>138</v>
      </c>
    </row>
    <row r="408" spans="2:51" s="12" customFormat="1" ht="13.5">
      <c r="B408" s="247"/>
      <c r="C408" s="248"/>
      <c r="D408" s="249" t="s">
        <v>147</v>
      </c>
      <c r="E408" s="250" t="s">
        <v>21</v>
      </c>
      <c r="F408" s="251" t="s">
        <v>662</v>
      </c>
      <c r="G408" s="248"/>
      <c r="H408" s="252">
        <v>3.36</v>
      </c>
      <c r="I408" s="253"/>
      <c r="J408" s="248"/>
      <c r="K408" s="248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147</v>
      </c>
      <c r="AU408" s="258" t="s">
        <v>78</v>
      </c>
      <c r="AV408" s="12" t="s">
        <v>78</v>
      </c>
      <c r="AW408" s="12" t="s">
        <v>33</v>
      </c>
      <c r="AX408" s="12" t="s">
        <v>69</v>
      </c>
      <c r="AY408" s="258" t="s">
        <v>138</v>
      </c>
    </row>
    <row r="409" spans="2:51" s="12" customFormat="1" ht="13.5">
      <c r="B409" s="247"/>
      <c r="C409" s="248"/>
      <c r="D409" s="249" t="s">
        <v>147</v>
      </c>
      <c r="E409" s="250" t="s">
        <v>21</v>
      </c>
      <c r="F409" s="251" t="s">
        <v>663</v>
      </c>
      <c r="G409" s="248"/>
      <c r="H409" s="252">
        <v>1.92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147</v>
      </c>
      <c r="AU409" s="258" t="s">
        <v>78</v>
      </c>
      <c r="AV409" s="12" t="s">
        <v>78</v>
      </c>
      <c r="AW409" s="12" t="s">
        <v>33</v>
      </c>
      <c r="AX409" s="12" t="s">
        <v>69</v>
      </c>
      <c r="AY409" s="258" t="s">
        <v>138</v>
      </c>
    </row>
    <row r="410" spans="2:51" s="12" customFormat="1" ht="13.5">
      <c r="B410" s="247"/>
      <c r="C410" s="248"/>
      <c r="D410" s="249" t="s">
        <v>147</v>
      </c>
      <c r="E410" s="250" t="s">
        <v>21</v>
      </c>
      <c r="F410" s="251" t="s">
        <v>664</v>
      </c>
      <c r="G410" s="248"/>
      <c r="H410" s="252">
        <v>6.72</v>
      </c>
      <c r="I410" s="253"/>
      <c r="J410" s="248"/>
      <c r="K410" s="248"/>
      <c r="L410" s="254"/>
      <c r="M410" s="255"/>
      <c r="N410" s="256"/>
      <c r="O410" s="256"/>
      <c r="P410" s="256"/>
      <c r="Q410" s="256"/>
      <c r="R410" s="256"/>
      <c r="S410" s="256"/>
      <c r="T410" s="257"/>
      <c r="AT410" s="258" t="s">
        <v>147</v>
      </c>
      <c r="AU410" s="258" t="s">
        <v>78</v>
      </c>
      <c r="AV410" s="12" t="s">
        <v>78</v>
      </c>
      <c r="AW410" s="12" t="s">
        <v>33</v>
      </c>
      <c r="AX410" s="12" t="s">
        <v>69</v>
      </c>
      <c r="AY410" s="258" t="s">
        <v>138</v>
      </c>
    </row>
    <row r="411" spans="2:51" s="13" customFormat="1" ht="13.5">
      <c r="B411" s="259"/>
      <c r="C411" s="260"/>
      <c r="D411" s="249" t="s">
        <v>147</v>
      </c>
      <c r="E411" s="261" t="s">
        <v>21</v>
      </c>
      <c r="F411" s="262" t="s">
        <v>665</v>
      </c>
      <c r="G411" s="260"/>
      <c r="H411" s="263">
        <v>143.808</v>
      </c>
      <c r="I411" s="264"/>
      <c r="J411" s="260"/>
      <c r="K411" s="260"/>
      <c r="L411" s="265"/>
      <c r="M411" s="266"/>
      <c r="N411" s="267"/>
      <c r="O411" s="267"/>
      <c r="P411" s="267"/>
      <c r="Q411" s="267"/>
      <c r="R411" s="267"/>
      <c r="S411" s="267"/>
      <c r="T411" s="268"/>
      <c r="AT411" s="269" t="s">
        <v>147</v>
      </c>
      <c r="AU411" s="269" t="s">
        <v>78</v>
      </c>
      <c r="AV411" s="13" t="s">
        <v>145</v>
      </c>
      <c r="AW411" s="13" t="s">
        <v>33</v>
      </c>
      <c r="AX411" s="13" t="s">
        <v>76</v>
      </c>
      <c r="AY411" s="269" t="s">
        <v>138</v>
      </c>
    </row>
    <row r="412" spans="2:65" s="1" customFormat="1" ht="16.5" customHeight="1">
      <c r="B412" s="46"/>
      <c r="C412" s="235" t="s">
        <v>666</v>
      </c>
      <c r="D412" s="235" t="s">
        <v>140</v>
      </c>
      <c r="E412" s="236" t="s">
        <v>667</v>
      </c>
      <c r="F412" s="237" t="s">
        <v>668</v>
      </c>
      <c r="G412" s="238" t="s">
        <v>178</v>
      </c>
      <c r="H412" s="239">
        <v>75.66</v>
      </c>
      <c r="I412" s="240"/>
      <c r="J412" s="241">
        <f>ROUND(I412*H412,2)</f>
        <v>0</v>
      </c>
      <c r="K412" s="237" t="s">
        <v>144</v>
      </c>
      <c r="L412" s="72"/>
      <c r="M412" s="242" t="s">
        <v>21</v>
      </c>
      <c r="N412" s="243" t="s">
        <v>40</v>
      </c>
      <c r="O412" s="47"/>
      <c r="P412" s="244">
        <f>O412*H412</f>
        <v>0</v>
      </c>
      <c r="Q412" s="244">
        <v>0.00034</v>
      </c>
      <c r="R412" s="244">
        <f>Q412*H412</f>
        <v>0.0257244</v>
      </c>
      <c r="S412" s="244">
        <v>0</v>
      </c>
      <c r="T412" s="245">
        <f>S412*H412</f>
        <v>0</v>
      </c>
      <c r="AR412" s="24" t="s">
        <v>228</v>
      </c>
      <c r="AT412" s="24" t="s">
        <v>140</v>
      </c>
      <c r="AU412" s="24" t="s">
        <v>78</v>
      </c>
      <c r="AY412" s="24" t="s">
        <v>138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24" t="s">
        <v>76</v>
      </c>
      <c r="BK412" s="246">
        <f>ROUND(I412*H412,2)</f>
        <v>0</v>
      </c>
      <c r="BL412" s="24" t="s">
        <v>228</v>
      </c>
      <c r="BM412" s="24" t="s">
        <v>669</v>
      </c>
    </row>
    <row r="413" spans="2:51" s="12" customFormat="1" ht="13.5">
      <c r="B413" s="247"/>
      <c r="C413" s="248"/>
      <c r="D413" s="249" t="s">
        <v>147</v>
      </c>
      <c r="E413" s="250" t="s">
        <v>21</v>
      </c>
      <c r="F413" s="251" t="s">
        <v>600</v>
      </c>
      <c r="G413" s="248"/>
      <c r="H413" s="252">
        <v>20.16</v>
      </c>
      <c r="I413" s="253"/>
      <c r="J413" s="248"/>
      <c r="K413" s="248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147</v>
      </c>
      <c r="AU413" s="258" t="s">
        <v>78</v>
      </c>
      <c r="AV413" s="12" t="s">
        <v>78</v>
      </c>
      <c r="AW413" s="12" t="s">
        <v>33</v>
      </c>
      <c r="AX413" s="12" t="s">
        <v>69</v>
      </c>
      <c r="AY413" s="258" t="s">
        <v>138</v>
      </c>
    </row>
    <row r="414" spans="2:51" s="12" customFormat="1" ht="13.5">
      <c r="B414" s="247"/>
      <c r="C414" s="248"/>
      <c r="D414" s="249" t="s">
        <v>147</v>
      </c>
      <c r="E414" s="250" t="s">
        <v>21</v>
      </c>
      <c r="F414" s="251" t="s">
        <v>601</v>
      </c>
      <c r="G414" s="248"/>
      <c r="H414" s="252">
        <v>15</v>
      </c>
      <c r="I414" s="253"/>
      <c r="J414" s="248"/>
      <c r="K414" s="248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147</v>
      </c>
      <c r="AU414" s="258" t="s">
        <v>78</v>
      </c>
      <c r="AV414" s="12" t="s">
        <v>78</v>
      </c>
      <c r="AW414" s="12" t="s">
        <v>33</v>
      </c>
      <c r="AX414" s="12" t="s">
        <v>69</v>
      </c>
      <c r="AY414" s="258" t="s">
        <v>138</v>
      </c>
    </row>
    <row r="415" spans="2:51" s="12" customFormat="1" ht="13.5">
      <c r="B415" s="247"/>
      <c r="C415" s="248"/>
      <c r="D415" s="249" t="s">
        <v>147</v>
      </c>
      <c r="E415" s="250" t="s">
        <v>21</v>
      </c>
      <c r="F415" s="251" t="s">
        <v>602</v>
      </c>
      <c r="G415" s="248"/>
      <c r="H415" s="252">
        <v>9.6</v>
      </c>
      <c r="I415" s="253"/>
      <c r="J415" s="248"/>
      <c r="K415" s="248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147</v>
      </c>
      <c r="AU415" s="258" t="s">
        <v>78</v>
      </c>
      <c r="AV415" s="12" t="s">
        <v>78</v>
      </c>
      <c r="AW415" s="12" t="s">
        <v>33</v>
      </c>
      <c r="AX415" s="12" t="s">
        <v>69</v>
      </c>
      <c r="AY415" s="258" t="s">
        <v>138</v>
      </c>
    </row>
    <row r="416" spans="2:51" s="12" customFormat="1" ht="13.5">
      <c r="B416" s="247"/>
      <c r="C416" s="248"/>
      <c r="D416" s="249" t="s">
        <v>147</v>
      </c>
      <c r="E416" s="250" t="s">
        <v>21</v>
      </c>
      <c r="F416" s="251" t="s">
        <v>603</v>
      </c>
      <c r="G416" s="248"/>
      <c r="H416" s="252">
        <v>30.9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147</v>
      </c>
      <c r="AU416" s="258" t="s">
        <v>78</v>
      </c>
      <c r="AV416" s="12" t="s">
        <v>78</v>
      </c>
      <c r="AW416" s="12" t="s">
        <v>33</v>
      </c>
      <c r="AX416" s="12" t="s">
        <v>69</v>
      </c>
      <c r="AY416" s="258" t="s">
        <v>138</v>
      </c>
    </row>
    <row r="417" spans="2:51" s="13" customFormat="1" ht="13.5">
      <c r="B417" s="259"/>
      <c r="C417" s="260"/>
      <c r="D417" s="249" t="s">
        <v>147</v>
      </c>
      <c r="E417" s="261" t="s">
        <v>21</v>
      </c>
      <c r="F417" s="262" t="s">
        <v>174</v>
      </c>
      <c r="G417" s="260"/>
      <c r="H417" s="263">
        <v>75.66</v>
      </c>
      <c r="I417" s="264"/>
      <c r="J417" s="260"/>
      <c r="K417" s="260"/>
      <c r="L417" s="265"/>
      <c r="M417" s="266"/>
      <c r="N417" s="267"/>
      <c r="O417" s="267"/>
      <c r="P417" s="267"/>
      <c r="Q417" s="267"/>
      <c r="R417" s="267"/>
      <c r="S417" s="267"/>
      <c r="T417" s="268"/>
      <c r="AT417" s="269" t="s">
        <v>147</v>
      </c>
      <c r="AU417" s="269" t="s">
        <v>78</v>
      </c>
      <c r="AV417" s="13" t="s">
        <v>145</v>
      </c>
      <c r="AW417" s="13" t="s">
        <v>33</v>
      </c>
      <c r="AX417" s="13" t="s">
        <v>76</v>
      </c>
      <c r="AY417" s="269" t="s">
        <v>138</v>
      </c>
    </row>
    <row r="418" spans="2:63" s="11" customFormat="1" ht="29.85" customHeight="1">
      <c r="B418" s="219"/>
      <c r="C418" s="220"/>
      <c r="D418" s="221" t="s">
        <v>68</v>
      </c>
      <c r="E418" s="233" t="s">
        <v>670</v>
      </c>
      <c r="F418" s="233" t="s">
        <v>671</v>
      </c>
      <c r="G418" s="220"/>
      <c r="H418" s="220"/>
      <c r="I418" s="223"/>
      <c r="J418" s="234">
        <f>BK418</f>
        <v>0</v>
      </c>
      <c r="K418" s="220"/>
      <c r="L418" s="225"/>
      <c r="M418" s="226"/>
      <c r="N418" s="227"/>
      <c r="O418" s="227"/>
      <c r="P418" s="228">
        <f>SUM(P419:P433)</f>
        <v>0</v>
      </c>
      <c r="Q418" s="227"/>
      <c r="R418" s="228">
        <f>SUM(R419:R433)</f>
        <v>0.15940288</v>
      </c>
      <c r="S418" s="227"/>
      <c r="T418" s="229">
        <f>SUM(T419:T433)</f>
        <v>0</v>
      </c>
      <c r="AR418" s="230" t="s">
        <v>78</v>
      </c>
      <c r="AT418" s="231" t="s">
        <v>68</v>
      </c>
      <c r="AU418" s="231" t="s">
        <v>76</v>
      </c>
      <c r="AY418" s="230" t="s">
        <v>138</v>
      </c>
      <c r="BK418" s="232">
        <f>SUM(BK419:BK433)</f>
        <v>0</v>
      </c>
    </row>
    <row r="419" spans="2:65" s="1" customFormat="1" ht="25.5" customHeight="1">
      <c r="B419" s="46"/>
      <c r="C419" s="235" t="s">
        <v>672</v>
      </c>
      <c r="D419" s="235" t="s">
        <v>140</v>
      </c>
      <c r="E419" s="236" t="s">
        <v>673</v>
      </c>
      <c r="F419" s="237" t="s">
        <v>674</v>
      </c>
      <c r="G419" s="238" t="s">
        <v>178</v>
      </c>
      <c r="H419" s="239">
        <v>387.807</v>
      </c>
      <c r="I419" s="240"/>
      <c r="J419" s="241">
        <f>ROUND(I419*H419,2)</f>
        <v>0</v>
      </c>
      <c r="K419" s="237" t="s">
        <v>144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0.00014</v>
      </c>
      <c r="R419" s="244">
        <f>Q419*H419</f>
        <v>0.05429298</v>
      </c>
      <c r="S419" s="244">
        <v>0</v>
      </c>
      <c r="T419" s="245">
        <f>S419*H419</f>
        <v>0</v>
      </c>
      <c r="AR419" s="24" t="s">
        <v>228</v>
      </c>
      <c r="AT419" s="24" t="s">
        <v>140</v>
      </c>
      <c r="AU419" s="24" t="s">
        <v>78</v>
      </c>
      <c r="AY419" s="24" t="s">
        <v>138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228</v>
      </c>
      <c r="BM419" s="24" t="s">
        <v>675</v>
      </c>
    </row>
    <row r="420" spans="2:51" s="12" customFormat="1" ht="13.5">
      <c r="B420" s="247"/>
      <c r="C420" s="248"/>
      <c r="D420" s="249" t="s">
        <v>147</v>
      </c>
      <c r="E420" s="250" t="s">
        <v>21</v>
      </c>
      <c r="F420" s="251" t="s">
        <v>676</v>
      </c>
      <c r="G420" s="248"/>
      <c r="H420" s="252">
        <v>76.69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147</v>
      </c>
      <c r="AU420" s="258" t="s">
        <v>78</v>
      </c>
      <c r="AV420" s="12" t="s">
        <v>78</v>
      </c>
      <c r="AW420" s="12" t="s">
        <v>33</v>
      </c>
      <c r="AX420" s="12" t="s">
        <v>69</v>
      </c>
      <c r="AY420" s="258" t="s">
        <v>138</v>
      </c>
    </row>
    <row r="421" spans="2:51" s="12" customFormat="1" ht="13.5">
      <c r="B421" s="247"/>
      <c r="C421" s="248"/>
      <c r="D421" s="249" t="s">
        <v>147</v>
      </c>
      <c r="E421" s="250" t="s">
        <v>21</v>
      </c>
      <c r="F421" s="251" t="s">
        <v>677</v>
      </c>
      <c r="G421" s="248"/>
      <c r="H421" s="252">
        <v>53.1</v>
      </c>
      <c r="I421" s="253"/>
      <c r="J421" s="248"/>
      <c r="K421" s="248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147</v>
      </c>
      <c r="AU421" s="258" t="s">
        <v>78</v>
      </c>
      <c r="AV421" s="12" t="s">
        <v>78</v>
      </c>
      <c r="AW421" s="12" t="s">
        <v>33</v>
      </c>
      <c r="AX421" s="12" t="s">
        <v>69</v>
      </c>
      <c r="AY421" s="258" t="s">
        <v>138</v>
      </c>
    </row>
    <row r="422" spans="2:51" s="12" customFormat="1" ht="13.5">
      <c r="B422" s="247"/>
      <c r="C422" s="248"/>
      <c r="D422" s="249" t="s">
        <v>147</v>
      </c>
      <c r="E422" s="250" t="s">
        <v>21</v>
      </c>
      <c r="F422" s="251" t="s">
        <v>678</v>
      </c>
      <c r="G422" s="248"/>
      <c r="H422" s="252">
        <v>40.663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147</v>
      </c>
      <c r="AU422" s="258" t="s">
        <v>78</v>
      </c>
      <c r="AV422" s="12" t="s">
        <v>78</v>
      </c>
      <c r="AW422" s="12" t="s">
        <v>33</v>
      </c>
      <c r="AX422" s="12" t="s">
        <v>69</v>
      </c>
      <c r="AY422" s="258" t="s">
        <v>138</v>
      </c>
    </row>
    <row r="423" spans="2:51" s="12" customFormat="1" ht="13.5">
      <c r="B423" s="247"/>
      <c r="C423" s="248"/>
      <c r="D423" s="249" t="s">
        <v>147</v>
      </c>
      <c r="E423" s="250" t="s">
        <v>21</v>
      </c>
      <c r="F423" s="251" t="s">
        <v>679</v>
      </c>
      <c r="G423" s="248"/>
      <c r="H423" s="252">
        <v>217.354</v>
      </c>
      <c r="I423" s="253"/>
      <c r="J423" s="248"/>
      <c r="K423" s="248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147</v>
      </c>
      <c r="AU423" s="258" t="s">
        <v>78</v>
      </c>
      <c r="AV423" s="12" t="s">
        <v>78</v>
      </c>
      <c r="AW423" s="12" t="s">
        <v>33</v>
      </c>
      <c r="AX423" s="12" t="s">
        <v>69</v>
      </c>
      <c r="AY423" s="258" t="s">
        <v>138</v>
      </c>
    </row>
    <row r="424" spans="2:51" s="13" customFormat="1" ht="13.5">
      <c r="B424" s="259"/>
      <c r="C424" s="260"/>
      <c r="D424" s="249" t="s">
        <v>147</v>
      </c>
      <c r="E424" s="261" t="s">
        <v>21</v>
      </c>
      <c r="F424" s="262" t="s">
        <v>174</v>
      </c>
      <c r="G424" s="260"/>
      <c r="H424" s="263">
        <v>387.807</v>
      </c>
      <c r="I424" s="264"/>
      <c r="J424" s="260"/>
      <c r="K424" s="260"/>
      <c r="L424" s="265"/>
      <c r="M424" s="266"/>
      <c r="N424" s="267"/>
      <c r="O424" s="267"/>
      <c r="P424" s="267"/>
      <c r="Q424" s="267"/>
      <c r="R424" s="267"/>
      <c r="S424" s="267"/>
      <c r="T424" s="268"/>
      <c r="AT424" s="269" t="s">
        <v>147</v>
      </c>
      <c r="AU424" s="269" t="s">
        <v>78</v>
      </c>
      <c r="AV424" s="13" t="s">
        <v>145</v>
      </c>
      <c r="AW424" s="13" t="s">
        <v>33</v>
      </c>
      <c r="AX424" s="13" t="s">
        <v>76</v>
      </c>
      <c r="AY424" s="269" t="s">
        <v>138</v>
      </c>
    </row>
    <row r="425" spans="2:65" s="1" customFormat="1" ht="25.5" customHeight="1">
      <c r="B425" s="46"/>
      <c r="C425" s="235" t="s">
        <v>680</v>
      </c>
      <c r="D425" s="235" t="s">
        <v>140</v>
      </c>
      <c r="E425" s="236" t="s">
        <v>681</v>
      </c>
      <c r="F425" s="237" t="s">
        <v>682</v>
      </c>
      <c r="G425" s="238" t="s">
        <v>178</v>
      </c>
      <c r="H425" s="239">
        <v>260.95</v>
      </c>
      <c r="I425" s="240"/>
      <c r="J425" s="241">
        <f>ROUND(I425*H425,2)</f>
        <v>0</v>
      </c>
      <c r="K425" s="237" t="s">
        <v>144</v>
      </c>
      <c r="L425" s="72"/>
      <c r="M425" s="242" t="s">
        <v>21</v>
      </c>
      <c r="N425" s="243" t="s">
        <v>40</v>
      </c>
      <c r="O425" s="47"/>
      <c r="P425" s="244">
        <f>O425*H425</f>
        <v>0</v>
      </c>
      <c r="Q425" s="244">
        <v>0.00014</v>
      </c>
      <c r="R425" s="244">
        <f>Q425*H425</f>
        <v>0.036532999999999996</v>
      </c>
      <c r="S425" s="244">
        <v>0</v>
      </c>
      <c r="T425" s="245">
        <f>S425*H425</f>
        <v>0</v>
      </c>
      <c r="AR425" s="24" t="s">
        <v>228</v>
      </c>
      <c r="AT425" s="24" t="s">
        <v>140</v>
      </c>
      <c r="AU425" s="24" t="s">
        <v>78</v>
      </c>
      <c r="AY425" s="24" t="s">
        <v>138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228</v>
      </c>
      <c r="BM425" s="24" t="s">
        <v>683</v>
      </c>
    </row>
    <row r="426" spans="2:51" s="12" customFormat="1" ht="13.5">
      <c r="B426" s="247"/>
      <c r="C426" s="248"/>
      <c r="D426" s="249" t="s">
        <v>147</v>
      </c>
      <c r="E426" s="250" t="s">
        <v>21</v>
      </c>
      <c r="F426" s="251" t="s">
        <v>684</v>
      </c>
      <c r="G426" s="248"/>
      <c r="H426" s="252">
        <v>260.95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147</v>
      </c>
      <c r="AU426" s="258" t="s">
        <v>78</v>
      </c>
      <c r="AV426" s="12" t="s">
        <v>78</v>
      </c>
      <c r="AW426" s="12" t="s">
        <v>33</v>
      </c>
      <c r="AX426" s="12" t="s">
        <v>76</v>
      </c>
      <c r="AY426" s="258" t="s">
        <v>138</v>
      </c>
    </row>
    <row r="427" spans="2:65" s="1" customFormat="1" ht="25.5" customHeight="1">
      <c r="B427" s="46"/>
      <c r="C427" s="235" t="s">
        <v>685</v>
      </c>
      <c r="D427" s="235" t="s">
        <v>140</v>
      </c>
      <c r="E427" s="236" t="s">
        <v>686</v>
      </c>
      <c r="F427" s="237" t="s">
        <v>687</v>
      </c>
      <c r="G427" s="238" t="s">
        <v>178</v>
      </c>
      <c r="H427" s="239">
        <v>356.98</v>
      </c>
      <c r="I427" s="240"/>
      <c r="J427" s="241">
        <f>ROUND(I427*H427,2)</f>
        <v>0</v>
      </c>
      <c r="K427" s="237" t="s">
        <v>144</v>
      </c>
      <c r="L427" s="72"/>
      <c r="M427" s="242" t="s">
        <v>21</v>
      </c>
      <c r="N427" s="243" t="s">
        <v>40</v>
      </c>
      <c r="O427" s="47"/>
      <c r="P427" s="244">
        <f>O427*H427</f>
        <v>0</v>
      </c>
      <c r="Q427" s="244">
        <v>0.00014</v>
      </c>
      <c r="R427" s="244">
        <f>Q427*H427</f>
        <v>0.0499772</v>
      </c>
      <c r="S427" s="244">
        <v>0</v>
      </c>
      <c r="T427" s="245">
        <f>S427*H427</f>
        <v>0</v>
      </c>
      <c r="AR427" s="24" t="s">
        <v>228</v>
      </c>
      <c r="AT427" s="24" t="s">
        <v>140</v>
      </c>
      <c r="AU427" s="24" t="s">
        <v>78</v>
      </c>
      <c r="AY427" s="24" t="s">
        <v>138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76</v>
      </c>
      <c r="BK427" s="246">
        <f>ROUND(I427*H427,2)</f>
        <v>0</v>
      </c>
      <c r="BL427" s="24" t="s">
        <v>228</v>
      </c>
      <c r="BM427" s="24" t="s">
        <v>688</v>
      </c>
    </row>
    <row r="428" spans="2:51" s="12" customFormat="1" ht="13.5">
      <c r="B428" s="247"/>
      <c r="C428" s="248"/>
      <c r="D428" s="249" t="s">
        <v>147</v>
      </c>
      <c r="E428" s="250" t="s">
        <v>21</v>
      </c>
      <c r="F428" s="251" t="s">
        <v>689</v>
      </c>
      <c r="G428" s="248"/>
      <c r="H428" s="252">
        <v>356.98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147</v>
      </c>
      <c r="AU428" s="258" t="s">
        <v>78</v>
      </c>
      <c r="AV428" s="12" t="s">
        <v>78</v>
      </c>
      <c r="AW428" s="12" t="s">
        <v>33</v>
      </c>
      <c r="AX428" s="12" t="s">
        <v>76</v>
      </c>
      <c r="AY428" s="258" t="s">
        <v>138</v>
      </c>
    </row>
    <row r="429" spans="2:65" s="1" customFormat="1" ht="25.5" customHeight="1">
      <c r="B429" s="46"/>
      <c r="C429" s="235" t="s">
        <v>690</v>
      </c>
      <c r="D429" s="235" t="s">
        <v>140</v>
      </c>
      <c r="E429" s="236" t="s">
        <v>691</v>
      </c>
      <c r="F429" s="237" t="s">
        <v>692</v>
      </c>
      <c r="G429" s="238" t="s">
        <v>178</v>
      </c>
      <c r="H429" s="239">
        <v>132.855</v>
      </c>
      <c r="I429" s="240"/>
      <c r="J429" s="241">
        <f>ROUND(I429*H429,2)</f>
        <v>0</v>
      </c>
      <c r="K429" s="237" t="s">
        <v>144</v>
      </c>
      <c r="L429" s="72"/>
      <c r="M429" s="242" t="s">
        <v>21</v>
      </c>
      <c r="N429" s="243" t="s">
        <v>40</v>
      </c>
      <c r="O429" s="47"/>
      <c r="P429" s="244">
        <f>O429*H429</f>
        <v>0</v>
      </c>
      <c r="Q429" s="244">
        <v>0.00014</v>
      </c>
      <c r="R429" s="244">
        <f>Q429*H429</f>
        <v>0.018599699999999997</v>
      </c>
      <c r="S429" s="244">
        <v>0</v>
      </c>
      <c r="T429" s="245">
        <f>S429*H429</f>
        <v>0</v>
      </c>
      <c r="AR429" s="24" t="s">
        <v>228</v>
      </c>
      <c r="AT429" s="24" t="s">
        <v>140</v>
      </c>
      <c r="AU429" s="24" t="s">
        <v>78</v>
      </c>
      <c r="AY429" s="24" t="s">
        <v>138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228</v>
      </c>
      <c r="BM429" s="24" t="s">
        <v>693</v>
      </c>
    </row>
    <row r="430" spans="2:51" s="12" customFormat="1" ht="13.5">
      <c r="B430" s="247"/>
      <c r="C430" s="248"/>
      <c r="D430" s="249" t="s">
        <v>147</v>
      </c>
      <c r="E430" s="250" t="s">
        <v>21</v>
      </c>
      <c r="F430" s="251" t="s">
        <v>694</v>
      </c>
      <c r="G430" s="248"/>
      <c r="H430" s="252">
        <v>24.51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147</v>
      </c>
      <c r="AU430" s="258" t="s">
        <v>78</v>
      </c>
      <c r="AV430" s="12" t="s">
        <v>78</v>
      </c>
      <c r="AW430" s="12" t="s">
        <v>33</v>
      </c>
      <c r="AX430" s="12" t="s">
        <v>69</v>
      </c>
      <c r="AY430" s="258" t="s">
        <v>138</v>
      </c>
    </row>
    <row r="431" spans="2:51" s="12" customFormat="1" ht="13.5">
      <c r="B431" s="247"/>
      <c r="C431" s="248"/>
      <c r="D431" s="249" t="s">
        <v>147</v>
      </c>
      <c r="E431" s="250" t="s">
        <v>21</v>
      </c>
      <c r="F431" s="251" t="s">
        <v>695</v>
      </c>
      <c r="G431" s="248"/>
      <c r="H431" s="252">
        <v>39.045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147</v>
      </c>
      <c r="AU431" s="258" t="s">
        <v>78</v>
      </c>
      <c r="AV431" s="12" t="s">
        <v>78</v>
      </c>
      <c r="AW431" s="12" t="s">
        <v>33</v>
      </c>
      <c r="AX431" s="12" t="s">
        <v>69</v>
      </c>
      <c r="AY431" s="258" t="s">
        <v>138</v>
      </c>
    </row>
    <row r="432" spans="2:51" s="12" customFormat="1" ht="13.5">
      <c r="B432" s="247"/>
      <c r="C432" s="248"/>
      <c r="D432" s="249" t="s">
        <v>147</v>
      </c>
      <c r="E432" s="250" t="s">
        <v>21</v>
      </c>
      <c r="F432" s="251" t="s">
        <v>696</v>
      </c>
      <c r="G432" s="248"/>
      <c r="H432" s="252">
        <v>69.3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147</v>
      </c>
      <c r="AU432" s="258" t="s">
        <v>78</v>
      </c>
      <c r="AV432" s="12" t="s">
        <v>78</v>
      </c>
      <c r="AW432" s="12" t="s">
        <v>33</v>
      </c>
      <c r="AX432" s="12" t="s">
        <v>69</v>
      </c>
      <c r="AY432" s="258" t="s">
        <v>138</v>
      </c>
    </row>
    <row r="433" spans="2:51" s="13" customFormat="1" ht="13.5">
      <c r="B433" s="259"/>
      <c r="C433" s="260"/>
      <c r="D433" s="249" t="s">
        <v>147</v>
      </c>
      <c r="E433" s="261" t="s">
        <v>21</v>
      </c>
      <c r="F433" s="262" t="s">
        <v>174</v>
      </c>
      <c r="G433" s="260"/>
      <c r="H433" s="263">
        <v>132.855</v>
      </c>
      <c r="I433" s="264"/>
      <c r="J433" s="260"/>
      <c r="K433" s="260"/>
      <c r="L433" s="265"/>
      <c r="M433" s="291"/>
      <c r="N433" s="292"/>
      <c r="O433" s="292"/>
      <c r="P433" s="292"/>
      <c r="Q433" s="292"/>
      <c r="R433" s="292"/>
      <c r="S433" s="292"/>
      <c r="T433" s="293"/>
      <c r="AT433" s="269" t="s">
        <v>147</v>
      </c>
      <c r="AU433" s="269" t="s">
        <v>78</v>
      </c>
      <c r="AV433" s="13" t="s">
        <v>145</v>
      </c>
      <c r="AW433" s="13" t="s">
        <v>33</v>
      </c>
      <c r="AX433" s="13" t="s">
        <v>76</v>
      </c>
      <c r="AY433" s="269" t="s">
        <v>138</v>
      </c>
    </row>
    <row r="434" spans="2:12" s="1" customFormat="1" ht="6.95" customHeight="1">
      <c r="B434" s="67"/>
      <c r="C434" s="68"/>
      <c r="D434" s="68"/>
      <c r="E434" s="68"/>
      <c r="F434" s="68"/>
      <c r="G434" s="68"/>
      <c r="H434" s="68"/>
      <c r="I434" s="178"/>
      <c r="J434" s="68"/>
      <c r="K434" s="68"/>
      <c r="L434" s="72"/>
    </row>
  </sheetData>
  <sheetProtection password="CC35" sheet="1" objects="1" scenarios="1" formatColumns="0" formatRows="0" autoFilter="0"/>
  <autoFilter ref="C98:K43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7:H87"/>
    <mergeCell ref="E89:H89"/>
    <mergeCell ref="E91:H91"/>
    <mergeCell ref="G1:H1"/>
    <mergeCell ref="L2:V2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90</v>
      </c>
      <c r="G1" s="151" t="s">
        <v>91</v>
      </c>
      <c r="H1" s="151"/>
      <c r="I1" s="152"/>
      <c r="J1" s="151" t="s">
        <v>92</v>
      </c>
      <c r="K1" s="150" t="s">
        <v>93</v>
      </c>
      <c r="L1" s="151" t="s">
        <v>94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Revitalizace výrobního areálu bývalé cihelny v. kat. úz. Krčín- STAVEBNÍ PRÁCE + ZATEPLENÍ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96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97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98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697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12. 12. 2018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ROUND(SUM(BE86:BE93),2)</f>
        <v>0</v>
      </c>
      <c r="G32" s="47"/>
      <c r="H32" s="47"/>
      <c r="I32" s="170">
        <v>0.21</v>
      </c>
      <c r="J32" s="169">
        <f>ROUND(ROUND((SUM(BE86:BE93)),2)*I32,2)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ROUND(SUM(BF86:BF93),2)</f>
        <v>0</v>
      </c>
      <c r="G33" s="47"/>
      <c r="H33" s="47"/>
      <c r="I33" s="170">
        <v>0.15</v>
      </c>
      <c r="J33" s="169">
        <f>ROUND(ROUND((SUM(BF86:BF93)),2)*I33,2)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ROUND(SUM(BG86:BG93),2)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ROUND(SUM(BH86:BH93),2)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ROUND(SUM(BI86:BI93),2)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Revitalizace výrobního areálu bývalé cihelny v. kat. úz. Krčín- STAVEBNÍ PRÁCE + ZATEPLENÍ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96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97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98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SO 10 VRN - SO 10 VRN - Revitalizace výrobního areálu cihelny -  způsobilé výdaje STAVEBNÍ PRÁCE + ZATEPLENÍ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12. 12. 2018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101</v>
      </c>
      <c r="D58" s="171"/>
      <c r="E58" s="171"/>
      <c r="F58" s="171"/>
      <c r="G58" s="171"/>
      <c r="H58" s="171"/>
      <c r="I58" s="185"/>
      <c r="J58" s="186" t="s">
        <v>102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103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104</v>
      </c>
    </row>
    <row r="61" spans="2:11" s="8" customFormat="1" ht="24.95" customHeight="1">
      <c r="B61" s="189"/>
      <c r="C61" s="190"/>
      <c r="D61" s="191" t="s">
        <v>698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699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700</v>
      </c>
      <c r="E63" s="199"/>
      <c r="F63" s="199"/>
      <c r="G63" s="199"/>
      <c r="H63" s="199"/>
      <c r="I63" s="200"/>
      <c r="J63" s="201">
        <f>J90</f>
        <v>0</v>
      </c>
      <c r="K63" s="202"/>
    </row>
    <row r="64" spans="2:11" s="9" customFormat="1" ht="19.9" customHeight="1">
      <c r="B64" s="196"/>
      <c r="C64" s="197"/>
      <c r="D64" s="198" t="s">
        <v>701</v>
      </c>
      <c r="E64" s="199"/>
      <c r="F64" s="199"/>
      <c r="G64" s="199"/>
      <c r="H64" s="199"/>
      <c r="I64" s="200"/>
      <c r="J64" s="201">
        <f>J92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122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Revitalizace výrobního areálu bývalé cihelny v. kat. úz. Krčín- STAVEBNÍ PRÁCE + ZATEPLENÍ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96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97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98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SO 10 VRN - SO 10 VRN - Revitalizace výrobního areálu cihelny -  způsobilé výdaje STAVEBNÍ PRÁCE + ZATEPLENÍ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12. 12. 2018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123</v>
      </c>
      <c r="D85" s="211" t="s">
        <v>54</v>
      </c>
      <c r="E85" s="211" t="s">
        <v>50</v>
      </c>
      <c r="F85" s="211" t="s">
        <v>124</v>
      </c>
      <c r="G85" s="211" t="s">
        <v>125</v>
      </c>
      <c r="H85" s="211" t="s">
        <v>126</v>
      </c>
      <c r="I85" s="212" t="s">
        <v>127</v>
      </c>
      <c r="J85" s="211" t="s">
        <v>102</v>
      </c>
      <c r="K85" s="213" t="s">
        <v>128</v>
      </c>
      <c r="L85" s="214"/>
      <c r="M85" s="102" t="s">
        <v>129</v>
      </c>
      <c r="N85" s="103" t="s">
        <v>39</v>
      </c>
      <c r="O85" s="103" t="s">
        <v>130</v>
      </c>
      <c r="P85" s="103" t="s">
        <v>131</v>
      </c>
      <c r="Q85" s="103" t="s">
        <v>132</v>
      </c>
      <c r="R85" s="103" t="s">
        <v>133</v>
      </c>
      <c r="S85" s="103" t="s">
        <v>134</v>
      </c>
      <c r="T85" s="104" t="s">
        <v>135</v>
      </c>
    </row>
    <row r="86" spans="2:63" s="1" customFormat="1" ht="29.25" customHeight="1">
      <c r="B86" s="46"/>
      <c r="C86" s="108" t="s">
        <v>103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</f>
        <v>0</v>
      </c>
      <c r="Q86" s="106"/>
      <c r="R86" s="216">
        <f>R87</f>
        <v>0</v>
      </c>
      <c r="S86" s="106"/>
      <c r="T86" s="217">
        <f>T87</f>
        <v>0</v>
      </c>
      <c r="AT86" s="24" t="s">
        <v>68</v>
      </c>
      <c r="AU86" s="24" t="s">
        <v>104</v>
      </c>
      <c r="BK86" s="218">
        <f>BK87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702</v>
      </c>
      <c r="F87" s="222" t="s">
        <v>703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P88+P90+P92</f>
        <v>0</v>
      </c>
      <c r="Q87" s="227"/>
      <c r="R87" s="228">
        <f>R88+R90+R92</f>
        <v>0</v>
      </c>
      <c r="S87" s="227"/>
      <c r="T87" s="229">
        <f>T88+T90+T92</f>
        <v>0</v>
      </c>
      <c r="AR87" s="230" t="s">
        <v>163</v>
      </c>
      <c r="AT87" s="231" t="s">
        <v>68</v>
      </c>
      <c r="AU87" s="231" t="s">
        <v>69</v>
      </c>
      <c r="AY87" s="230" t="s">
        <v>138</v>
      </c>
      <c r="BK87" s="232">
        <f>BK88+BK90+BK92</f>
        <v>0</v>
      </c>
    </row>
    <row r="88" spans="2:63" s="11" customFormat="1" ht="19.9" customHeight="1">
      <c r="B88" s="219"/>
      <c r="C88" s="220"/>
      <c r="D88" s="221" t="s">
        <v>68</v>
      </c>
      <c r="E88" s="233" t="s">
        <v>704</v>
      </c>
      <c r="F88" s="233" t="s">
        <v>705</v>
      </c>
      <c r="G88" s="220"/>
      <c r="H88" s="220"/>
      <c r="I88" s="223"/>
      <c r="J88" s="234">
        <f>BK88</f>
        <v>0</v>
      </c>
      <c r="K88" s="220"/>
      <c r="L88" s="225"/>
      <c r="M88" s="226"/>
      <c r="N88" s="227"/>
      <c r="O88" s="227"/>
      <c r="P88" s="228">
        <f>P89</f>
        <v>0</v>
      </c>
      <c r="Q88" s="227"/>
      <c r="R88" s="228">
        <f>R89</f>
        <v>0</v>
      </c>
      <c r="S88" s="227"/>
      <c r="T88" s="229">
        <f>T89</f>
        <v>0</v>
      </c>
      <c r="AR88" s="230" t="s">
        <v>163</v>
      </c>
      <c r="AT88" s="231" t="s">
        <v>68</v>
      </c>
      <c r="AU88" s="231" t="s">
        <v>76</v>
      </c>
      <c r="AY88" s="230" t="s">
        <v>138</v>
      </c>
      <c r="BK88" s="232">
        <f>BK89</f>
        <v>0</v>
      </c>
    </row>
    <row r="89" spans="2:65" s="1" customFormat="1" ht="16.5" customHeight="1">
      <c r="B89" s="46"/>
      <c r="C89" s="235" t="s">
        <v>76</v>
      </c>
      <c r="D89" s="235" t="s">
        <v>140</v>
      </c>
      <c r="E89" s="236" t="s">
        <v>706</v>
      </c>
      <c r="F89" s="237" t="s">
        <v>707</v>
      </c>
      <c r="G89" s="238" t="s">
        <v>708</v>
      </c>
      <c r="H89" s="239">
        <v>0.5</v>
      </c>
      <c r="I89" s="240"/>
      <c r="J89" s="241">
        <f>ROUND(I89*H89,2)</f>
        <v>0</v>
      </c>
      <c r="K89" s="237" t="s">
        <v>144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709</v>
      </c>
      <c r="AT89" s="24" t="s">
        <v>140</v>
      </c>
      <c r="AU89" s="24" t="s">
        <v>78</v>
      </c>
      <c r="AY89" s="24" t="s">
        <v>138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709</v>
      </c>
      <c r="BM89" s="24" t="s">
        <v>710</v>
      </c>
    </row>
    <row r="90" spans="2:63" s="11" customFormat="1" ht="29.85" customHeight="1">
      <c r="B90" s="219"/>
      <c r="C90" s="220"/>
      <c r="D90" s="221" t="s">
        <v>68</v>
      </c>
      <c r="E90" s="233" t="s">
        <v>711</v>
      </c>
      <c r="F90" s="233" t="s">
        <v>712</v>
      </c>
      <c r="G90" s="220"/>
      <c r="H90" s="220"/>
      <c r="I90" s="223"/>
      <c r="J90" s="234">
        <f>BK90</f>
        <v>0</v>
      </c>
      <c r="K90" s="220"/>
      <c r="L90" s="225"/>
      <c r="M90" s="226"/>
      <c r="N90" s="227"/>
      <c r="O90" s="227"/>
      <c r="P90" s="228">
        <f>P91</f>
        <v>0</v>
      </c>
      <c r="Q90" s="227"/>
      <c r="R90" s="228">
        <f>R91</f>
        <v>0</v>
      </c>
      <c r="S90" s="227"/>
      <c r="T90" s="229">
        <f>T91</f>
        <v>0</v>
      </c>
      <c r="AR90" s="230" t="s">
        <v>163</v>
      </c>
      <c r="AT90" s="231" t="s">
        <v>68</v>
      </c>
      <c r="AU90" s="231" t="s">
        <v>76</v>
      </c>
      <c r="AY90" s="230" t="s">
        <v>138</v>
      </c>
      <c r="BK90" s="232">
        <f>BK91</f>
        <v>0</v>
      </c>
    </row>
    <row r="91" spans="2:65" s="1" customFormat="1" ht="16.5" customHeight="1">
      <c r="B91" s="46"/>
      <c r="C91" s="235" t="s">
        <v>78</v>
      </c>
      <c r="D91" s="235" t="s">
        <v>140</v>
      </c>
      <c r="E91" s="236" t="s">
        <v>713</v>
      </c>
      <c r="F91" s="237" t="s">
        <v>714</v>
      </c>
      <c r="G91" s="238" t="s">
        <v>708</v>
      </c>
      <c r="H91" s="239">
        <v>0.5</v>
      </c>
      <c r="I91" s="240"/>
      <c r="J91" s="241">
        <f>ROUND(I91*H91,2)</f>
        <v>0</v>
      </c>
      <c r="K91" s="237" t="s">
        <v>144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709</v>
      </c>
      <c r="AT91" s="24" t="s">
        <v>140</v>
      </c>
      <c r="AU91" s="24" t="s">
        <v>78</v>
      </c>
      <c r="AY91" s="24" t="s">
        <v>138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709</v>
      </c>
      <c r="BM91" s="24" t="s">
        <v>715</v>
      </c>
    </row>
    <row r="92" spans="2:63" s="11" customFormat="1" ht="29.85" customHeight="1">
      <c r="B92" s="219"/>
      <c r="C92" s="220"/>
      <c r="D92" s="221" t="s">
        <v>68</v>
      </c>
      <c r="E92" s="233" t="s">
        <v>716</v>
      </c>
      <c r="F92" s="233" t="s">
        <v>717</v>
      </c>
      <c r="G92" s="220"/>
      <c r="H92" s="220"/>
      <c r="I92" s="223"/>
      <c r="J92" s="234">
        <f>BK92</f>
        <v>0</v>
      </c>
      <c r="K92" s="220"/>
      <c r="L92" s="225"/>
      <c r="M92" s="226"/>
      <c r="N92" s="227"/>
      <c r="O92" s="227"/>
      <c r="P92" s="228">
        <f>P93</f>
        <v>0</v>
      </c>
      <c r="Q92" s="227"/>
      <c r="R92" s="228">
        <f>R93</f>
        <v>0</v>
      </c>
      <c r="S92" s="227"/>
      <c r="T92" s="229">
        <f>T93</f>
        <v>0</v>
      </c>
      <c r="AR92" s="230" t="s">
        <v>163</v>
      </c>
      <c r="AT92" s="231" t="s">
        <v>68</v>
      </c>
      <c r="AU92" s="231" t="s">
        <v>76</v>
      </c>
      <c r="AY92" s="230" t="s">
        <v>138</v>
      </c>
      <c r="BK92" s="232">
        <f>BK93</f>
        <v>0</v>
      </c>
    </row>
    <row r="93" spans="2:65" s="1" customFormat="1" ht="16.5" customHeight="1">
      <c r="B93" s="46"/>
      <c r="C93" s="235" t="s">
        <v>153</v>
      </c>
      <c r="D93" s="235" t="s">
        <v>140</v>
      </c>
      <c r="E93" s="236" t="s">
        <v>718</v>
      </c>
      <c r="F93" s="237" t="s">
        <v>719</v>
      </c>
      <c r="G93" s="238" t="s">
        <v>708</v>
      </c>
      <c r="H93" s="239">
        <v>0.5</v>
      </c>
      <c r="I93" s="240"/>
      <c r="J93" s="241">
        <f>ROUND(I93*H93,2)</f>
        <v>0</v>
      </c>
      <c r="K93" s="237" t="s">
        <v>144</v>
      </c>
      <c r="L93" s="72"/>
      <c r="M93" s="242" t="s">
        <v>21</v>
      </c>
      <c r="N93" s="294" t="s">
        <v>40</v>
      </c>
      <c r="O93" s="295"/>
      <c r="P93" s="296">
        <f>O93*H93</f>
        <v>0</v>
      </c>
      <c r="Q93" s="296">
        <v>0</v>
      </c>
      <c r="R93" s="296">
        <f>Q93*H93</f>
        <v>0</v>
      </c>
      <c r="S93" s="296">
        <v>0</v>
      </c>
      <c r="T93" s="297">
        <f>S93*H93</f>
        <v>0</v>
      </c>
      <c r="AR93" s="24" t="s">
        <v>709</v>
      </c>
      <c r="AT93" s="24" t="s">
        <v>140</v>
      </c>
      <c r="AU93" s="24" t="s">
        <v>78</v>
      </c>
      <c r="AY93" s="24" t="s">
        <v>138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709</v>
      </c>
      <c r="BM93" s="24" t="s">
        <v>720</v>
      </c>
    </row>
    <row r="94" spans="2:12" s="1" customFormat="1" ht="6.95" customHeight="1">
      <c r="B94" s="67"/>
      <c r="C94" s="68"/>
      <c r="D94" s="68"/>
      <c r="E94" s="68"/>
      <c r="F94" s="68"/>
      <c r="G94" s="68"/>
      <c r="H94" s="68"/>
      <c r="I94" s="178"/>
      <c r="J94" s="68"/>
      <c r="K94" s="68"/>
      <c r="L94" s="72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90</v>
      </c>
      <c r="G1" s="151" t="s">
        <v>91</v>
      </c>
      <c r="H1" s="151"/>
      <c r="I1" s="152"/>
      <c r="J1" s="151" t="s">
        <v>92</v>
      </c>
      <c r="K1" s="150" t="s">
        <v>93</v>
      </c>
      <c r="L1" s="151" t="s">
        <v>94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Revitalizace výrobního areálu bývalé cihelny v. kat. úz. Krčín- STAVEBNÍ PRÁCE + ZATEPLENÍ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96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97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98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721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12. 12. 2018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ROUND(J101,2)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ROUND(SUM(BE101:BE349),2)</f>
        <v>0</v>
      </c>
      <c r="G32" s="47"/>
      <c r="H32" s="47"/>
      <c r="I32" s="170">
        <v>0.21</v>
      </c>
      <c r="J32" s="169">
        <f>ROUND(ROUND((SUM(BE101:BE349)),2)*I32,2)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ROUND(SUM(BF101:BF349),2)</f>
        <v>0</v>
      </c>
      <c r="G33" s="47"/>
      <c r="H33" s="47"/>
      <c r="I33" s="170">
        <v>0.15</v>
      </c>
      <c r="J33" s="169">
        <f>ROUND(ROUND((SUM(BF101:BF349)),2)*I33,2)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ROUND(SUM(BG101:BG349),2)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ROUND(SUM(BH101:BH349),2)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ROUND(SUM(BI101:BI349),2)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Revitalizace výrobního areálu bývalé cihelny v. kat. úz. Krčín- STAVEBNÍ PRÁCE + ZATEPLENÍ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96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97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98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SO 01 Budova - NEZP. - SO 01 Budova - Revitalizace výrobního areálu bývalé cihelny - NEzpůsobilé výdaje - STAVEBNÍ PRÁCE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12. 12. 2018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101</v>
      </c>
      <c r="D58" s="171"/>
      <c r="E58" s="171"/>
      <c r="F58" s="171"/>
      <c r="G58" s="171"/>
      <c r="H58" s="171"/>
      <c r="I58" s="185"/>
      <c r="J58" s="186" t="s">
        <v>102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103</v>
      </c>
      <c r="D60" s="47"/>
      <c r="E60" s="47"/>
      <c r="F60" s="47"/>
      <c r="G60" s="47"/>
      <c r="H60" s="47"/>
      <c r="I60" s="156"/>
      <c r="J60" s="167">
        <f>J101</f>
        <v>0</v>
      </c>
      <c r="K60" s="51"/>
      <c r="AU60" s="24" t="s">
        <v>104</v>
      </c>
    </row>
    <row r="61" spans="2:11" s="8" customFormat="1" ht="24.95" customHeight="1">
      <c r="B61" s="189"/>
      <c r="C61" s="190"/>
      <c r="D61" s="191" t="s">
        <v>105</v>
      </c>
      <c r="E61" s="192"/>
      <c r="F61" s="192"/>
      <c r="G61" s="192"/>
      <c r="H61" s="192"/>
      <c r="I61" s="193"/>
      <c r="J61" s="194">
        <f>J102</f>
        <v>0</v>
      </c>
      <c r="K61" s="195"/>
    </row>
    <row r="62" spans="2:11" s="9" customFormat="1" ht="19.9" customHeight="1">
      <c r="B62" s="196"/>
      <c r="C62" s="197"/>
      <c r="D62" s="198" t="s">
        <v>106</v>
      </c>
      <c r="E62" s="199"/>
      <c r="F62" s="199"/>
      <c r="G62" s="199"/>
      <c r="H62" s="199"/>
      <c r="I62" s="200"/>
      <c r="J62" s="201">
        <f>J103</f>
        <v>0</v>
      </c>
      <c r="K62" s="202"/>
    </row>
    <row r="63" spans="2:11" s="9" customFormat="1" ht="19.9" customHeight="1">
      <c r="B63" s="196"/>
      <c r="C63" s="197"/>
      <c r="D63" s="198" t="s">
        <v>107</v>
      </c>
      <c r="E63" s="199"/>
      <c r="F63" s="199"/>
      <c r="G63" s="199"/>
      <c r="H63" s="199"/>
      <c r="I63" s="200"/>
      <c r="J63" s="201">
        <f>J110</f>
        <v>0</v>
      </c>
      <c r="K63" s="202"/>
    </row>
    <row r="64" spans="2:11" s="9" customFormat="1" ht="19.9" customHeight="1">
      <c r="B64" s="196"/>
      <c r="C64" s="197"/>
      <c r="D64" s="198" t="s">
        <v>108</v>
      </c>
      <c r="E64" s="199"/>
      <c r="F64" s="199"/>
      <c r="G64" s="199"/>
      <c r="H64" s="199"/>
      <c r="I64" s="200"/>
      <c r="J64" s="201">
        <f>J114</f>
        <v>0</v>
      </c>
      <c r="K64" s="202"/>
    </row>
    <row r="65" spans="2:11" s="9" customFormat="1" ht="19.9" customHeight="1">
      <c r="B65" s="196"/>
      <c r="C65" s="197"/>
      <c r="D65" s="198" t="s">
        <v>722</v>
      </c>
      <c r="E65" s="199"/>
      <c r="F65" s="199"/>
      <c r="G65" s="199"/>
      <c r="H65" s="199"/>
      <c r="I65" s="200"/>
      <c r="J65" s="201">
        <f>J124</f>
        <v>0</v>
      </c>
      <c r="K65" s="202"/>
    </row>
    <row r="66" spans="2:11" s="9" customFormat="1" ht="19.9" customHeight="1">
      <c r="B66" s="196"/>
      <c r="C66" s="197"/>
      <c r="D66" s="198" t="s">
        <v>109</v>
      </c>
      <c r="E66" s="199"/>
      <c r="F66" s="199"/>
      <c r="G66" s="199"/>
      <c r="H66" s="199"/>
      <c r="I66" s="200"/>
      <c r="J66" s="201">
        <f>J147</f>
        <v>0</v>
      </c>
      <c r="K66" s="202"/>
    </row>
    <row r="67" spans="2:11" s="9" customFormat="1" ht="19.9" customHeight="1">
      <c r="B67" s="196"/>
      <c r="C67" s="197"/>
      <c r="D67" s="198" t="s">
        <v>110</v>
      </c>
      <c r="E67" s="199"/>
      <c r="F67" s="199"/>
      <c r="G67" s="199"/>
      <c r="H67" s="199"/>
      <c r="I67" s="200"/>
      <c r="J67" s="201">
        <f>J156</f>
        <v>0</v>
      </c>
      <c r="K67" s="202"/>
    </row>
    <row r="68" spans="2:11" s="9" customFormat="1" ht="19.9" customHeight="1">
      <c r="B68" s="196"/>
      <c r="C68" s="197"/>
      <c r="D68" s="198" t="s">
        <v>111</v>
      </c>
      <c r="E68" s="199"/>
      <c r="F68" s="199"/>
      <c r="G68" s="199"/>
      <c r="H68" s="199"/>
      <c r="I68" s="200"/>
      <c r="J68" s="201">
        <f>J174</f>
        <v>0</v>
      </c>
      <c r="K68" s="202"/>
    </row>
    <row r="69" spans="2:11" s="9" customFormat="1" ht="19.9" customHeight="1">
      <c r="B69" s="196"/>
      <c r="C69" s="197"/>
      <c r="D69" s="198" t="s">
        <v>112</v>
      </c>
      <c r="E69" s="199"/>
      <c r="F69" s="199"/>
      <c r="G69" s="199"/>
      <c r="H69" s="199"/>
      <c r="I69" s="200"/>
      <c r="J69" s="201">
        <f>J207</f>
        <v>0</v>
      </c>
      <c r="K69" s="202"/>
    </row>
    <row r="70" spans="2:11" s="9" customFormat="1" ht="19.9" customHeight="1">
      <c r="B70" s="196"/>
      <c r="C70" s="197"/>
      <c r="D70" s="198" t="s">
        <v>113</v>
      </c>
      <c r="E70" s="199"/>
      <c r="F70" s="199"/>
      <c r="G70" s="199"/>
      <c r="H70" s="199"/>
      <c r="I70" s="200"/>
      <c r="J70" s="201">
        <f>J213</f>
        <v>0</v>
      </c>
      <c r="K70" s="202"/>
    </row>
    <row r="71" spans="2:11" s="8" customFormat="1" ht="24.95" customHeight="1">
      <c r="B71" s="189"/>
      <c r="C71" s="190"/>
      <c r="D71" s="191" t="s">
        <v>114</v>
      </c>
      <c r="E71" s="192"/>
      <c r="F71" s="192"/>
      <c r="G71" s="192"/>
      <c r="H71" s="192"/>
      <c r="I71" s="193"/>
      <c r="J71" s="194">
        <f>J215</f>
        <v>0</v>
      </c>
      <c r="K71" s="195"/>
    </row>
    <row r="72" spans="2:11" s="9" customFormat="1" ht="19.9" customHeight="1">
      <c r="B72" s="196"/>
      <c r="C72" s="197"/>
      <c r="D72" s="198" t="s">
        <v>115</v>
      </c>
      <c r="E72" s="199"/>
      <c r="F72" s="199"/>
      <c r="G72" s="199"/>
      <c r="H72" s="199"/>
      <c r="I72" s="200"/>
      <c r="J72" s="201">
        <f>J216</f>
        <v>0</v>
      </c>
      <c r="K72" s="202"/>
    </row>
    <row r="73" spans="2:11" s="9" customFormat="1" ht="19.9" customHeight="1">
      <c r="B73" s="196"/>
      <c r="C73" s="197"/>
      <c r="D73" s="198" t="s">
        <v>118</v>
      </c>
      <c r="E73" s="199"/>
      <c r="F73" s="199"/>
      <c r="G73" s="199"/>
      <c r="H73" s="199"/>
      <c r="I73" s="200"/>
      <c r="J73" s="201">
        <f>J226</f>
        <v>0</v>
      </c>
      <c r="K73" s="202"/>
    </row>
    <row r="74" spans="2:11" s="9" customFormat="1" ht="19.9" customHeight="1">
      <c r="B74" s="196"/>
      <c r="C74" s="197"/>
      <c r="D74" s="198" t="s">
        <v>119</v>
      </c>
      <c r="E74" s="199"/>
      <c r="F74" s="199"/>
      <c r="G74" s="199"/>
      <c r="H74" s="199"/>
      <c r="I74" s="200"/>
      <c r="J74" s="201">
        <f>J232</f>
        <v>0</v>
      </c>
      <c r="K74" s="202"/>
    </row>
    <row r="75" spans="2:11" s="9" customFormat="1" ht="19.9" customHeight="1">
      <c r="B75" s="196"/>
      <c r="C75" s="197"/>
      <c r="D75" s="198" t="s">
        <v>723</v>
      </c>
      <c r="E75" s="199"/>
      <c r="F75" s="199"/>
      <c r="G75" s="199"/>
      <c r="H75" s="199"/>
      <c r="I75" s="200"/>
      <c r="J75" s="201">
        <f>J256</f>
        <v>0</v>
      </c>
      <c r="K75" s="202"/>
    </row>
    <row r="76" spans="2:11" s="9" customFormat="1" ht="19.9" customHeight="1">
      <c r="B76" s="196"/>
      <c r="C76" s="197"/>
      <c r="D76" s="198" t="s">
        <v>724</v>
      </c>
      <c r="E76" s="199"/>
      <c r="F76" s="199"/>
      <c r="G76" s="199"/>
      <c r="H76" s="199"/>
      <c r="I76" s="200"/>
      <c r="J76" s="201">
        <f>J270</f>
        <v>0</v>
      </c>
      <c r="K76" s="202"/>
    </row>
    <row r="77" spans="2:11" s="9" customFormat="1" ht="19.9" customHeight="1">
      <c r="B77" s="196"/>
      <c r="C77" s="197"/>
      <c r="D77" s="198" t="s">
        <v>725</v>
      </c>
      <c r="E77" s="199"/>
      <c r="F77" s="199"/>
      <c r="G77" s="199"/>
      <c r="H77" s="199"/>
      <c r="I77" s="200"/>
      <c r="J77" s="201">
        <f>J286</f>
        <v>0</v>
      </c>
      <c r="K77" s="202"/>
    </row>
    <row r="78" spans="2:11" s="9" customFormat="1" ht="19.9" customHeight="1">
      <c r="B78" s="196"/>
      <c r="C78" s="197"/>
      <c r="D78" s="198" t="s">
        <v>726</v>
      </c>
      <c r="E78" s="199"/>
      <c r="F78" s="199"/>
      <c r="G78" s="199"/>
      <c r="H78" s="199"/>
      <c r="I78" s="200"/>
      <c r="J78" s="201">
        <f>J304</f>
        <v>0</v>
      </c>
      <c r="K78" s="202"/>
    </row>
    <row r="79" spans="2:11" s="9" customFormat="1" ht="19.9" customHeight="1">
      <c r="B79" s="196"/>
      <c r="C79" s="197"/>
      <c r="D79" s="198" t="s">
        <v>120</v>
      </c>
      <c r="E79" s="199"/>
      <c r="F79" s="199"/>
      <c r="G79" s="199"/>
      <c r="H79" s="199"/>
      <c r="I79" s="200"/>
      <c r="J79" s="201">
        <f>J327</f>
        <v>0</v>
      </c>
      <c r="K79" s="202"/>
    </row>
    <row r="80" spans="2:11" s="1" customFormat="1" ht="21.8" customHeight="1">
      <c r="B80" s="46"/>
      <c r="C80" s="47"/>
      <c r="D80" s="47"/>
      <c r="E80" s="47"/>
      <c r="F80" s="47"/>
      <c r="G80" s="47"/>
      <c r="H80" s="47"/>
      <c r="I80" s="156"/>
      <c r="J80" s="47"/>
      <c r="K80" s="51"/>
    </row>
    <row r="81" spans="2:11" s="1" customFormat="1" ht="6.95" customHeight="1">
      <c r="B81" s="67"/>
      <c r="C81" s="68"/>
      <c r="D81" s="68"/>
      <c r="E81" s="68"/>
      <c r="F81" s="68"/>
      <c r="G81" s="68"/>
      <c r="H81" s="68"/>
      <c r="I81" s="178"/>
      <c r="J81" s="68"/>
      <c r="K81" s="69"/>
    </row>
    <row r="85" spans="2:12" s="1" customFormat="1" ht="6.95" customHeight="1">
      <c r="B85" s="70"/>
      <c r="C85" s="71"/>
      <c r="D85" s="71"/>
      <c r="E85" s="71"/>
      <c r="F85" s="71"/>
      <c r="G85" s="71"/>
      <c r="H85" s="71"/>
      <c r="I85" s="181"/>
      <c r="J85" s="71"/>
      <c r="K85" s="71"/>
      <c r="L85" s="72"/>
    </row>
    <row r="86" spans="2:12" s="1" customFormat="1" ht="36.95" customHeight="1">
      <c r="B86" s="46"/>
      <c r="C86" s="73" t="s">
        <v>122</v>
      </c>
      <c r="D86" s="74"/>
      <c r="E86" s="74"/>
      <c r="F86" s="74"/>
      <c r="G86" s="74"/>
      <c r="H86" s="74"/>
      <c r="I86" s="203"/>
      <c r="J86" s="74"/>
      <c r="K86" s="74"/>
      <c r="L86" s="72"/>
    </row>
    <row r="87" spans="2:12" s="1" customFormat="1" ht="6.95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12" s="1" customFormat="1" ht="14.4" customHeight="1">
      <c r="B88" s="46"/>
      <c r="C88" s="76" t="s">
        <v>18</v>
      </c>
      <c r="D88" s="74"/>
      <c r="E88" s="74"/>
      <c r="F88" s="74"/>
      <c r="G88" s="74"/>
      <c r="H88" s="74"/>
      <c r="I88" s="203"/>
      <c r="J88" s="74"/>
      <c r="K88" s="74"/>
      <c r="L88" s="72"/>
    </row>
    <row r="89" spans="2:12" s="1" customFormat="1" ht="16.5" customHeight="1">
      <c r="B89" s="46"/>
      <c r="C89" s="74"/>
      <c r="D89" s="74"/>
      <c r="E89" s="204" t="str">
        <f>E7</f>
        <v>Revitalizace výrobního areálu bývalé cihelny v. kat. úz. Krčín- STAVEBNÍ PRÁCE + ZATEPLENÍ</v>
      </c>
      <c r="F89" s="76"/>
      <c r="G89" s="76"/>
      <c r="H89" s="76"/>
      <c r="I89" s="203"/>
      <c r="J89" s="74"/>
      <c r="K89" s="74"/>
      <c r="L89" s="72"/>
    </row>
    <row r="90" spans="2:12" ht="13.5">
      <c r="B90" s="28"/>
      <c r="C90" s="76" t="s">
        <v>96</v>
      </c>
      <c r="D90" s="205"/>
      <c r="E90" s="205"/>
      <c r="F90" s="205"/>
      <c r="G90" s="205"/>
      <c r="H90" s="205"/>
      <c r="I90" s="148"/>
      <c r="J90" s="205"/>
      <c r="K90" s="205"/>
      <c r="L90" s="206"/>
    </row>
    <row r="91" spans="2:12" s="1" customFormat="1" ht="16.5" customHeight="1">
      <c r="B91" s="46"/>
      <c r="C91" s="74"/>
      <c r="D91" s="74"/>
      <c r="E91" s="204" t="s">
        <v>97</v>
      </c>
      <c r="F91" s="74"/>
      <c r="G91" s="74"/>
      <c r="H91" s="74"/>
      <c r="I91" s="203"/>
      <c r="J91" s="74"/>
      <c r="K91" s="74"/>
      <c r="L91" s="72"/>
    </row>
    <row r="92" spans="2:12" s="1" customFormat="1" ht="14.4" customHeight="1">
      <c r="B92" s="46"/>
      <c r="C92" s="76" t="s">
        <v>98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17.25" customHeight="1">
      <c r="B93" s="46"/>
      <c r="C93" s="74"/>
      <c r="D93" s="74"/>
      <c r="E93" s="82" t="str">
        <f>E11</f>
        <v>SO 01 Budova - NEZP. - SO 01 Budova - Revitalizace výrobního areálu bývalé cihelny - NEzpůsobilé výdaje - STAVEBNÍ PRÁCE</v>
      </c>
      <c r="F93" s="74"/>
      <c r="G93" s="74"/>
      <c r="H93" s="74"/>
      <c r="I93" s="203"/>
      <c r="J93" s="74"/>
      <c r="K93" s="74"/>
      <c r="L93" s="72"/>
    </row>
    <row r="94" spans="2:12" s="1" customFormat="1" ht="6.95" customHeight="1">
      <c r="B94" s="46"/>
      <c r="C94" s="74"/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8" customHeight="1">
      <c r="B95" s="46"/>
      <c r="C95" s="76" t="s">
        <v>23</v>
      </c>
      <c r="D95" s="74"/>
      <c r="E95" s="74"/>
      <c r="F95" s="207" t="str">
        <f>F14</f>
        <v xml:space="preserve"> </v>
      </c>
      <c r="G95" s="74"/>
      <c r="H95" s="74"/>
      <c r="I95" s="208" t="s">
        <v>25</v>
      </c>
      <c r="J95" s="85" t="str">
        <f>IF(J14="","",J14)</f>
        <v>12. 12. 2018</v>
      </c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3.5">
      <c r="B97" s="46"/>
      <c r="C97" s="76" t="s">
        <v>27</v>
      </c>
      <c r="D97" s="74"/>
      <c r="E97" s="74"/>
      <c r="F97" s="207" t="str">
        <f>E17</f>
        <v xml:space="preserve"> </v>
      </c>
      <c r="G97" s="74"/>
      <c r="H97" s="74"/>
      <c r="I97" s="208" t="s">
        <v>32</v>
      </c>
      <c r="J97" s="207" t="str">
        <f>E23</f>
        <v xml:space="preserve"> </v>
      </c>
      <c r="K97" s="74"/>
      <c r="L97" s="72"/>
    </row>
    <row r="98" spans="2:12" s="1" customFormat="1" ht="14.4" customHeight="1">
      <c r="B98" s="46"/>
      <c r="C98" s="76" t="s">
        <v>30</v>
      </c>
      <c r="D98" s="74"/>
      <c r="E98" s="74"/>
      <c r="F98" s="207" t="str">
        <f>IF(E20="","",E20)</f>
        <v/>
      </c>
      <c r="G98" s="74"/>
      <c r="H98" s="74"/>
      <c r="I98" s="203"/>
      <c r="J98" s="74"/>
      <c r="K98" s="74"/>
      <c r="L98" s="72"/>
    </row>
    <row r="99" spans="2:12" s="1" customFormat="1" ht="10.3" customHeight="1">
      <c r="B99" s="46"/>
      <c r="C99" s="74"/>
      <c r="D99" s="74"/>
      <c r="E99" s="74"/>
      <c r="F99" s="74"/>
      <c r="G99" s="74"/>
      <c r="H99" s="74"/>
      <c r="I99" s="203"/>
      <c r="J99" s="74"/>
      <c r="K99" s="74"/>
      <c r="L99" s="72"/>
    </row>
    <row r="100" spans="2:20" s="10" customFormat="1" ht="29.25" customHeight="1">
      <c r="B100" s="209"/>
      <c r="C100" s="210" t="s">
        <v>123</v>
      </c>
      <c r="D100" s="211" t="s">
        <v>54</v>
      </c>
      <c r="E100" s="211" t="s">
        <v>50</v>
      </c>
      <c r="F100" s="211" t="s">
        <v>124</v>
      </c>
      <c r="G100" s="211" t="s">
        <v>125</v>
      </c>
      <c r="H100" s="211" t="s">
        <v>126</v>
      </c>
      <c r="I100" s="212" t="s">
        <v>127</v>
      </c>
      <c r="J100" s="211" t="s">
        <v>102</v>
      </c>
      <c r="K100" s="213" t="s">
        <v>128</v>
      </c>
      <c r="L100" s="214"/>
      <c r="M100" s="102" t="s">
        <v>129</v>
      </c>
      <c r="N100" s="103" t="s">
        <v>39</v>
      </c>
      <c r="O100" s="103" t="s">
        <v>130</v>
      </c>
      <c r="P100" s="103" t="s">
        <v>131</v>
      </c>
      <c r="Q100" s="103" t="s">
        <v>132</v>
      </c>
      <c r="R100" s="103" t="s">
        <v>133</v>
      </c>
      <c r="S100" s="103" t="s">
        <v>134</v>
      </c>
      <c r="T100" s="104" t="s">
        <v>135</v>
      </c>
    </row>
    <row r="101" spans="2:63" s="1" customFormat="1" ht="29.25" customHeight="1">
      <c r="B101" s="46"/>
      <c r="C101" s="108" t="s">
        <v>103</v>
      </c>
      <c r="D101" s="74"/>
      <c r="E101" s="74"/>
      <c r="F101" s="74"/>
      <c r="G101" s="74"/>
      <c r="H101" s="74"/>
      <c r="I101" s="203"/>
      <c r="J101" s="215">
        <f>BK101</f>
        <v>0</v>
      </c>
      <c r="K101" s="74"/>
      <c r="L101" s="72"/>
      <c r="M101" s="105"/>
      <c r="N101" s="106"/>
      <c r="O101" s="106"/>
      <c r="P101" s="216">
        <f>P102+P215</f>
        <v>0</v>
      </c>
      <c r="Q101" s="106"/>
      <c r="R101" s="216">
        <f>R102+R215</f>
        <v>30.574677830000002</v>
      </c>
      <c r="S101" s="106"/>
      <c r="T101" s="217">
        <f>T102+T215</f>
        <v>36.603032</v>
      </c>
      <c r="AT101" s="24" t="s">
        <v>68</v>
      </c>
      <c r="AU101" s="24" t="s">
        <v>104</v>
      </c>
      <c r="BK101" s="218">
        <f>BK102+BK215</f>
        <v>0</v>
      </c>
    </row>
    <row r="102" spans="2:63" s="11" customFormat="1" ht="37.4" customHeight="1">
      <c r="B102" s="219"/>
      <c r="C102" s="220"/>
      <c r="D102" s="221" t="s">
        <v>68</v>
      </c>
      <c r="E102" s="222" t="s">
        <v>136</v>
      </c>
      <c r="F102" s="222" t="s">
        <v>137</v>
      </c>
      <c r="G102" s="220"/>
      <c r="H102" s="220"/>
      <c r="I102" s="223"/>
      <c r="J102" s="224">
        <f>BK102</f>
        <v>0</v>
      </c>
      <c r="K102" s="220"/>
      <c r="L102" s="225"/>
      <c r="M102" s="226"/>
      <c r="N102" s="227"/>
      <c r="O102" s="227"/>
      <c r="P102" s="228">
        <f>P103+P110+P114+P124+P147+P156+P174+P207+P213</f>
        <v>0</v>
      </c>
      <c r="Q102" s="227"/>
      <c r="R102" s="228">
        <f>R103+R110+R114+R124+R147+R156+R174+R207+R213</f>
        <v>27.388278720000002</v>
      </c>
      <c r="S102" s="227"/>
      <c r="T102" s="229">
        <f>T103+T110+T114+T124+T147+T156+T174+T207+T213</f>
        <v>36.603032</v>
      </c>
      <c r="AR102" s="230" t="s">
        <v>76</v>
      </c>
      <c r="AT102" s="231" t="s">
        <v>68</v>
      </c>
      <c r="AU102" s="231" t="s">
        <v>69</v>
      </c>
      <c r="AY102" s="230" t="s">
        <v>138</v>
      </c>
      <c r="BK102" s="232">
        <f>BK103+BK110+BK114+BK124+BK147+BK156+BK174+BK207+BK213</f>
        <v>0</v>
      </c>
    </row>
    <row r="103" spans="2:63" s="11" customFormat="1" ht="19.9" customHeight="1">
      <c r="B103" s="219"/>
      <c r="C103" s="220"/>
      <c r="D103" s="221" t="s">
        <v>68</v>
      </c>
      <c r="E103" s="233" t="s">
        <v>76</v>
      </c>
      <c r="F103" s="233" t="s">
        <v>139</v>
      </c>
      <c r="G103" s="220"/>
      <c r="H103" s="220"/>
      <c r="I103" s="223"/>
      <c r="J103" s="234">
        <f>BK103</f>
        <v>0</v>
      </c>
      <c r="K103" s="220"/>
      <c r="L103" s="225"/>
      <c r="M103" s="226"/>
      <c r="N103" s="227"/>
      <c r="O103" s="227"/>
      <c r="P103" s="228">
        <f>SUM(P104:P109)</f>
        <v>0</v>
      </c>
      <c r="Q103" s="227"/>
      <c r="R103" s="228">
        <f>SUM(R104:R109)</f>
        <v>0</v>
      </c>
      <c r="S103" s="227"/>
      <c r="T103" s="229">
        <f>SUM(T104:T109)</f>
        <v>0</v>
      </c>
      <c r="AR103" s="230" t="s">
        <v>76</v>
      </c>
      <c r="AT103" s="231" t="s">
        <v>68</v>
      </c>
      <c r="AU103" s="231" t="s">
        <v>76</v>
      </c>
      <c r="AY103" s="230" t="s">
        <v>138</v>
      </c>
      <c r="BK103" s="232">
        <f>SUM(BK104:BK109)</f>
        <v>0</v>
      </c>
    </row>
    <row r="104" spans="2:65" s="1" customFormat="1" ht="25.5" customHeight="1">
      <c r="B104" s="46"/>
      <c r="C104" s="235" t="s">
        <v>76</v>
      </c>
      <c r="D104" s="235" t="s">
        <v>140</v>
      </c>
      <c r="E104" s="236" t="s">
        <v>154</v>
      </c>
      <c r="F104" s="237" t="s">
        <v>155</v>
      </c>
      <c r="G104" s="238" t="s">
        <v>143</v>
      </c>
      <c r="H104" s="239">
        <v>0.576</v>
      </c>
      <c r="I104" s="240"/>
      <c r="J104" s="241">
        <f>ROUND(I104*H104,2)</f>
        <v>0</v>
      </c>
      <c r="K104" s="237" t="s">
        <v>144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145</v>
      </c>
      <c r="AT104" s="24" t="s">
        <v>140</v>
      </c>
      <c r="AU104" s="24" t="s">
        <v>78</v>
      </c>
      <c r="AY104" s="24" t="s">
        <v>138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145</v>
      </c>
      <c r="BM104" s="24" t="s">
        <v>727</v>
      </c>
    </row>
    <row r="105" spans="2:51" s="12" customFormat="1" ht="13.5">
      <c r="B105" s="247"/>
      <c r="C105" s="248"/>
      <c r="D105" s="249" t="s">
        <v>147</v>
      </c>
      <c r="E105" s="250" t="s">
        <v>21</v>
      </c>
      <c r="F105" s="251" t="s">
        <v>728</v>
      </c>
      <c r="G105" s="248"/>
      <c r="H105" s="252">
        <v>0.576</v>
      </c>
      <c r="I105" s="253"/>
      <c r="J105" s="248"/>
      <c r="K105" s="248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147</v>
      </c>
      <c r="AU105" s="258" t="s">
        <v>78</v>
      </c>
      <c r="AV105" s="12" t="s">
        <v>78</v>
      </c>
      <c r="AW105" s="12" t="s">
        <v>33</v>
      </c>
      <c r="AX105" s="12" t="s">
        <v>69</v>
      </c>
      <c r="AY105" s="258" t="s">
        <v>138</v>
      </c>
    </row>
    <row r="106" spans="2:51" s="13" customFormat="1" ht="13.5">
      <c r="B106" s="259"/>
      <c r="C106" s="260"/>
      <c r="D106" s="249" t="s">
        <v>147</v>
      </c>
      <c r="E106" s="261" t="s">
        <v>21</v>
      </c>
      <c r="F106" s="262" t="s">
        <v>174</v>
      </c>
      <c r="G106" s="260"/>
      <c r="H106" s="263">
        <v>0.576</v>
      </c>
      <c r="I106" s="264"/>
      <c r="J106" s="260"/>
      <c r="K106" s="260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147</v>
      </c>
      <c r="AU106" s="269" t="s">
        <v>78</v>
      </c>
      <c r="AV106" s="13" t="s">
        <v>145</v>
      </c>
      <c r="AW106" s="13" t="s">
        <v>33</v>
      </c>
      <c r="AX106" s="13" t="s">
        <v>76</v>
      </c>
      <c r="AY106" s="269" t="s">
        <v>138</v>
      </c>
    </row>
    <row r="107" spans="2:65" s="1" customFormat="1" ht="38.25" customHeight="1">
      <c r="B107" s="46"/>
      <c r="C107" s="235" t="s">
        <v>78</v>
      </c>
      <c r="D107" s="235" t="s">
        <v>140</v>
      </c>
      <c r="E107" s="236" t="s">
        <v>159</v>
      </c>
      <c r="F107" s="237" t="s">
        <v>160</v>
      </c>
      <c r="G107" s="238" t="s">
        <v>143</v>
      </c>
      <c r="H107" s="239">
        <v>0.576</v>
      </c>
      <c r="I107" s="240"/>
      <c r="J107" s="241">
        <f>ROUND(I107*H107,2)</f>
        <v>0</v>
      </c>
      <c r="K107" s="237" t="s">
        <v>144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145</v>
      </c>
      <c r="AT107" s="24" t="s">
        <v>140</v>
      </c>
      <c r="AU107" s="24" t="s">
        <v>78</v>
      </c>
      <c r="AY107" s="24" t="s">
        <v>138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145</v>
      </c>
      <c r="BM107" s="24" t="s">
        <v>729</v>
      </c>
    </row>
    <row r="108" spans="2:51" s="12" customFormat="1" ht="13.5">
      <c r="B108" s="247"/>
      <c r="C108" s="248"/>
      <c r="D108" s="249" t="s">
        <v>147</v>
      </c>
      <c r="E108" s="250" t="s">
        <v>21</v>
      </c>
      <c r="F108" s="251" t="s">
        <v>728</v>
      </c>
      <c r="G108" s="248"/>
      <c r="H108" s="252">
        <v>0.576</v>
      </c>
      <c r="I108" s="253"/>
      <c r="J108" s="248"/>
      <c r="K108" s="248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147</v>
      </c>
      <c r="AU108" s="258" t="s">
        <v>78</v>
      </c>
      <c r="AV108" s="12" t="s">
        <v>78</v>
      </c>
      <c r="AW108" s="12" t="s">
        <v>33</v>
      </c>
      <c r="AX108" s="12" t="s">
        <v>69</v>
      </c>
      <c r="AY108" s="258" t="s">
        <v>138</v>
      </c>
    </row>
    <row r="109" spans="2:51" s="13" customFormat="1" ht="13.5">
      <c r="B109" s="259"/>
      <c r="C109" s="260"/>
      <c r="D109" s="249" t="s">
        <v>147</v>
      </c>
      <c r="E109" s="261" t="s">
        <v>21</v>
      </c>
      <c r="F109" s="262" t="s">
        <v>174</v>
      </c>
      <c r="G109" s="260"/>
      <c r="H109" s="263">
        <v>0.576</v>
      </c>
      <c r="I109" s="264"/>
      <c r="J109" s="260"/>
      <c r="K109" s="260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147</v>
      </c>
      <c r="AU109" s="269" t="s">
        <v>78</v>
      </c>
      <c r="AV109" s="13" t="s">
        <v>145</v>
      </c>
      <c r="AW109" s="13" t="s">
        <v>33</v>
      </c>
      <c r="AX109" s="13" t="s">
        <v>76</v>
      </c>
      <c r="AY109" s="269" t="s">
        <v>138</v>
      </c>
    </row>
    <row r="110" spans="2:63" s="11" customFormat="1" ht="29.85" customHeight="1">
      <c r="B110" s="219"/>
      <c r="C110" s="220"/>
      <c r="D110" s="221" t="s">
        <v>68</v>
      </c>
      <c r="E110" s="233" t="s">
        <v>78</v>
      </c>
      <c r="F110" s="233" t="s">
        <v>168</v>
      </c>
      <c r="G110" s="220"/>
      <c r="H110" s="220"/>
      <c r="I110" s="223"/>
      <c r="J110" s="234">
        <f>BK110</f>
        <v>0</v>
      </c>
      <c r="K110" s="220"/>
      <c r="L110" s="225"/>
      <c r="M110" s="226"/>
      <c r="N110" s="227"/>
      <c r="O110" s="227"/>
      <c r="P110" s="228">
        <f>SUM(P111:P113)</f>
        <v>0</v>
      </c>
      <c r="Q110" s="227"/>
      <c r="R110" s="228">
        <f>SUM(R111:R113)</f>
        <v>1.29965184</v>
      </c>
      <c r="S110" s="227"/>
      <c r="T110" s="229">
        <f>SUM(T111:T113)</f>
        <v>0</v>
      </c>
      <c r="AR110" s="230" t="s">
        <v>76</v>
      </c>
      <c r="AT110" s="231" t="s">
        <v>68</v>
      </c>
      <c r="AU110" s="231" t="s">
        <v>76</v>
      </c>
      <c r="AY110" s="230" t="s">
        <v>138</v>
      </c>
      <c r="BK110" s="232">
        <f>SUM(BK111:BK113)</f>
        <v>0</v>
      </c>
    </row>
    <row r="111" spans="2:65" s="1" customFormat="1" ht="25.5" customHeight="1">
      <c r="B111" s="46"/>
      <c r="C111" s="235" t="s">
        <v>153</v>
      </c>
      <c r="D111" s="235" t="s">
        <v>140</v>
      </c>
      <c r="E111" s="236" t="s">
        <v>170</v>
      </c>
      <c r="F111" s="237" t="s">
        <v>171</v>
      </c>
      <c r="G111" s="238" t="s">
        <v>143</v>
      </c>
      <c r="H111" s="239">
        <v>0.576</v>
      </c>
      <c r="I111" s="240"/>
      <c r="J111" s="241">
        <f>ROUND(I111*H111,2)</f>
        <v>0</v>
      </c>
      <c r="K111" s="237" t="s">
        <v>144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2.25634</v>
      </c>
      <c r="R111" s="244">
        <f>Q111*H111</f>
        <v>1.29965184</v>
      </c>
      <c r="S111" s="244">
        <v>0</v>
      </c>
      <c r="T111" s="245">
        <f>S111*H111</f>
        <v>0</v>
      </c>
      <c r="AR111" s="24" t="s">
        <v>145</v>
      </c>
      <c r="AT111" s="24" t="s">
        <v>140</v>
      </c>
      <c r="AU111" s="24" t="s">
        <v>78</v>
      </c>
      <c r="AY111" s="24" t="s">
        <v>138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145</v>
      </c>
      <c r="BM111" s="24" t="s">
        <v>730</v>
      </c>
    </row>
    <row r="112" spans="2:51" s="12" customFormat="1" ht="13.5">
      <c r="B112" s="247"/>
      <c r="C112" s="248"/>
      <c r="D112" s="249" t="s">
        <v>147</v>
      </c>
      <c r="E112" s="250" t="s">
        <v>21</v>
      </c>
      <c r="F112" s="251" t="s">
        <v>731</v>
      </c>
      <c r="G112" s="248"/>
      <c r="H112" s="252">
        <v>0.576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147</v>
      </c>
      <c r="AU112" s="258" t="s">
        <v>78</v>
      </c>
      <c r="AV112" s="12" t="s">
        <v>78</v>
      </c>
      <c r="AW112" s="12" t="s">
        <v>33</v>
      </c>
      <c r="AX112" s="12" t="s">
        <v>69</v>
      </c>
      <c r="AY112" s="258" t="s">
        <v>138</v>
      </c>
    </row>
    <row r="113" spans="2:51" s="13" customFormat="1" ht="13.5">
      <c r="B113" s="259"/>
      <c r="C113" s="260"/>
      <c r="D113" s="249" t="s">
        <v>147</v>
      </c>
      <c r="E113" s="261" t="s">
        <v>21</v>
      </c>
      <c r="F113" s="262" t="s">
        <v>174</v>
      </c>
      <c r="G113" s="260"/>
      <c r="H113" s="263">
        <v>0.576</v>
      </c>
      <c r="I113" s="264"/>
      <c r="J113" s="260"/>
      <c r="K113" s="260"/>
      <c r="L113" s="265"/>
      <c r="M113" s="266"/>
      <c r="N113" s="267"/>
      <c r="O113" s="267"/>
      <c r="P113" s="267"/>
      <c r="Q113" s="267"/>
      <c r="R113" s="267"/>
      <c r="S113" s="267"/>
      <c r="T113" s="268"/>
      <c r="AT113" s="269" t="s">
        <v>147</v>
      </c>
      <c r="AU113" s="269" t="s">
        <v>78</v>
      </c>
      <c r="AV113" s="13" t="s">
        <v>145</v>
      </c>
      <c r="AW113" s="13" t="s">
        <v>33</v>
      </c>
      <c r="AX113" s="13" t="s">
        <v>76</v>
      </c>
      <c r="AY113" s="269" t="s">
        <v>138</v>
      </c>
    </row>
    <row r="114" spans="2:63" s="11" customFormat="1" ht="29.85" customHeight="1">
      <c r="B114" s="219"/>
      <c r="C114" s="220"/>
      <c r="D114" s="221" t="s">
        <v>68</v>
      </c>
      <c r="E114" s="233" t="s">
        <v>153</v>
      </c>
      <c r="F114" s="233" t="s">
        <v>181</v>
      </c>
      <c r="G114" s="220"/>
      <c r="H114" s="220"/>
      <c r="I114" s="223"/>
      <c r="J114" s="234">
        <f>BK114</f>
        <v>0</v>
      </c>
      <c r="K114" s="220"/>
      <c r="L114" s="225"/>
      <c r="M114" s="226"/>
      <c r="N114" s="227"/>
      <c r="O114" s="227"/>
      <c r="P114" s="228">
        <f>SUM(P115:P123)</f>
        <v>0</v>
      </c>
      <c r="Q114" s="227"/>
      <c r="R114" s="228">
        <f>SUM(R115:R123)</f>
        <v>8.292736640000001</v>
      </c>
      <c r="S114" s="227"/>
      <c r="T114" s="229">
        <f>SUM(T115:T123)</f>
        <v>0</v>
      </c>
      <c r="AR114" s="230" t="s">
        <v>76</v>
      </c>
      <c r="AT114" s="231" t="s">
        <v>68</v>
      </c>
      <c r="AU114" s="231" t="s">
        <v>76</v>
      </c>
      <c r="AY114" s="230" t="s">
        <v>138</v>
      </c>
      <c r="BK114" s="232">
        <f>SUM(BK115:BK123)</f>
        <v>0</v>
      </c>
    </row>
    <row r="115" spans="2:65" s="1" customFormat="1" ht="25.5" customHeight="1">
      <c r="B115" s="46"/>
      <c r="C115" s="235" t="s">
        <v>145</v>
      </c>
      <c r="D115" s="235" t="s">
        <v>140</v>
      </c>
      <c r="E115" s="236" t="s">
        <v>189</v>
      </c>
      <c r="F115" s="237" t="s">
        <v>190</v>
      </c>
      <c r="G115" s="238" t="s">
        <v>143</v>
      </c>
      <c r="H115" s="239">
        <v>3.288</v>
      </c>
      <c r="I115" s="240"/>
      <c r="J115" s="241">
        <f>ROUND(I115*H115,2)</f>
        <v>0</v>
      </c>
      <c r="K115" s="237" t="s">
        <v>144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1.8775</v>
      </c>
      <c r="R115" s="244">
        <f>Q115*H115</f>
        <v>6.17322</v>
      </c>
      <c r="S115" s="244">
        <v>0</v>
      </c>
      <c r="T115" s="245">
        <f>S115*H115</f>
        <v>0</v>
      </c>
      <c r="AR115" s="24" t="s">
        <v>145</v>
      </c>
      <c r="AT115" s="24" t="s">
        <v>140</v>
      </c>
      <c r="AU115" s="24" t="s">
        <v>78</v>
      </c>
      <c r="AY115" s="24" t="s">
        <v>138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145</v>
      </c>
      <c r="BM115" s="24" t="s">
        <v>732</v>
      </c>
    </row>
    <row r="116" spans="2:51" s="12" customFormat="1" ht="13.5">
      <c r="B116" s="247"/>
      <c r="C116" s="248"/>
      <c r="D116" s="249" t="s">
        <v>147</v>
      </c>
      <c r="E116" s="250" t="s">
        <v>21</v>
      </c>
      <c r="F116" s="251" t="s">
        <v>733</v>
      </c>
      <c r="G116" s="248"/>
      <c r="H116" s="252">
        <v>2.058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147</v>
      </c>
      <c r="AU116" s="258" t="s">
        <v>78</v>
      </c>
      <c r="AV116" s="12" t="s">
        <v>78</v>
      </c>
      <c r="AW116" s="12" t="s">
        <v>33</v>
      </c>
      <c r="AX116" s="12" t="s">
        <v>69</v>
      </c>
      <c r="AY116" s="258" t="s">
        <v>138</v>
      </c>
    </row>
    <row r="117" spans="2:51" s="12" customFormat="1" ht="13.5">
      <c r="B117" s="247"/>
      <c r="C117" s="248"/>
      <c r="D117" s="249" t="s">
        <v>147</v>
      </c>
      <c r="E117" s="250" t="s">
        <v>21</v>
      </c>
      <c r="F117" s="251" t="s">
        <v>734</v>
      </c>
      <c r="G117" s="248"/>
      <c r="H117" s="252">
        <v>1.23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147</v>
      </c>
      <c r="AU117" s="258" t="s">
        <v>78</v>
      </c>
      <c r="AV117" s="12" t="s">
        <v>78</v>
      </c>
      <c r="AW117" s="12" t="s">
        <v>33</v>
      </c>
      <c r="AX117" s="12" t="s">
        <v>69</v>
      </c>
      <c r="AY117" s="258" t="s">
        <v>138</v>
      </c>
    </row>
    <row r="118" spans="2:51" s="13" customFormat="1" ht="13.5">
      <c r="B118" s="259"/>
      <c r="C118" s="260"/>
      <c r="D118" s="249" t="s">
        <v>147</v>
      </c>
      <c r="E118" s="261" t="s">
        <v>21</v>
      </c>
      <c r="F118" s="262" t="s">
        <v>174</v>
      </c>
      <c r="G118" s="260"/>
      <c r="H118" s="263">
        <v>3.288</v>
      </c>
      <c r="I118" s="264"/>
      <c r="J118" s="260"/>
      <c r="K118" s="260"/>
      <c r="L118" s="265"/>
      <c r="M118" s="266"/>
      <c r="N118" s="267"/>
      <c r="O118" s="267"/>
      <c r="P118" s="267"/>
      <c r="Q118" s="267"/>
      <c r="R118" s="267"/>
      <c r="S118" s="267"/>
      <c r="T118" s="268"/>
      <c r="AT118" s="269" t="s">
        <v>147</v>
      </c>
      <c r="AU118" s="269" t="s">
        <v>78</v>
      </c>
      <c r="AV118" s="13" t="s">
        <v>145</v>
      </c>
      <c r="AW118" s="13" t="s">
        <v>33</v>
      </c>
      <c r="AX118" s="13" t="s">
        <v>76</v>
      </c>
      <c r="AY118" s="269" t="s">
        <v>138</v>
      </c>
    </row>
    <row r="119" spans="2:65" s="1" customFormat="1" ht="25.5" customHeight="1">
      <c r="B119" s="46"/>
      <c r="C119" s="235" t="s">
        <v>163</v>
      </c>
      <c r="D119" s="235" t="s">
        <v>140</v>
      </c>
      <c r="E119" s="236" t="s">
        <v>735</v>
      </c>
      <c r="F119" s="237" t="s">
        <v>736</v>
      </c>
      <c r="G119" s="238" t="s">
        <v>185</v>
      </c>
      <c r="H119" s="239">
        <v>3</v>
      </c>
      <c r="I119" s="240"/>
      <c r="J119" s="241">
        <f>ROUND(I119*H119,2)</f>
        <v>0</v>
      </c>
      <c r="K119" s="237" t="s">
        <v>144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0.0303</v>
      </c>
      <c r="R119" s="244">
        <f>Q119*H119</f>
        <v>0.09090000000000001</v>
      </c>
      <c r="S119" s="244">
        <v>0</v>
      </c>
      <c r="T119" s="245">
        <f>S119*H119</f>
        <v>0</v>
      </c>
      <c r="AR119" s="24" t="s">
        <v>145</v>
      </c>
      <c r="AT119" s="24" t="s">
        <v>140</v>
      </c>
      <c r="AU119" s="24" t="s">
        <v>78</v>
      </c>
      <c r="AY119" s="24" t="s">
        <v>138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145</v>
      </c>
      <c r="BM119" s="24" t="s">
        <v>737</v>
      </c>
    </row>
    <row r="120" spans="2:51" s="12" customFormat="1" ht="13.5">
      <c r="B120" s="247"/>
      <c r="C120" s="248"/>
      <c r="D120" s="249" t="s">
        <v>147</v>
      </c>
      <c r="E120" s="250" t="s">
        <v>21</v>
      </c>
      <c r="F120" s="251" t="s">
        <v>738</v>
      </c>
      <c r="G120" s="248"/>
      <c r="H120" s="252">
        <v>3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147</v>
      </c>
      <c r="AU120" s="258" t="s">
        <v>78</v>
      </c>
      <c r="AV120" s="12" t="s">
        <v>78</v>
      </c>
      <c r="AW120" s="12" t="s">
        <v>33</v>
      </c>
      <c r="AX120" s="12" t="s">
        <v>76</v>
      </c>
      <c r="AY120" s="258" t="s">
        <v>138</v>
      </c>
    </row>
    <row r="121" spans="2:65" s="1" customFormat="1" ht="16.5" customHeight="1">
      <c r="B121" s="46"/>
      <c r="C121" s="270" t="s">
        <v>169</v>
      </c>
      <c r="D121" s="270" t="s">
        <v>205</v>
      </c>
      <c r="E121" s="271" t="s">
        <v>739</v>
      </c>
      <c r="F121" s="272" t="s">
        <v>740</v>
      </c>
      <c r="G121" s="273" t="s">
        <v>185</v>
      </c>
      <c r="H121" s="274">
        <v>3</v>
      </c>
      <c r="I121" s="275"/>
      <c r="J121" s="276">
        <f>ROUND(I121*H121,2)</f>
        <v>0</v>
      </c>
      <c r="K121" s="272" t="s">
        <v>144</v>
      </c>
      <c r="L121" s="277"/>
      <c r="M121" s="278" t="s">
        <v>21</v>
      </c>
      <c r="N121" s="279" t="s">
        <v>40</v>
      </c>
      <c r="O121" s="47"/>
      <c r="P121" s="244">
        <f>O121*H121</f>
        <v>0</v>
      </c>
      <c r="Q121" s="244">
        <v>0.173</v>
      </c>
      <c r="R121" s="244">
        <f>Q121*H121</f>
        <v>0.5189999999999999</v>
      </c>
      <c r="S121" s="244">
        <v>0</v>
      </c>
      <c r="T121" s="245">
        <f>S121*H121</f>
        <v>0</v>
      </c>
      <c r="AR121" s="24" t="s">
        <v>182</v>
      </c>
      <c r="AT121" s="24" t="s">
        <v>205</v>
      </c>
      <c r="AU121" s="24" t="s">
        <v>78</v>
      </c>
      <c r="AY121" s="24" t="s">
        <v>138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145</v>
      </c>
      <c r="BM121" s="24" t="s">
        <v>741</v>
      </c>
    </row>
    <row r="122" spans="2:65" s="1" customFormat="1" ht="38.25" customHeight="1">
      <c r="B122" s="46"/>
      <c r="C122" s="235" t="s">
        <v>175</v>
      </c>
      <c r="D122" s="235" t="s">
        <v>140</v>
      </c>
      <c r="E122" s="236" t="s">
        <v>742</v>
      </c>
      <c r="F122" s="237" t="s">
        <v>743</v>
      </c>
      <c r="G122" s="238" t="s">
        <v>178</v>
      </c>
      <c r="H122" s="239">
        <v>16.352</v>
      </c>
      <c r="I122" s="240"/>
      <c r="J122" s="241">
        <f>ROUND(I122*H122,2)</f>
        <v>0</v>
      </c>
      <c r="K122" s="237" t="s">
        <v>144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0.09232</v>
      </c>
      <c r="R122" s="244">
        <f>Q122*H122</f>
        <v>1.50961664</v>
      </c>
      <c r="S122" s="244">
        <v>0</v>
      </c>
      <c r="T122" s="245">
        <f>S122*H122</f>
        <v>0</v>
      </c>
      <c r="AR122" s="24" t="s">
        <v>145</v>
      </c>
      <c r="AT122" s="24" t="s">
        <v>140</v>
      </c>
      <c r="AU122" s="24" t="s">
        <v>78</v>
      </c>
      <c r="AY122" s="24" t="s">
        <v>138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145</v>
      </c>
      <c r="BM122" s="24" t="s">
        <v>744</v>
      </c>
    </row>
    <row r="123" spans="2:51" s="12" customFormat="1" ht="13.5">
      <c r="B123" s="247"/>
      <c r="C123" s="248"/>
      <c r="D123" s="249" t="s">
        <v>147</v>
      </c>
      <c r="E123" s="250" t="s">
        <v>21</v>
      </c>
      <c r="F123" s="251" t="s">
        <v>745</v>
      </c>
      <c r="G123" s="248"/>
      <c r="H123" s="252">
        <v>16.352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147</v>
      </c>
      <c r="AU123" s="258" t="s">
        <v>78</v>
      </c>
      <c r="AV123" s="12" t="s">
        <v>78</v>
      </c>
      <c r="AW123" s="12" t="s">
        <v>33</v>
      </c>
      <c r="AX123" s="12" t="s">
        <v>76</v>
      </c>
      <c r="AY123" s="258" t="s">
        <v>138</v>
      </c>
    </row>
    <row r="124" spans="2:63" s="11" customFormat="1" ht="29.85" customHeight="1">
      <c r="B124" s="219"/>
      <c r="C124" s="220"/>
      <c r="D124" s="221" t="s">
        <v>68</v>
      </c>
      <c r="E124" s="233" t="s">
        <v>145</v>
      </c>
      <c r="F124" s="233" t="s">
        <v>746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SUM(P125:P146)</f>
        <v>0</v>
      </c>
      <c r="Q124" s="227"/>
      <c r="R124" s="228">
        <f>SUM(R125:R146)</f>
        <v>12.06734202</v>
      </c>
      <c r="S124" s="227"/>
      <c r="T124" s="229">
        <f>SUM(T125:T146)</f>
        <v>0</v>
      </c>
      <c r="AR124" s="230" t="s">
        <v>76</v>
      </c>
      <c r="AT124" s="231" t="s">
        <v>68</v>
      </c>
      <c r="AU124" s="231" t="s">
        <v>76</v>
      </c>
      <c r="AY124" s="230" t="s">
        <v>138</v>
      </c>
      <c r="BK124" s="232">
        <f>SUM(BK125:BK146)</f>
        <v>0</v>
      </c>
    </row>
    <row r="125" spans="2:65" s="1" customFormat="1" ht="25.5" customHeight="1">
      <c r="B125" s="46"/>
      <c r="C125" s="235" t="s">
        <v>182</v>
      </c>
      <c r="D125" s="235" t="s">
        <v>140</v>
      </c>
      <c r="E125" s="236" t="s">
        <v>747</v>
      </c>
      <c r="F125" s="237" t="s">
        <v>748</v>
      </c>
      <c r="G125" s="238" t="s">
        <v>423</v>
      </c>
      <c r="H125" s="239">
        <v>0.52</v>
      </c>
      <c r="I125" s="240"/>
      <c r="J125" s="241">
        <f>ROUND(I125*H125,2)</f>
        <v>0</v>
      </c>
      <c r="K125" s="237" t="s">
        <v>144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0.01709</v>
      </c>
      <c r="R125" s="244">
        <f>Q125*H125</f>
        <v>0.0088868</v>
      </c>
      <c r="S125" s="244">
        <v>0</v>
      </c>
      <c r="T125" s="245">
        <f>S125*H125</f>
        <v>0</v>
      </c>
      <c r="AR125" s="24" t="s">
        <v>145</v>
      </c>
      <c r="AT125" s="24" t="s">
        <v>140</v>
      </c>
      <c r="AU125" s="24" t="s">
        <v>78</v>
      </c>
      <c r="AY125" s="24" t="s">
        <v>138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145</v>
      </c>
      <c r="BM125" s="24" t="s">
        <v>749</v>
      </c>
    </row>
    <row r="126" spans="2:51" s="12" customFormat="1" ht="13.5">
      <c r="B126" s="247"/>
      <c r="C126" s="248"/>
      <c r="D126" s="249" t="s">
        <v>147</v>
      </c>
      <c r="E126" s="250" t="s">
        <v>21</v>
      </c>
      <c r="F126" s="251" t="s">
        <v>750</v>
      </c>
      <c r="G126" s="248"/>
      <c r="H126" s="252">
        <v>0.16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147</v>
      </c>
      <c r="AU126" s="258" t="s">
        <v>78</v>
      </c>
      <c r="AV126" s="12" t="s">
        <v>78</v>
      </c>
      <c r="AW126" s="12" t="s">
        <v>33</v>
      </c>
      <c r="AX126" s="12" t="s">
        <v>69</v>
      </c>
      <c r="AY126" s="258" t="s">
        <v>138</v>
      </c>
    </row>
    <row r="127" spans="2:51" s="12" customFormat="1" ht="13.5">
      <c r="B127" s="247"/>
      <c r="C127" s="248"/>
      <c r="D127" s="249" t="s">
        <v>147</v>
      </c>
      <c r="E127" s="250" t="s">
        <v>21</v>
      </c>
      <c r="F127" s="251" t="s">
        <v>751</v>
      </c>
      <c r="G127" s="248"/>
      <c r="H127" s="252">
        <v>0.134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147</v>
      </c>
      <c r="AU127" s="258" t="s">
        <v>78</v>
      </c>
      <c r="AV127" s="12" t="s">
        <v>78</v>
      </c>
      <c r="AW127" s="12" t="s">
        <v>33</v>
      </c>
      <c r="AX127" s="12" t="s">
        <v>69</v>
      </c>
      <c r="AY127" s="258" t="s">
        <v>138</v>
      </c>
    </row>
    <row r="128" spans="2:51" s="12" customFormat="1" ht="13.5">
      <c r="B128" s="247"/>
      <c r="C128" s="248"/>
      <c r="D128" s="249" t="s">
        <v>147</v>
      </c>
      <c r="E128" s="250" t="s">
        <v>21</v>
      </c>
      <c r="F128" s="251" t="s">
        <v>752</v>
      </c>
      <c r="G128" s="248"/>
      <c r="H128" s="252">
        <v>0.098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147</v>
      </c>
      <c r="AU128" s="258" t="s">
        <v>78</v>
      </c>
      <c r="AV128" s="12" t="s">
        <v>78</v>
      </c>
      <c r="AW128" s="12" t="s">
        <v>33</v>
      </c>
      <c r="AX128" s="12" t="s">
        <v>69</v>
      </c>
      <c r="AY128" s="258" t="s">
        <v>138</v>
      </c>
    </row>
    <row r="129" spans="2:51" s="12" customFormat="1" ht="13.5">
      <c r="B129" s="247"/>
      <c r="C129" s="248"/>
      <c r="D129" s="249" t="s">
        <v>147</v>
      </c>
      <c r="E129" s="250" t="s">
        <v>21</v>
      </c>
      <c r="F129" s="251" t="s">
        <v>753</v>
      </c>
      <c r="G129" s="248"/>
      <c r="H129" s="252">
        <v>0.128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147</v>
      </c>
      <c r="AU129" s="258" t="s">
        <v>78</v>
      </c>
      <c r="AV129" s="12" t="s">
        <v>78</v>
      </c>
      <c r="AW129" s="12" t="s">
        <v>33</v>
      </c>
      <c r="AX129" s="12" t="s">
        <v>69</v>
      </c>
      <c r="AY129" s="258" t="s">
        <v>138</v>
      </c>
    </row>
    <row r="130" spans="2:51" s="13" customFormat="1" ht="13.5">
      <c r="B130" s="259"/>
      <c r="C130" s="260"/>
      <c r="D130" s="249" t="s">
        <v>147</v>
      </c>
      <c r="E130" s="261" t="s">
        <v>21</v>
      </c>
      <c r="F130" s="262" t="s">
        <v>174</v>
      </c>
      <c r="G130" s="260"/>
      <c r="H130" s="263">
        <v>0.52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AT130" s="269" t="s">
        <v>147</v>
      </c>
      <c r="AU130" s="269" t="s">
        <v>78</v>
      </c>
      <c r="AV130" s="13" t="s">
        <v>145</v>
      </c>
      <c r="AW130" s="13" t="s">
        <v>33</v>
      </c>
      <c r="AX130" s="13" t="s">
        <v>76</v>
      </c>
      <c r="AY130" s="269" t="s">
        <v>138</v>
      </c>
    </row>
    <row r="131" spans="2:65" s="1" customFormat="1" ht="16.5" customHeight="1">
      <c r="B131" s="46"/>
      <c r="C131" s="270" t="s">
        <v>188</v>
      </c>
      <c r="D131" s="270" t="s">
        <v>205</v>
      </c>
      <c r="E131" s="271" t="s">
        <v>754</v>
      </c>
      <c r="F131" s="272" t="s">
        <v>755</v>
      </c>
      <c r="G131" s="273" t="s">
        <v>423</v>
      </c>
      <c r="H131" s="274">
        <v>0.422</v>
      </c>
      <c r="I131" s="275"/>
      <c r="J131" s="276">
        <f>ROUND(I131*H131,2)</f>
        <v>0</v>
      </c>
      <c r="K131" s="272" t="s">
        <v>144</v>
      </c>
      <c r="L131" s="277"/>
      <c r="M131" s="278" t="s">
        <v>21</v>
      </c>
      <c r="N131" s="279" t="s">
        <v>40</v>
      </c>
      <c r="O131" s="47"/>
      <c r="P131" s="244">
        <f>O131*H131</f>
        <v>0</v>
      </c>
      <c r="Q131" s="244">
        <v>1</v>
      </c>
      <c r="R131" s="244">
        <f>Q131*H131</f>
        <v>0.422</v>
      </c>
      <c r="S131" s="244">
        <v>0</v>
      </c>
      <c r="T131" s="245">
        <f>S131*H131</f>
        <v>0</v>
      </c>
      <c r="AR131" s="24" t="s">
        <v>182</v>
      </c>
      <c r="AT131" s="24" t="s">
        <v>205</v>
      </c>
      <c r="AU131" s="24" t="s">
        <v>78</v>
      </c>
      <c r="AY131" s="24" t="s">
        <v>138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145</v>
      </c>
      <c r="BM131" s="24" t="s">
        <v>756</v>
      </c>
    </row>
    <row r="132" spans="2:51" s="12" customFormat="1" ht="13.5">
      <c r="B132" s="247"/>
      <c r="C132" s="248"/>
      <c r="D132" s="249" t="s">
        <v>147</v>
      </c>
      <c r="E132" s="250" t="s">
        <v>21</v>
      </c>
      <c r="F132" s="251" t="s">
        <v>750</v>
      </c>
      <c r="G132" s="248"/>
      <c r="H132" s="252">
        <v>0.16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147</v>
      </c>
      <c r="AU132" s="258" t="s">
        <v>78</v>
      </c>
      <c r="AV132" s="12" t="s">
        <v>78</v>
      </c>
      <c r="AW132" s="12" t="s">
        <v>33</v>
      </c>
      <c r="AX132" s="12" t="s">
        <v>69</v>
      </c>
      <c r="AY132" s="258" t="s">
        <v>138</v>
      </c>
    </row>
    <row r="133" spans="2:51" s="12" customFormat="1" ht="13.5">
      <c r="B133" s="247"/>
      <c r="C133" s="248"/>
      <c r="D133" s="249" t="s">
        <v>147</v>
      </c>
      <c r="E133" s="250" t="s">
        <v>21</v>
      </c>
      <c r="F133" s="251" t="s">
        <v>751</v>
      </c>
      <c r="G133" s="248"/>
      <c r="H133" s="252">
        <v>0.134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78</v>
      </c>
      <c r="AV133" s="12" t="s">
        <v>78</v>
      </c>
      <c r="AW133" s="12" t="s">
        <v>33</v>
      </c>
      <c r="AX133" s="12" t="s">
        <v>69</v>
      </c>
      <c r="AY133" s="258" t="s">
        <v>138</v>
      </c>
    </row>
    <row r="134" spans="2:51" s="12" customFormat="1" ht="13.5">
      <c r="B134" s="247"/>
      <c r="C134" s="248"/>
      <c r="D134" s="249" t="s">
        <v>147</v>
      </c>
      <c r="E134" s="250" t="s">
        <v>21</v>
      </c>
      <c r="F134" s="251" t="s">
        <v>753</v>
      </c>
      <c r="G134" s="248"/>
      <c r="H134" s="252">
        <v>0.128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147</v>
      </c>
      <c r="AU134" s="258" t="s">
        <v>78</v>
      </c>
      <c r="AV134" s="12" t="s">
        <v>78</v>
      </c>
      <c r="AW134" s="12" t="s">
        <v>33</v>
      </c>
      <c r="AX134" s="12" t="s">
        <v>69</v>
      </c>
      <c r="AY134" s="258" t="s">
        <v>138</v>
      </c>
    </row>
    <row r="135" spans="2:51" s="14" customFormat="1" ht="13.5">
      <c r="B135" s="280"/>
      <c r="C135" s="281"/>
      <c r="D135" s="249" t="s">
        <v>147</v>
      </c>
      <c r="E135" s="282" t="s">
        <v>21</v>
      </c>
      <c r="F135" s="283" t="s">
        <v>460</v>
      </c>
      <c r="G135" s="281"/>
      <c r="H135" s="284">
        <v>0.422</v>
      </c>
      <c r="I135" s="285"/>
      <c r="J135" s="281"/>
      <c r="K135" s="281"/>
      <c r="L135" s="286"/>
      <c r="M135" s="287"/>
      <c r="N135" s="288"/>
      <c r="O135" s="288"/>
      <c r="P135" s="288"/>
      <c r="Q135" s="288"/>
      <c r="R135" s="288"/>
      <c r="S135" s="288"/>
      <c r="T135" s="289"/>
      <c r="AT135" s="290" t="s">
        <v>147</v>
      </c>
      <c r="AU135" s="290" t="s">
        <v>78</v>
      </c>
      <c r="AV135" s="14" t="s">
        <v>153</v>
      </c>
      <c r="AW135" s="14" t="s">
        <v>33</v>
      </c>
      <c r="AX135" s="14" t="s">
        <v>76</v>
      </c>
      <c r="AY135" s="290" t="s">
        <v>138</v>
      </c>
    </row>
    <row r="136" spans="2:51" s="12" customFormat="1" ht="13.5">
      <c r="B136" s="247"/>
      <c r="C136" s="248"/>
      <c r="D136" s="249" t="s">
        <v>147</v>
      </c>
      <c r="E136" s="250" t="s">
        <v>21</v>
      </c>
      <c r="F136" s="251" t="s">
        <v>757</v>
      </c>
      <c r="G136" s="248"/>
      <c r="H136" s="252">
        <v>464.2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147</v>
      </c>
      <c r="AU136" s="258" t="s">
        <v>78</v>
      </c>
      <c r="AV136" s="12" t="s">
        <v>78</v>
      </c>
      <c r="AW136" s="12" t="s">
        <v>33</v>
      </c>
      <c r="AX136" s="12" t="s">
        <v>69</v>
      </c>
      <c r="AY136" s="258" t="s">
        <v>138</v>
      </c>
    </row>
    <row r="137" spans="2:65" s="1" customFormat="1" ht="16.5" customHeight="1">
      <c r="B137" s="46"/>
      <c r="C137" s="270" t="s">
        <v>194</v>
      </c>
      <c r="D137" s="270" t="s">
        <v>205</v>
      </c>
      <c r="E137" s="271" t="s">
        <v>758</v>
      </c>
      <c r="F137" s="272" t="s">
        <v>759</v>
      </c>
      <c r="G137" s="273" t="s">
        <v>212</v>
      </c>
      <c r="H137" s="274">
        <v>6.71</v>
      </c>
      <c r="I137" s="275"/>
      <c r="J137" s="276">
        <f>ROUND(I137*H137,2)</f>
        <v>0</v>
      </c>
      <c r="K137" s="272" t="s">
        <v>144</v>
      </c>
      <c r="L137" s="277"/>
      <c r="M137" s="278" t="s">
        <v>21</v>
      </c>
      <c r="N137" s="279" t="s">
        <v>40</v>
      </c>
      <c r="O137" s="47"/>
      <c r="P137" s="244">
        <f>O137*H137</f>
        <v>0</v>
      </c>
      <c r="Q137" s="244">
        <v>0.01948</v>
      </c>
      <c r="R137" s="244">
        <f>Q137*H137</f>
        <v>0.13071080000000002</v>
      </c>
      <c r="S137" s="244">
        <v>0</v>
      </c>
      <c r="T137" s="245">
        <f>S137*H137</f>
        <v>0</v>
      </c>
      <c r="AR137" s="24" t="s">
        <v>182</v>
      </c>
      <c r="AT137" s="24" t="s">
        <v>205</v>
      </c>
      <c r="AU137" s="24" t="s">
        <v>78</v>
      </c>
      <c r="AY137" s="24" t="s">
        <v>138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145</v>
      </c>
      <c r="BM137" s="24" t="s">
        <v>760</v>
      </c>
    </row>
    <row r="138" spans="2:51" s="12" customFormat="1" ht="13.5">
      <c r="B138" s="247"/>
      <c r="C138" s="248"/>
      <c r="D138" s="249" t="s">
        <v>147</v>
      </c>
      <c r="E138" s="250" t="s">
        <v>21</v>
      </c>
      <c r="F138" s="251" t="s">
        <v>761</v>
      </c>
      <c r="G138" s="248"/>
      <c r="H138" s="252">
        <v>6.71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147</v>
      </c>
      <c r="AU138" s="258" t="s">
        <v>78</v>
      </c>
      <c r="AV138" s="12" t="s">
        <v>78</v>
      </c>
      <c r="AW138" s="12" t="s">
        <v>33</v>
      </c>
      <c r="AX138" s="12" t="s">
        <v>76</v>
      </c>
      <c r="AY138" s="258" t="s">
        <v>138</v>
      </c>
    </row>
    <row r="139" spans="2:65" s="1" customFormat="1" ht="25.5" customHeight="1">
      <c r="B139" s="46"/>
      <c r="C139" s="235" t="s">
        <v>199</v>
      </c>
      <c r="D139" s="235" t="s">
        <v>140</v>
      </c>
      <c r="E139" s="236" t="s">
        <v>762</v>
      </c>
      <c r="F139" s="237" t="s">
        <v>763</v>
      </c>
      <c r="G139" s="238" t="s">
        <v>143</v>
      </c>
      <c r="H139" s="239">
        <v>4.571</v>
      </c>
      <c r="I139" s="240"/>
      <c r="J139" s="241">
        <f>ROUND(I139*H139,2)</f>
        <v>0</v>
      </c>
      <c r="K139" s="237" t="s">
        <v>144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2.45337</v>
      </c>
      <c r="R139" s="244">
        <f>Q139*H139</f>
        <v>11.21435427</v>
      </c>
      <c r="S139" s="244">
        <v>0</v>
      </c>
      <c r="T139" s="245">
        <f>S139*H139</f>
        <v>0</v>
      </c>
      <c r="AR139" s="24" t="s">
        <v>145</v>
      </c>
      <c r="AT139" s="24" t="s">
        <v>140</v>
      </c>
      <c r="AU139" s="24" t="s">
        <v>78</v>
      </c>
      <c r="AY139" s="24" t="s">
        <v>138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145</v>
      </c>
      <c r="BM139" s="24" t="s">
        <v>764</v>
      </c>
    </row>
    <row r="140" spans="2:51" s="12" customFormat="1" ht="13.5">
      <c r="B140" s="247"/>
      <c r="C140" s="248"/>
      <c r="D140" s="249" t="s">
        <v>147</v>
      </c>
      <c r="E140" s="250" t="s">
        <v>21</v>
      </c>
      <c r="F140" s="251" t="s">
        <v>765</v>
      </c>
      <c r="G140" s="248"/>
      <c r="H140" s="252">
        <v>4.571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147</v>
      </c>
      <c r="AU140" s="258" t="s">
        <v>78</v>
      </c>
      <c r="AV140" s="12" t="s">
        <v>78</v>
      </c>
      <c r="AW140" s="12" t="s">
        <v>33</v>
      </c>
      <c r="AX140" s="12" t="s">
        <v>76</v>
      </c>
      <c r="AY140" s="258" t="s">
        <v>138</v>
      </c>
    </row>
    <row r="141" spans="2:65" s="1" customFormat="1" ht="25.5" customHeight="1">
      <c r="B141" s="46"/>
      <c r="C141" s="235" t="s">
        <v>204</v>
      </c>
      <c r="D141" s="235" t="s">
        <v>140</v>
      </c>
      <c r="E141" s="236" t="s">
        <v>766</v>
      </c>
      <c r="F141" s="237" t="s">
        <v>767</v>
      </c>
      <c r="G141" s="238" t="s">
        <v>178</v>
      </c>
      <c r="H141" s="239">
        <v>19.39</v>
      </c>
      <c r="I141" s="240"/>
      <c r="J141" s="241">
        <f>ROUND(I141*H141,2)</f>
        <v>0</v>
      </c>
      <c r="K141" s="237" t="s">
        <v>144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0.01282</v>
      </c>
      <c r="R141" s="244">
        <f>Q141*H141</f>
        <v>0.2485798</v>
      </c>
      <c r="S141" s="244">
        <v>0</v>
      </c>
      <c r="T141" s="245">
        <f>S141*H141</f>
        <v>0</v>
      </c>
      <c r="AR141" s="24" t="s">
        <v>145</v>
      </c>
      <c r="AT141" s="24" t="s">
        <v>140</v>
      </c>
      <c r="AU141" s="24" t="s">
        <v>78</v>
      </c>
      <c r="AY141" s="24" t="s">
        <v>138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145</v>
      </c>
      <c r="BM141" s="24" t="s">
        <v>768</v>
      </c>
    </row>
    <row r="142" spans="2:51" s="12" customFormat="1" ht="13.5">
      <c r="B142" s="247"/>
      <c r="C142" s="248"/>
      <c r="D142" s="249" t="s">
        <v>147</v>
      </c>
      <c r="E142" s="250" t="s">
        <v>21</v>
      </c>
      <c r="F142" s="251" t="s">
        <v>769</v>
      </c>
      <c r="G142" s="248"/>
      <c r="H142" s="252">
        <v>19.39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147</v>
      </c>
      <c r="AU142" s="258" t="s">
        <v>78</v>
      </c>
      <c r="AV142" s="12" t="s">
        <v>78</v>
      </c>
      <c r="AW142" s="12" t="s">
        <v>33</v>
      </c>
      <c r="AX142" s="12" t="s">
        <v>76</v>
      </c>
      <c r="AY142" s="258" t="s">
        <v>138</v>
      </c>
    </row>
    <row r="143" spans="2:65" s="1" customFormat="1" ht="25.5" customHeight="1">
      <c r="B143" s="46"/>
      <c r="C143" s="235" t="s">
        <v>209</v>
      </c>
      <c r="D143" s="235" t="s">
        <v>140</v>
      </c>
      <c r="E143" s="236" t="s">
        <v>770</v>
      </c>
      <c r="F143" s="237" t="s">
        <v>771</v>
      </c>
      <c r="G143" s="238" t="s">
        <v>178</v>
      </c>
      <c r="H143" s="239">
        <v>19.39</v>
      </c>
      <c r="I143" s="240"/>
      <c r="J143" s="241">
        <f>ROUND(I143*H143,2)</f>
        <v>0</v>
      </c>
      <c r="K143" s="237" t="s">
        <v>144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145</v>
      </c>
      <c r="AT143" s="24" t="s">
        <v>140</v>
      </c>
      <c r="AU143" s="24" t="s">
        <v>78</v>
      </c>
      <c r="AY143" s="24" t="s">
        <v>138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145</v>
      </c>
      <c r="BM143" s="24" t="s">
        <v>772</v>
      </c>
    </row>
    <row r="144" spans="2:65" s="1" customFormat="1" ht="25.5" customHeight="1">
      <c r="B144" s="46"/>
      <c r="C144" s="235" t="s">
        <v>215</v>
      </c>
      <c r="D144" s="235" t="s">
        <v>140</v>
      </c>
      <c r="E144" s="236" t="s">
        <v>773</v>
      </c>
      <c r="F144" s="237" t="s">
        <v>774</v>
      </c>
      <c r="G144" s="238" t="s">
        <v>178</v>
      </c>
      <c r="H144" s="239">
        <v>15.235</v>
      </c>
      <c r="I144" s="240"/>
      <c r="J144" s="241">
        <f>ROUND(I144*H144,2)</f>
        <v>0</v>
      </c>
      <c r="K144" s="237" t="s">
        <v>144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0.00281</v>
      </c>
      <c r="R144" s="244">
        <f>Q144*H144</f>
        <v>0.04281035</v>
      </c>
      <c r="S144" s="244">
        <v>0</v>
      </c>
      <c r="T144" s="245">
        <f>S144*H144</f>
        <v>0</v>
      </c>
      <c r="AR144" s="24" t="s">
        <v>145</v>
      </c>
      <c r="AT144" s="24" t="s">
        <v>140</v>
      </c>
      <c r="AU144" s="24" t="s">
        <v>78</v>
      </c>
      <c r="AY144" s="24" t="s">
        <v>138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145</v>
      </c>
      <c r="BM144" s="24" t="s">
        <v>775</v>
      </c>
    </row>
    <row r="145" spans="2:51" s="12" customFormat="1" ht="13.5">
      <c r="B145" s="247"/>
      <c r="C145" s="248"/>
      <c r="D145" s="249" t="s">
        <v>147</v>
      </c>
      <c r="E145" s="250" t="s">
        <v>21</v>
      </c>
      <c r="F145" s="251" t="s">
        <v>776</v>
      </c>
      <c r="G145" s="248"/>
      <c r="H145" s="252">
        <v>15.235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147</v>
      </c>
      <c r="AU145" s="258" t="s">
        <v>78</v>
      </c>
      <c r="AV145" s="12" t="s">
        <v>78</v>
      </c>
      <c r="AW145" s="12" t="s">
        <v>33</v>
      </c>
      <c r="AX145" s="12" t="s">
        <v>76</v>
      </c>
      <c r="AY145" s="258" t="s">
        <v>138</v>
      </c>
    </row>
    <row r="146" spans="2:65" s="1" customFormat="1" ht="38.25" customHeight="1">
      <c r="B146" s="46"/>
      <c r="C146" s="235" t="s">
        <v>10</v>
      </c>
      <c r="D146" s="235" t="s">
        <v>140</v>
      </c>
      <c r="E146" s="236" t="s">
        <v>777</v>
      </c>
      <c r="F146" s="237" t="s">
        <v>778</v>
      </c>
      <c r="G146" s="238" t="s">
        <v>178</v>
      </c>
      <c r="H146" s="239">
        <v>15.235</v>
      </c>
      <c r="I146" s="240"/>
      <c r="J146" s="241">
        <f>ROUND(I146*H146,2)</f>
        <v>0</v>
      </c>
      <c r="K146" s="237" t="s">
        <v>144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145</v>
      </c>
      <c r="AT146" s="24" t="s">
        <v>140</v>
      </c>
      <c r="AU146" s="24" t="s">
        <v>78</v>
      </c>
      <c r="AY146" s="24" t="s">
        <v>138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145</v>
      </c>
      <c r="BM146" s="24" t="s">
        <v>779</v>
      </c>
    </row>
    <row r="147" spans="2:63" s="11" customFormat="1" ht="29.85" customHeight="1">
      <c r="B147" s="219"/>
      <c r="C147" s="220"/>
      <c r="D147" s="221" t="s">
        <v>68</v>
      </c>
      <c r="E147" s="233" t="s">
        <v>163</v>
      </c>
      <c r="F147" s="233" t="s">
        <v>227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SUM(P148:P155)</f>
        <v>0</v>
      </c>
      <c r="Q147" s="227"/>
      <c r="R147" s="228">
        <f>SUM(R148:R155)</f>
        <v>0</v>
      </c>
      <c r="S147" s="227"/>
      <c r="T147" s="229">
        <f>SUM(T148:T155)</f>
        <v>10.71</v>
      </c>
      <c r="AR147" s="230" t="s">
        <v>76</v>
      </c>
      <c r="AT147" s="231" t="s">
        <v>68</v>
      </c>
      <c r="AU147" s="231" t="s">
        <v>76</v>
      </c>
      <c r="AY147" s="230" t="s">
        <v>138</v>
      </c>
      <c r="BK147" s="232">
        <f>SUM(BK148:BK155)</f>
        <v>0</v>
      </c>
    </row>
    <row r="148" spans="2:65" s="1" customFormat="1" ht="16.5" customHeight="1">
      <c r="B148" s="46"/>
      <c r="C148" s="235" t="s">
        <v>228</v>
      </c>
      <c r="D148" s="235" t="s">
        <v>140</v>
      </c>
      <c r="E148" s="236" t="s">
        <v>780</v>
      </c>
      <c r="F148" s="237" t="s">
        <v>781</v>
      </c>
      <c r="G148" s="238" t="s">
        <v>212</v>
      </c>
      <c r="H148" s="239">
        <v>40</v>
      </c>
      <c r="I148" s="240"/>
      <c r="J148" s="241">
        <f>ROUND(I148*H148,2)</f>
        <v>0</v>
      </c>
      <c r="K148" s="237" t="s">
        <v>144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0.204</v>
      </c>
      <c r="T148" s="245">
        <f>S148*H148</f>
        <v>8.16</v>
      </c>
      <c r="AR148" s="24" t="s">
        <v>145</v>
      </c>
      <c r="AT148" s="24" t="s">
        <v>140</v>
      </c>
      <c r="AU148" s="24" t="s">
        <v>78</v>
      </c>
      <c r="AY148" s="24" t="s">
        <v>138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145</v>
      </c>
      <c r="BM148" s="24" t="s">
        <v>782</v>
      </c>
    </row>
    <row r="149" spans="2:51" s="12" customFormat="1" ht="13.5">
      <c r="B149" s="247"/>
      <c r="C149" s="248"/>
      <c r="D149" s="249" t="s">
        <v>147</v>
      </c>
      <c r="E149" s="250" t="s">
        <v>21</v>
      </c>
      <c r="F149" s="251" t="s">
        <v>783</v>
      </c>
      <c r="G149" s="248"/>
      <c r="H149" s="252">
        <v>40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147</v>
      </c>
      <c r="AU149" s="258" t="s">
        <v>78</v>
      </c>
      <c r="AV149" s="12" t="s">
        <v>78</v>
      </c>
      <c r="AW149" s="12" t="s">
        <v>33</v>
      </c>
      <c r="AX149" s="12" t="s">
        <v>76</v>
      </c>
      <c r="AY149" s="258" t="s">
        <v>138</v>
      </c>
    </row>
    <row r="150" spans="2:65" s="1" customFormat="1" ht="25.5" customHeight="1">
      <c r="B150" s="46"/>
      <c r="C150" s="235" t="s">
        <v>233</v>
      </c>
      <c r="D150" s="235" t="s">
        <v>140</v>
      </c>
      <c r="E150" s="236" t="s">
        <v>784</v>
      </c>
      <c r="F150" s="237" t="s">
        <v>785</v>
      </c>
      <c r="G150" s="238" t="s">
        <v>185</v>
      </c>
      <c r="H150" s="239">
        <v>50</v>
      </c>
      <c r="I150" s="240"/>
      <c r="J150" s="241">
        <f>ROUND(I150*H150,2)</f>
        <v>0</v>
      </c>
      <c r="K150" s="237" t="s">
        <v>144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145</v>
      </c>
      <c r="AT150" s="24" t="s">
        <v>140</v>
      </c>
      <c r="AU150" s="24" t="s">
        <v>78</v>
      </c>
      <c r="AY150" s="24" t="s">
        <v>138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145</v>
      </c>
      <c r="BM150" s="24" t="s">
        <v>786</v>
      </c>
    </row>
    <row r="151" spans="2:51" s="12" customFormat="1" ht="13.5">
      <c r="B151" s="247"/>
      <c r="C151" s="248"/>
      <c r="D151" s="249" t="s">
        <v>147</v>
      </c>
      <c r="E151" s="250" t="s">
        <v>21</v>
      </c>
      <c r="F151" s="251" t="s">
        <v>787</v>
      </c>
      <c r="G151" s="248"/>
      <c r="H151" s="252">
        <v>50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147</v>
      </c>
      <c r="AU151" s="258" t="s">
        <v>78</v>
      </c>
      <c r="AV151" s="12" t="s">
        <v>78</v>
      </c>
      <c r="AW151" s="12" t="s">
        <v>33</v>
      </c>
      <c r="AX151" s="12" t="s">
        <v>76</v>
      </c>
      <c r="AY151" s="258" t="s">
        <v>138</v>
      </c>
    </row>
    <row r="152" spans="2:65" s="1" customFormat="1" ht="25.5" customHeight="1">
      <c r="B152" s="46"/>
      <c r="C152" s="235" t="s">
        <v>238</v>
      </c>
      <c r="D152" s="235" t="s">
        <v>140</v>
      </c>
      <c r="E152" s="236" t="s">
        <v>788</v>
      </c>
      <c r="F152" s="237" t="s">
        <v>789</v>
      </c>
      <c r="G152" s="238" t="s">
        <v>185</v>
      </c>
      <c r="H152" s="239">
        <v>30</v>
      </c>
      <c r="I152" s="240"/>
      <c r="J152" s="241">
        <f>ROUND(I152*H152,2)</f>
        <v>0</v>
      </c>
      <c r="K152" s="237" t="s">
        <v>144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0.085</v>
      </c>
      <c r="T152" s="245">
        <f>S152*H152</f>
        <v>2.5500000000000003</v>
      </c>
      <c r="AR152" s="24" t="s">
        <v>145</v>
      </c>
      <c r="AT152" s="24" t="s">
        <v>140</v>
      </c>
      <c r="AU152" s="24" t="s">
        <v>78</v>
      </c>
      <c r="AY152" s="24" t="s">
        <v>138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145</v>
      </c>
      <c r="BM152" s="24" t="s">
        <v>790</v>
      </c>
    </row>
    <row r="153" spans="2:51" s="12" customFormat="1" ht="13.5">
      <c r="B153" s="247"/>
      <c r="C153" s="248"/>
      <c r="D153" s="249" t="s">
        <v>147</v>
      </c>
      <c r="E153" s="250" t="s">
        <v>21</v>
      </c>
      <c r="F153" s="251" t="s">
        <v>791</v>
      </c>
      <c r="G153" s="248"/>
      <c r="H153" s="252">
        <v>30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147</v>
      </c>
      <c r="AU153" s="258" t="s">
        <v>78</v>
      </c>
      <c r="AV153" s="12" t="s">
        <v>78</v>
      </c>
      <c r="AW153" s="12" t="s">
        <v>33</v>
      </c>
      <c r="AX153" s="12" t="s">
        <v>76</v>
      </c>
      <c r="AY153" s="258" t="s">
        <v>138</v>
      </c>
    </row>
    <row r="154" spans="2:65" s="1" customFormat="1" ht="16.5" customHeight="1">
      <c r="B154" s="46"/>
      <c r="C154" s="235" t="s">
        <v>243</v>
      </c>
      <c r="D154" s="235" t="s">
        <v>140</v>
      </c>
      <c r="E154" s="236" t="s">
        <v>792</v>
      </c>
      <c r="F154" s="237" t="s">
        <v>793</v>
      </c>
      <c r="G154" s="238" t="s">
        <v>185</v>
      </c>
      <c r="H154" s="239">
        <v>15</v>
      </c>
      <c r="I154" s="240"/>
      <c r="J154" s="241">
        <f>ROUND(I154*H154,2)</f>
        <v>0</v>
      </c>
      <c r="K154" s="237" t="s">
        <v>144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145</v>
      </c>
      <c r="AT154" s="24" t="s">
        <v>140</v>
      </c>
      <c r="AU154" s="24" t="s">
        <v>78</v>
      </c>
      <c r="AY154" s="24" t="s">
        <v>138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145</v>
      </c>
      <c r="BM154" s="24" t="s">
        <v>794</v>
      </c>
    </row>
    <row r="155" spans="2:51" s="12" customFormat="1" ht="13.5">
      <c r="B155" s="247"/>
      <c r="C155" s="248"/>
      <c r="D155" s="249" t="s">
        <v>147</v>
      </c>
      <c r="E155" s="250" t="s">
        <v>21</v>
      </c>
      <c r="F155" s="251" t="s">
        <v>795</v>
      </c>
      <c r="G155" s="248"/>
      <c r="H155" s="252">
        <v>15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147</v>
      </c>
      <c r="AU155" s="258" t="s">
        <v>78</v>
      </c>
      <c r="AV155" s="12" t="s">
        <v>78</v>
      </c>
      <c r="AW155" s="12" t="s">
        <v>33</v>
      </c>
      <c r="AX155" s="12" t="s">
        <v>76</v>
      </c>
      <c r="AY155" s="258" t="s">
        <v>138</v>
      </c>
    </row>
    <row r="156" spans="2:63" s="11" customFormat="1" ht="29.85" customHeight="1">
      <c r="B156" s="219"/>
      <c r="C156" s="220"/>
      <c r="D156" s="221" t="s">
        <v>68</v>
      </c>
      <c r="E156" s="233" t="s">
        <v>169</v>
      </c>
      <c r="F156" s="233" t="s">
        <v>242</v>
      </c>
      <c r="G156" s="220"/>
      <c r="H156" s="220"/>
      <c r="I156" s="223"/>
      <c r="J156" s="234">
        <f>BK156</f>
        <v>0</v>
      </c>
      <c r="K156" s="220"/>
      <c r="L156" s="225"/>
      <c r="M156" s="226"/>
      <c r="N156" s="227"/>
      <c r="O156" s="227"/>
      <c r="P156" s="228">
        <f>SUM(P157:P173)</f>
        <v>0</v>
      </c>
      <c r="Q156" s="227"/>
      <c r="R156" s="228">
        <f>SUM(R157:R173)</f>
        <v>3.54072422</v>
      </c>
      <c r="S156" s="227"/>
      <c r="T156" s="229">
        <f>SUM(T157:T173)</f>
        <v>0</v>
      </c>
      <c r="AR156" s="230" t="s">
        <v>76</v>
      </c>
      <c r="AT156" s="231" t="s">
        <v>68</v>
      </c>
      <c r="AU156" s="231" t="s">
        <v>76</v>
      </c>
      <c r="AY156" s="230" t="s">
        <v>138</v>
      </c>
      <c r="BK156" s="232">
        <f>SUM(BK157:BK173)</f>
        <v>0</v>
      </c>
    </row>
    <row r="157" spans="2:65" s="1" customFormat="1" ht="38.25" customHeight="1">
      <c r="B157" s="46"/>
      <c r="C157" s="235" t="s">
        <v>252</v>
      </c>
      <c r="D157" s="235" t="s">
        <v>140</v>
      </c>
      <c r="E157" s="236" t="s">
        <v>796</v>
      </c>
      <c r="F157" s="237" t="s">
        <v>797</v>
      </c>
      <c r="G157" s="238" t="s">
        <v>178</v>
      </c>
      <c r="H157" s="239">
        <v>70.769</v>
      </c>
      <c r="I157" s="240"/>
      <c r="J157" s="241">
        <f>ROUND(I157*H157,2)</f>
        <v>0</v>
      </c>
      <c r="K157" s="237" t="s">
        <v>144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0.01838</v>
      </c>
      <c r="R157" s="244">
        <f>Q157*H157</f>
        <v>1.30073422</v>
      </c>
      <c r="S157" s="244">
        <v>0</v>
      </c>
      <c r="T157" s="245">
        <f>S157*H157</f>
        <v>0</v>
      </c>
      <c r="AR157" s="24" t="s">
        <v>145</v>
      </c>
      <c r="AT157" s="24" t="s">
        <v>140</v>
      </c>
      <c r="AU157" s="24" t="s">
        <v>78</v>
      </c>
      <c r="AY157" s="24" t="s">
        <v>138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145</v>
      </c>
      <c r="BM157" s="24" t="s">
        <v>798</v>
      </c>
    </row>
    <row r="158" spans="2:51" s="12" customFormat="1" ht="13.5">
      <c r="B158" s="247"/>
      <c r="C158" s="248"/>
      <c r="D158" s="249" t="s">
        <v>147</v>
      </c>
      <c r="E158" s="250" t="s">
        <v>21</v>
      </c>
      <c r="F158" s="251" t="s">
        <v>799</v>
      </c>
      <c r="G158" s="248"/>
      <c r="H158" s="252">
        <v>41.829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78</v>
      </c>
      <c r="AV158" s="12" t="s">
        <v>78</v>
      </c>
      <c r="AW158" s="12" t="s">
        <v>33</v>
      </c>
      <c r="AX158" s="12" t="s">
        <v>69</v>
      </c>
      <c r="AY158" s="258" t="s">
        <v>138</v>
      </c>
    </row>
    <row r="159" spans="2:51" s="12" customFormat="1" ht="13.5">
      <c r="B159" s="247"/>
      <c r="C159" s="248"/>
      <c r="D159" s="249" t="s">
        <v>147</v>
      </c>
      <c r="E159" s="250" t="s">
        <v>21</v>
      </c>
      <c r="F159" s="251" t="s">
        <v>800</v>
      </c>
      <c r="G159" s="248"/>
      <c r="H159" s="252">
        <v>21.94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147</v>
      </c>
      <c r="AU159" s="258" t="s">
        <v>78</v>
      </c>
      <c r="AV159" s="12" t="s">
        <v>78</v>
      </c>
      <c r="AW159" s="12" t="s">
        <v>33</v>
      </c>
      <c r="AX159" s="12" t="s">
        <v>69</v>
      </c>
      <c r="AY159" s="258" t="s">
        <v>138</v>
      </c>
    </row>
    <row r="160" spans="2:51" s="12" customFormat="1" ht="13.5">
      <c r="B160" s="247"/>
      <c r="C160" s="248"/>
      <c r="D160" s="249" t="s">
        <v>147</v>
      </c>
      <c r="E160" s="250" t="s">
        <v>21</v>
      </c>
      <c r="F160" s="251" t="s">
        <v>801</v>
      </c>
      <c r="G160" s="248"/>
      <c r="H160" s="252">
        <v>7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147</v>
      </c>
      <c r="AU160" s="258" t="s">
        <v>78</v>
      </c>
      <c r="AV160" s="12" t="s">
        <v>78</v>
      </c>
      <c r="AW160" s="12" t="s">
        <v>33</v>
      </c>
      <c r="AX160" s="12" t="s">
        <v>69</v>
      </c>
      <c r="AY160" s="258" t="s">
        <v>138</v>
      </c>
    </row>
    <row r="161" spans="2:51" s="13" customFormat="1" ht="13.5">
      <c r="B161" s="259"/>
      <c r="C161" s="260"/>
      <c r="D161" s="249" t="s">
        <v>147</v>
      </c>
      <c r="E161" s="261" t="s">
        <v>21</v>
      </c>
      <c r="F161" s="262" t="s">
        <v>174</v>
      </c>
      <c r="G161" s="260"/>
      <c r="H161" s="263">
        <v>70.769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147</v>
      </c>
      <c r="AU161" s="269" t="s">
        <v>78</v>
      </c>
      <c r="AV161" s="13" t="s">
        <v>145</v>
      </c>
      <c r="AW161" s="13" t="s">
        <v>33</v>
      </c>
      <c r="AX161" s="13" t="s">
        <v>76</v>
      </c>
      <c r="AY161" s="269" t="s">
        <v>138</v>
      </c>
    </row>
    <row r="162" spans="2:65" s="1" customFormat="1" ht="38.25" customHeight="1">
      <c r="B162" s="46"/>
      <c r="C162" s="235" t="s">
        <v>9</v>
      </c>
      <c r="D162" s="235" t="s">
        <v>140</v>
      </c>
      <c r="E162" s="236" t="s">
        <v>802</v>
      </c>
      <c r="F162" s="237" t="s">
        <v>803</v>
      </c>
      <c r="G162" s="238" t="s">
        <v>178</v>
      </c>
      <c r="H162" s="239">
        <v>125.6</v>
      </c>
      <c r="I162" s="240"/>
      <c r="J162" s="241">
        <f>ROUND(I162*H162,2)</f>
        <v>0</v>
      </c>
      <c r="K162" s="237" t="s">
        <v>144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0.017</v>
      </c>
      <c r="R162" s="244">
        <f>Q162*H162</f>
        <v>2.1352</v>
      </c>
      <c r="S162" s="244">
        <v>0</v>
      </c>
      <c r="T162" s="245">
        <f>S162*H162</f>
        <v>0</v>
      </c>
      <c r="AR162" s="24" t="s">
        <v>145</v>
      </c>
      <c r="AT162" s="24" t="s">
        <v>140</v>
      </c>
      <c r="AU162" s="24" t="s">
        <v>78</v>
      </c>
      <c r="AY162" s="24" t="s">
        <v>138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145</v>
      </c>
      <c r="BM162" s="24" t="s">
        <v>804</v>
      </c>
    </row>
    <row r="163" spans="2:51" s="12" customFormat="1" ht="13.5">
      <c r="B163" s="247"/>
      <c r="C163" s="248"/>
      <c r="D163" s="249" t="s">
        <v>147</v>
      </c>
      <c r="E163" s="250" t="s">
        <v>21</v>
      </c>
      <c r="F163" s="251" t="s">
        <v>805</v>
      </c>
      <c r="G163" s="248"/>
      <c r="H163" s="252">
        <v>85.2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147</v>
      </c>
      <c r="AU163" s="258" t="s">
        <v>78</v>
      </c>
      <c r="AV163" s="12" t="s">
        <v>78</v>
      </c>
      <c r="AW163" s="12" t="s">
        <v>33</v>
      </c>
      <c r="AX163" s="12" t="s">
        <v>69</v>
      </c>
      <c r="AY163" s="258" t="s">
        <v>138</v>
      </c>
    </row>
    <row r="164" spans="2:51" s="12" customFormat="1" ht="13.5">
      <c r="B164" s="247"/>
      <c r="C164" s="248"/>
      <c r="D164" s="249" t="s">
        <v>147</v>
      </c>
      <c r="E164" s="250" t="s">
        <v>21</v>
      </c>
      <c r="F164" s="251" t="s">
        <v>806</v>
      </c>
      <c r="G164" s="248"/>
      <c r="H164" s="252">
        <v>26.6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147</v>
      </c>
      <c r="AU164" s="258" t="s">
        <v>78</v>
      </c>
      <c r="AV164" s="12" t="s">
        <v>78</v>
      </c>
      <c r="AW164" s="12" t="s">
        <v>33</v>
      </c>
      <c r="AX164" s="12" t="s">
        <v>69</v>
      </c>
      <c r="AY164" s="258" t="s">
        <v>138</v>
      </c>
    </row>
    <row r="165" spans="2:51" s="12" customFormat="1" ht="13.5">
      <c r="B165" s="247"/>
      <c r="C165" s="248"/>
      <c r="D165" s="249" t="s">
        <v>147</v>
      </c>
      <c r="E165" s="250" t="s">
        <v>21</v>
      </c>
      <c r="F165" s="251" t="s">
        <v>807</v>
      </c>
      <c r="G165" s="248"/>
      <c r="H165" s="252">
        <v>13.8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78</v>
      </c>
      <c r="AV165" s="12" t="s">
        <v>78</v>
      </c>
      <c r="AW165" s="12" t="s">
        <v>33</v>
      </c>
      <c r="AX165" s="12" t="s">
        <v>69</v>
      </c>
      <c r="AY165" s="258" t="s">
        <v>138</v>
      </c>
    </row>
    <row r="166" spans="2:51" s="13" customFormat="1" ht="13.5">
      <c r="B166" s="259"/>
      <c r="C166" s="260"/>
      <c r="D166" s="249" t="s">
        <v>147</v>
      </c>
      <c r="E166" s="261" t="s">
        <v>21</v>
      </c>
      <c r="F166" s="262" t="s">
        <v>174</v>
      </c>
      <c r="G166" s="260"/>
      <c r="H166" s="263">
        <v>125.6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147</v>
      </c>
      <c r="AU166" s="269" t="s">
        <v>78</v>
      </c>
      <c r="AV166" s="13" t="s">
        <v>145</v>
      </c>
      <c r="AW166" s="13" t="s">
        <v>33</v>
      </c>
      <c r="AX166" s="13" t="s">
        <v>76</v>
      </c>
      <c r="AY166" s="269" t="s">
        <v>138</v>
      </c>
    </row>
    <row r="167" spans="2:65" s="1" customFormat="1" ht="25.5" customHeight="1">
      <c r="B167" s="46"/>
      <c r="C167" s="235" t="s">
        <v>262</v>
      </c>
      <c r="D167" s="235" t="s">
        <v>140</v>
      </c>
      <c r="E167" s="236" t="s">
        <v>808</v>
      </c>
      <c r="F167" s="237" t="s">
        <v>809</v>
      </c>
      <c r="G167" s="238" t="s">
        <v>185</v>
      </c>
      <c r="H167" s="239">
        <v>2</v>
      </c>
      <c r="I167" s="240"/>
      <c r="J167" s="241">
        <f>ROUND(I167*H167,2)</f>
        <v>0</v>
      </c>
      <c r="K167" s="237" t="s">
        <v>144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0.01698</v>
      </c>
      <c r="R167" s="244">
        <f>Q167*H167</f>
        <v>0.03396</v>
      </c>
      <c r="S167" s="244">
        <v>0</v>
      </c>
      <c r="T167" s="245">
        <f>S167*H167</f>
        <v>0</v>
      </c>
      <c r="AR167" s="24" t="s">
        <v>145</v>
      </c>
      <c r="AT167" s="24" t="s">
        <v>140</v>
      </c>
      <c r="AU167" s="24" t="s">
        <v>78</v>
      </c>
      <c r="AY167" s="24" t="s">
        <v>138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145</v>
      </c>
      <c r="BM167" s="24" t="s">
        <v>810</v>
      </c>
    </row>
    <row r="168" spans="2:51" s="12" customFormat="1" ht="13.5">
      <c r="B168" s="247"/>
      <c r="C168" s="248"/>
      <c r="D168" s="249" t="s">
        <v>147</v>
      </c>
      <c r="E168" s="250" t="s">
        <v>21</v>
      </c>
      <c r="F168" s="251" t="s">
        <v>811</v>
      </c>
      <c r="G168" s="248"/>
      <c r="H168" s="252">
        <v>2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147</v>
      </c>
      <c r="AU168" s="258" t="s">
        <v>78</v>
      </c>
      <c r="AV168" s="12" t="s">
        <v>78</v>
      </c>
      <c r="AW168" s="12" t="s">
        <v>33</v>
      </c>
      <c r="AX168" s="12" t="s">
        <v>76</v>
      </c>
      <c r="AY168" s="258" t="s">
        <v>138</v>
      </c>
    </row>
    <row r="169" spans="2:65" s="1" customFormat="1" ht="16.5" customHeight="1">
      <c r="B169" s="46"/>
      <c r="C169" s="270" t="s">
        <v>267</v>
      </c>
      <c r="D169" s="270" t="s">
        <v>205</v>
      </c>
      <c r="E169" s="271" t="s">
        <v>812</v>
      </c>
      <c r="F169" s="272" t="s">
        <v>813</v>
      </c>
      <c r="G169" s="273" t="s">
        <v>185</v>
      </c>
      <c r="H169" s="274">
        <v>1</v>
      </c>
      <c r="I169" s="275"/>
      <c r="J169" s="276">
        <f>ROUND(I169*H169,2)</f>
        <v>0</v>
      </c>
      <c r="K169" s="272" t="s">
        <v>144</v>
      </c>
      <c r="L169" s="277"/>
      <c r="M169" s="278" t="s">
        <v>21</v>
      </c>
      <c r="N169" s="279" t="s">
        <v>40</v>
      </c>
      <c r="O169" s="47"/>
      <c r="P169" s="244">
        <f>O169*H169</f>
        <v>0</v>
      </c>
      <c r="Q169" s="244">
        <v>0.011</v>
      </c>
      <c r="R169" s="244">
        <f>Q169*H169</f>
        <v>0.011</v>
      </c>
      <c r="S169" s="244">
        <v>0</v>
      </c>
      <c r="T169" s="245">
        <f>S169*H169</f>
        <v>0</v>
      </c>
      <c r="AR169" s="24" t="s">
        <v>182</v>
      </c>
      <c r="AT169" s="24" t="s">
        <v>205</v>
      </c>
      <c r="AU169" s="24" t="s">
        <v>78</v>
      </c>
      <c r="AY169" s="24" t="s">
        <v>138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145</v>
      </c>
      <c r="BM169" s="24" t="s">
        <v>814</v>
      </c>
    </row>
    <row r="170" spans="2:65" s="1" customFormat="1" ht="16.5" customHeight="1">
      <c r="B170" s="46"/>
      <c r="C170" s="270" t="s">
        <v>286</v>
      </c>
      <c r="D170" s="270" t="s">
        <v>205</v>
      </c>
      <c r="E170" s="271" t="s">
        <v>815</v>
      </c>
      <c r="F170" s="272" t="s">
        <v>816</v>
      </c>
      <c r="G170" s="273" t="s">
        <v>185</v>
      </c>
      <c r="H170" s="274">
        <v>1</v>
      </c>
      <c r="I170" s="275"/>
      <c r="J170" s="276">
        <f>ROUND(I170*H170,2)</f>
        <v>0</v>
      </c>
      <c r="K170" s="272" t="s">
        <v>144</v>
      </c>
      <c r="L170" s="277"/>
      <c r="M170" s="278" t="s">
        <v>21</v>
      </c>
      <c r="N170" s="279" t="s">
        <v>40</v>
      </c>
      <c r="O170" s="47"/>
      <c r="P170" s="244">
        <f>O170*H170</f>
        <v>0</v>
      </c>
      <c r="Q170" s="244">
        <v>0.0112</v>
      </c>
      <c r="R170" s="244">
        <f>Q170*H170</f>
        <v>0.0112</v>
      </c>
      <c r="S170" s="244">
        <v>0</v>
      </c>
      <c r="T170" s="245">
        <f>S170*H170</f>
        <v>0</v>
      </c>
      <c r="AR170" s="24" t="s">
        <v>182</v>
      </c>
      <c r="AT170" s="24" t="s">
        <v>205</v>
      </c>
      <c r="AU170" s="24" t="s">
        <v>78</v>
      </c>
      <c r="AY170" s="24" t="s">
        <v>138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145</v>
      </c>
      <c r="BM170" s="24" t="s">
        <v>817</v>
      </c>
    </row>
    <row r="171" spans="2:65" s="1" customFormat="1" ht="38.25" customHeight="1">
      <c r="B171" s="46"/>
      <c r="C171" s="235" t="s">
        <v>291</v>
      </c>
      <c r="D171" s="235" t="s">
        <v>140</v>
      </c>
      <c r="E171" s="236" t="s">
        <v>818</v>
      </c>
      <c r="F171" s="237" t="s">
        <v>819</v>
      </c>
      <c r="G171" s="238" t="s">
        <v>185</v>
      </c>
      <c r="H171" s="239">
        <v>1</v>
      </c>
      <c r="I171" s="240"/>
      <c r="J171" s="241">
        <f>ROUND(I171*H171,2)</f>
        <v>0</v>
      </c>
      <c r="K171" s="237" t="s">
        <v>144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0.03373</v>
      </c>
      <c r="R171" s="244">
        <f>Q171*H171</f>
        <v>0.03373</v>
      </c>
      <c r="S171" s="244">
        <v>0</v>
      </c>
      <c r="T171" s="245">
        <f>S171*H171</f>
        <v>0</v>
      </c>
      <c r="AR171" s="24" t="s">
        <v>145</v>
      </c>
      <c r="AT171" s="24" t="s">
        <v>140</v>
      </c>
      <c r="AU171" s="24" t="s">
        <v>78</v>
      </c>
      <c r="AY171" s="24" t="s">
        <v>138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145</v>
      </c>
      <c r="BM171" s="24" t="s">
        <v>820</v>
      </c>
    </row>
    <row r="172" spans="2:51" s="12" customFormat="1" ht="13.5">
      <c r="B172" s="247"/>
      <c r="C172" s="248"/>
      <c r="D172" s="249" t="s">
        <v>147</v>
      </c>
      <c r="E172" s="250" t="s">
        <v>21</v>
      </c>
      <c r="F172" s="251" t="s">
        <v>821</v>
      </c>
      <c r="G172" s="248"/>
      <c r="H172" s="252">
        <v>1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147</v>
      </c>
      <c r="AU172" s="258" t="s">
        <v>78</v>
      </c>
      <c r="AV172" s="12" t="s">
        <v>78</v>
      </c>
      <c r="AW172" s="12" t="s">
        <v>33</v>
      </c>
      <c r="AX172" s="12" t="s">
        <v>76</v>
      </c>
      <c r="AY172" s="258" t="s">
        <v>138</v>
      </c>
    </row>
    <row r="173" spans="2:65" s="1" customFormat="1" ht="16.5" customHeight="1">
      <c r="B173" s="46"/>
      <c r="C173" s="270" t="s">
        <v>296</v>
      </c>
      <c r="D173" s="270" t="s">
        <v>205</v>
      </c>
      <c r="E173" s="271" t="s">
        <v>822</v>
      </c>
      <c r="F173" s="272" t="s">
        <v>823</v>
      </c>
      <c r="G173" s="273" t="s">
        <v>185</v>
      </c>
      <c r="H173" s="274">
        <v>1</v>
      </c>
      <c r="I173" s="275"/>
      <c r="J173" s="276">
        <f>ROUND(I173*H173,2)</f>
        <v>0</v>
      </c>
      <c r="K173" s="272" t="s">
        <v>144</v>
      </c>
      <c r="L173" s="277"/>
      <c r="M173" s="278" t="s">
        <v>21</v>
      </c>
      <c r="N173" s="279" t="s">
        <v>40</v>
      </c>
      <c r="O173" s="47"/>
      <c r="P173" s="244">
        <f>O173*H173</f>
        <v>0</v>
      </c>
      <c r="Q173" s="244">
        <v>0.0149</v>
      </c>
      <c r="R173" s="244">
        <f>Q173*H173</f>
        <v>0.0149</v>
      </c>
      <c r="S173" s="244">
        <v>0</v>
      </c>
      <c r="T173" s="245">
        <f>S173*H173</f>
        <v>0</v>
      </c>
      <c r="AR173" s="24" t="s">
        <v>182</v>
      </c>
      <c r="AT173" s="24" t="s">
        <v>205</v>
      </c>
      <c r="AU173" s="24" t="s">
        <v>78</v>
      </c>
      <c r="AY173" s="24" t="s">
        <v>138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145</v>
      </c>
      <c r="BM173" s="24" t="s">
        <v>824</v>
      </c>
    </row>
    <row r="174" spans="2:63" s="11" customFormat="1" ht="29.85" customHeight="1">
      <c r="B174" s="219"/>
      <c r="C174" s="220"/>
      <c r="D174" s="221" t="s">
        <v>68</v>
      </c>
      <c r="E174" s="233" t="s">
        <v>188</v>
      </c>
      <c r="F174" s="233" t="s">
        <v>320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SUM(P175:P206)</f>
        <v>0</v>
      </c>
      <c r="Q174" s="227"/>
      <c r="R174" s="228">
        <f>SUM(R175:R206)</f>
        <v>2.187824</v>
      </c>
      <c r="S174" s="227"/>
      <c r="T174" s="229">
        <f>SUM(T175:T206)</f>
        <v>25.893032</v>
      </c>
      <c r="AR174" s="230" t="s">
        <v>76</v>
      </c>
      <c r="AT174" s="231" t="s">
        <v>68</v>
      </c>
      <c r="AU174" s="231" t="s">
        <v>76</v>
      </c>
      <c r="AY174" s="230" t="s">
        <v>138</v>
      </c>
      <c r="BK174" s="232">
        <f>SUM(BK175:BK206)</f>
        <v>0</v>
      </c>
    </row>
    <row r="175" spans="2:65" s="1" customFormat="1" ht="25.5" customHeight="1">
      <c r="B175" s="46"/>
      <c r="C175" s="235" t="s">
        <v>301</v>
      </c>
      <c r="D175" s="235" t="s">
        <v>140</v>
      </c>
      <c r="E175" s="236" t="s">
        <v>825</v>
      </c>
      <c r="F175" s="237" t="s">
        <v>826</v>
      </c>
      <c r="G175" s="238" t="s">
        <v>143</v>
      </c>
      <c r="H175" s="239">
        <v>2.16</v>
      </c>
      <c r="I175" s="240"/>
      <c r="J175" s="241">
        <f>ROUND(I175*H175,2)</f>
        <v>0</v>
      </c>
      <c r="K175" s="237" t="s">
        <v>144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1.8</v>
      </c>
      <c r="T175" s="245">
        <f>S175*H175</f>
        <v>3.8880000000000003</v>
      </c>
      <c r="AR175" s="24" t="s">
        <v>145</v>
      </c>
      <c r="AT175" s="24" t="s">
        <v>140</v>
      </c>
      <c r="AU175" s="24" t="s">
        <v>78</v>
      </c>
      <c r="AY175" s="24" t="s">
        <v>138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145</v>
      </c>
      <c r="BM175" s="24" t="s">
        <v>827</v>
      </c>
    </row>
    <row r="176" spans="2:51" s="12" customFormat="1" ht="13.5">
      <c r="B176" s="247"/>
      <c r="C176" s="248"/>
      <c r="D176" s="249" t="s">
        <v>147</v>
      </c>
      <c r="E176" s="250" t="s">
        <v>21</v>
      </c>
      <c r="F176" s="251" t="s">
        <v>828</v>
      </c>
      <c r="G176" s="248"/>
      <c r="H176" s="252">
        <v>2.16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147</v>
      </c>
      <c r="AU176" s="258" t="s">
        <v>78</v>
      </c>
      <c r="AV176" s="12" t="s">
        <v>78</v>
      </c>
      <c r="AW176" s="12" t="s">
        <v>33</v>
      </c>
      <c r="AX176" s="12" t="s">
        <v>76</v>
      </c>
      <c r="AY176" s="258" t="s">
        <v>138</v>
      </c>
    </row>
    <row r="177" spans="2:65" s="1" customFormat="1" ht="16.5" customHeight="1">
      <c r="B177" s="46"/>
      <c r="C177" s="235" t="s">
        <v>306</v>
      </c>
      <c r="D177" s="235" t="s">
        <v>140</v>
      </c>
      <c r="E177" s="236" t="s">
        <v>395</v>
      </c>
      <c r="F177" s="237" t="s">
        <v>396</v>
      </c>
      <c r="G177" s="238" t="s">
        <v>178</v>
      </c>
      <c r="H177" s="239">
        <v>3.911</v>
      </c>
      <c r="I177" s="240"/>
      <c r="J177" s="241">
        <f>ROUND(I177*H177,2)</f>
        <v>0</v>
      </c>
      <c r="K177" s="237" t="s">
        <v>144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0.168</v>
      </c>
      <c r="T177" s="245">
        <f>S177*H177</f>
        <v>0.6570480000000001</v>
      </c>
      <c r="AR177" s="24" t="s">
        <v>145</v>
      </c>
      <c r="AT177" s="24" t="s">
        <v>140</v>
      </c>
      <c r="AU177" s="24" t="s">
        <v>78</v>
      </c>
      <c r="AY177" s="24" t="s">
        <v>138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145</v>
      </c>
      <c r="BM177" s="24" t="s">
        <v>829</v>
      </c>
    </row>
    <row r="178" spans="2:51" s="12" customFormat="1" ht="13.5">
      <c r="B178" s="247"/>
      <c r="C178" s="248"/>
      <c r="D178" s="249" t="s">
        <v>147</v>
      </c>
      <c r="E178" s="250" t="s">
        <v>21</v>
      </c>
      <c r="F178" s="251" t="s">
        <v>830</v>
      </c>
      <c r="G178" s="248"/>
      <c r="H178" s="252">
        <v>3.911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78</v>
      </c>
      <c r="AV178" s="12" t="s">
        <v>78</v>
      </c>
      <c r="AW178" s="12" t="s">
        <v>33</v>
      </c>
      <c r="AX178" s="12" t="s">
        <v>76</v>
      </c>
      <c r="AY178" s="258" t="s">
        <v>138</v>
      </c>
    </row>
    <row r="179" spans="2:65" s="1" customFormat="1" ht="16.5" customHeight="1">
      <c r="B179" s="46"/>
      <c r="C179" s="235" t="s">
        <v>316</v>
      </c>
      <c r="D179" s="235" t="s">
        <v>140</v>
      </c>
      <c r="E179" s="236" t="s">
        <v>831</v>
      </c>
      <c r="F179" s="237" t="s">
        <v>832</v>
      </c>
      <c r="G179" s="238" t="s">
        <v>143</v>
      </c>
      <c r="H179" s="239">
        <v>6.286</v>
      </c>
      <c r="I179" s="240"/>
      <c r="J179" s="241">
        <f>ROUND(I179*H179,2)</f>
        <v>0</v>
      </c>
      <c r="K179" s="237" t="s">
        <v>144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2.4</v>
      </c>
      <c r="T179" s="245">
        <f>S179*H179</f>
        <v>15.086399999999998</v>
      </c>
      <c r="AR179" s="24" t="s">
        <v>145</v>
      </c>
      <c r="AT179" s="24" t="s">
        <v>140</v>
      </c>
      <c r="AU179" s="24" t="s">
        <v>78</v>
      </c>
      <c r="AY179" s="24" t="s">
        <v>138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145</v>
      </c>
      <c r="BM179" s="24" t="s">
        <v>833</v>
      </c>
    </row>
    <row r="180" spans="2:51" s="12" customFormat="1" ht="13.5">
      <c r="B180" s="247"/>
      <c r="C180" s="248"/>
      <c r="D180" s="249" t="s">
        <v>147</v>
      </c>
      <c r="E180" s="250" t="s">
        <v>21</v>
      </c>
      <c r="F180" s="251" t="s">
        <v>834</v>
      </c>
      <c r="G180" s="248"/>
      <c r="H180" s="252">
        <v>6.286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147</v>
      </c>
      <c r="AU180" s="258" t="s">
        <v>78</v>
      </c>
      <c r="AV180" s="12" t="s">
        <v>78</v>
      </c>
      <c r="AW180" s="12" t="s">
        <v>33</v>
      </c>
      <c r="AX180" s="12" t="s">
        <v>76</v>
      </c>
      <c r="AY180" s="258" t="s">
        <v>138</v>
      </c>
    </row>
    <row r="181" spans="2:65" s="1" customFormat="1" ht="38.25" customHeight="1">
      <c r="B181" s="46"/>
      <c r="C181" s="235" t="s">
        <v>321</v>
      </c>
      <c r="D181" s="235" t="s">
        <v>140</v>
      </c>
      <c r="E181" s="236" t="s">
        <v>835</v>
      </c>
      <c r="F181" s="237" t="s">
        <v>836</v>
      </c>
      <c r="G181" s="238" t="s">
        <v>178</v>
      </c>
      <c r="H181" s="239">
        <v>2.226</v>
      </c>
      <c r="I181" s="240"/>
      <c r="J181" s="241">
        <f>ROUND(I181*H181,2)</f>
        <v>0</v>
      </c>
      <c r="K181" s="237" t="s">
        <v>144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0.059</v>
      </c>
      <c r="T181" s="245">
        <f>S181*H181</f>
        <v>0.13133399999999998</v>
      </c>
      <c r="AR181" s="24" t="s">
        <v>145</v>
      </c>
      <c r="AT181" s="24" t="s">
        <v>140</v>
      </c>
      <c r="AU181" s="24" t="s">
        <v>78</v>
      </c>
      <c r="AY181" s="24" t="s">
        <v>138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145</v>
      </c>
      <c r="BM181" s="24" t="s">
        <v>837</v>
      </c>
    </row>
    <row r="182" spans="2:51" s="12" customFormat="1" ht="13.5">
      <c r="B182" s="247"/>
      <c r="C182" s="248"/>
      <c r="D182" s="249" t="s">
        <v>147</v>
      </c>
      <c r="E182" s="250" t="s">
        <v>21</v>
      </c>
      <c r="F182" s="251" t="s">
        <v>838</v>
      </c>
      <c r="G182" s="248"/>
      <c r="H182" s="252">
        <v>2.226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147</v>
      </c>
      <c r="AU182" s="258" t="s">
        <v>78</v>
      </c>
      <c r="AV182" s="12" t="s">
        <v>78</v>
      </c>
      <c r="AW182" s="12" t="s">
        <v>33</v>
      </c>
      <c r="AX182" s="12" t="s">
        <v>76</v>
      </c>
      <c r="AY182" s="258" t="s">
        <v>138</v>
      </c>
    </row>
    <row r="183" spans="2:65" s="1" customFormat="1" ht="38.25" customHeight="1">
      <c r="B183" s="46"/>
      <c r="C183" s="235" t="s">
        <v>326</v>
      </c>
      <c r="D183" s="235" t="s">
        <v>140</v>
      </c>
      <c r="E183" s="236" t="s">
        <v>405</v>
      </c>
      <c r="F183" s="237" t="s">
        <v>406</v>
      </c>
      <c r="G183" s="238" t="s">
        <v>143</v>
      </c>
      <c r="H183" s="239">
        <v>1.781</v>
      </c>
      <c r="I183" s="240"/>
      <c r="J183" s="241">
        <f>ROUND(I183*H183,2)</f>
        <v>0</v>
      </c>
      <c r="K183" s="237" t="s">
        <v>144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1.95</v>
      </c>
      <c r="T183" s="245">
        <f>S183*H183</f>
        <v>3.4729499999999995</v>
      </c>
      <c r="AR183" s="24" t="s">
        <v>145</v>
      </c>
      <c r="AT183" s="24" t="s">
        <v>140</v>
      </c>
      <c r="AU183" s="24" t="s">
        <v>78</v>
      </c>
      <c r="AY183" s="24" t="s">
        <v>138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145</v>
      </c>
      <c r="BM183" s="24" t="s">
        <v>839</v>
      </c>
    </row>
    <row r="184" spans="2:51" s="12" customFormat="1" ht="13.5">
      <c r="B184" s="247"/>
      <c r="C184" s="248"/>
      <c r="D184" s="249" t="s">
        <v>147</v>
      </c>
      <c r="E184" s="250" t="s">
        <v>21</v>
      </c>
      <c r="F184" s="251" t="s">
        <v>840</v>
      </c>
      <c r="G184" s="248"/>
      <c r="H184" s="252">
        <v>1.781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147</v>
      </c>
      <c r="AU184" s="258" t="s">
        <v>78</v>
      </c>
      <c r="AV184" s="12" t="s">
        <v>78</v>
      </c>
      <c r="AW184" s="12" t="s">
        <v>33</v>
      </c>
      <c r="AX184" s="12" t="s">
        <v>69</v>
      </c>
      <c r="AY184" s="258" t="s">
        <v>138</v>
      </c>
    </row>
    <row r="185" spans="2:51" s="13" customFormat="1" ht="13.5">
      <c r="B185" s="259"/>
      <c r="C185" s="260"/>
      <c r="D185" s="249" t="s">
        <v>147</v>
      </c>
      <c r="E185" s="261" t="s">
        <v>21</v>
      </c>
      <c r="F185" s="262" t="s">
        <v>174</v>
      </c>
      <c r="G185" s="260"/>
      <c r="H185" s="263">
        <v>1.781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AT185" s="269" t="s">
        <v>147</v>
      </c>
      <c r="AU185" s="269" t="s">
        <v>78</v>
      </c>
      <c r="AV185" s="13" t="s">
        <v>145</v>
      </c>
      <c r="AW185" s="13" t="s">
        <v>33</v>
      </c>
      <c r="AX185" s="13" t="s">
        <v>76</v>
      </c>
      <c r="AY185" s="269" t="s">
        <v>138</v>
      </c>
    </row>
    <row r="186" spans="2:65" s="1" customFormat="1" ht="25.5" customHeight="1">
      <c r="B186" s="46"/>
      <c r="C186" s="235" t="s">
        <v>331</v>
      </c>
      <c r="D186" s="235" t="s">
        <v>140</v>
      </c>
      <c r="E186" s="236" t="s">
        <v>841</v>
      </c>
      <c r="F186" s="237" t="s">
        <v>842</v>
      </c>
      <c r="G186" s="238" t="s">
        <v>143</v>
      </c>
      <c r="H186" s="239">
        <v>0.147</v>
      </c>
      <c r="I186" s="240"/>
      <c r="J186" s="241">
        <f>ROUND(I186*H186,2)</f>
        <v>0</v>
      </c>
      <c r="K186" s="237" t="s">
        <v>144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1.8</v>
      </c>
      <c r="T186" s="245">
        <f>S186*H186</f>
        <v>0.2646</v>
      </c>
      <c r="AR186" s="24" t="s">
        <v>145</v>
      </c>
      <c r="AT186" s="24" t="s">
        <v>140</v>
      </c>
      <c r="AU186" s="24" t="s">
        <v>78</v>
      </c>
      <c r="AY186" s="24" t="s">
        <v>138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145</v>
      </c>
      <c r="BM186" s="24" t="s">
        <v>843</v>
      </c>
    </row>
    <row r="187" spans="2:51" s="12" customFormat="1" ht="13.5">
      <c r="B187" s="247"/>
      <c r="C187" s="248"/>
      <c r="D187" s="249" t="s">
        <v>147</v>
      </c>
      <c r="E187" s="250" t="s">
        <v>21</v>
      </c>
      <c r="F187" s="251" t="s">
        <v>844</v>
      </c>
      <c r="G187" s="248"/>
      <c r="H187" s="252">
        <v>0.147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78</v>
      </c>
      <c r="AV187" s="12" t="s">
        <v>78</v>
      </c>
      <c r="AW187" s="12" t="s">
        <v>33</v>
      </c>
      <c r="AX187" s="12" t="s">
        <v>76</v>
      </c>
      <c r="AY187" s="258" t="s">
        <v>138</v>
      </c>
    </row>
    <row r="188" spans="2:65" s="1" customFormat="1" ht="25.5" customHeight="1">
      <c r="B188" s="46"/>
      <c r="C188" s="235" t="s">
        <v>341</v>
      </c>
      <c r="D188" s="235" t="s">
        <v>140</v>
      </c>
      <c r="E188" s="236" t="s">
        <v>845</v>
      </c>
      <c r="F188" s="237" t="s">
        <v>846</v>
      </c>
      <c r="G188" s="238" t="s">
        <v>212</v>
      </c>
      <c r="H188" s="239">
        <v>15.6</v>
      </c>
      <c r="I188" s="240"/>
      <c r="J188" s="241">
        <f>ROUND(I188*H188,2)</f>
        <v>0</v>
      </c>
      <c r="K188" s="237" t="s">
        <v>144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0.007</v>
      </c>
      <c r="T188" s="245">
        <f>S188*H188</f>
        <v>0.1092</v>
      </c>
      <c r="AR188" s="24" t="s">
        <v>145</v>
      </c>
      <c r="AT188" s="24" t="s">
        <v>140</v>
      </c>
      <c r="AU188" s="24" t="s">
        <v>78</v>
      </c>
      <c r="AY188" s="24" t="s">
        <v>138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145</v>
      </c>
      <c r="BM188" s="24" t="s">
        <v>847</v>
      </c>
    </row>
    <row r="189" spans="2:51" s="12" customFormat="1" ht="13.5">
      <c r="B189" s="247"/>
      <c r="C189" s="248"/>
      <c r="D189" s="249" t="s">
        <v>147</v>
      </c>
      <c r="E189" s="250" t="s">
        <v>21</v>
      </c>
      <c r="F189" s="251" t="s">
        <v>848</v>
      </c>
      <c r="G189" s="248"/>
      <c r="H189" s="252">
        <v>4.2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147</v>
      </c>
      <c r="AU189" s="258" t="s">
        <v>78</v>
      </c>
      <c r="AV189" s="12" t="s">
        <v>78</v>
      </c>
      <c r="AW189" s="12" t="s">
        <v>33</v>
      </c>
      <c r="AX189" s="12" t="s">
        <v>69</v>
      </c>
      <c r="AY189" s="258" t="s">
        <v>138</v>
      </c>
    </row>
    <row r="190" spans="2:51" s="12" customFormat="1" ht="13.5">
      <c r="B190" s="247"/>
      <c r="C190" s="248"/>
      <c r="D190" s="249" t="s">
        <v>147</v>
      </c>
      <c r="E190" s="250" t="s">
        <v>21</v>
      </c>
      <c r="F190" s="251" t="s">
        <v>849</v>
      </c>
      <c r="G190" s="248"/>
      <c r="H190" s="252">
        <v>11.4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147</v>
      </c>
      <c r="AU190" s="258" t="s">
        <v>78</v>
      </c>
      <c r="AV190" s="12" t="s">
        <v>78</v>
      </c>
      <c r="AW190" s="12" t="s">
        <v>33</v>
      </c>
      <c r="AX190" s="12" t="s">
        <v>69</v>
      </c>
      <c r="AY190" s="258" t="s">
        <v>138</v>
      </c>
    </row>
    <row r="191" spans="2:51" s="13" customFormat="1" ht="13.5">
      <c r="B191" s="259"/>
      <c r="C191" s="260"/>
      <c r="D191" s="249" t="s">
        <v>147</v>
      </c>
      <c r="E191" s="261" t="s">
        <v>21</v>
      </c>
      <c r="F191" s="262" t="s">
        <v>174</v>
      </c>
      <c r="G191" s="260"/>
      <c r="H191" s="263">
        <v>15.6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AT191" s="269" t="s">
        <v>147</v>
      </c>
      <c r="AU191" s="269" t="s">
        <v>78</v>
      </c>
      <c r="AV191" s="13" t="s">
        <v>145</v>
      </c>
      <c r="AW191" s="13" t="s">
        <v>33</v>
      </c>
      <c r="AX191" s="13" t="s">
        <v>76</v>
      </c>
      <c r="AY191" s="269" t="s">
        <v>138</v>
      </c>
    </row>
    <row r="192" spans="2:65" s="1" customFormat="1" ht="25.5" customHeight="1">
      <c r="B192" s="46"/>
      <c r="C192" s="235" t="s">
        <v>346</v>
      </c>
      <c r="D192" s="235" t="s">
        <v>140</v>
      </c>
      <c r="E192" s="236" t="s">
        <v>850</v>
      </c>
      <c r="F192" s="237" t="s">
        <v>851</v>
      </c>
      <c r="G192" s="238" t="s">
        <v>212</v>
      </c>
      <c r="H192" s="239">
        <v>7.5</v>
      </c>
      <c r="I192" s="240"/>
      <c r="J192" s="241">
        <f>ROUND(I192*H192,2)</f>
        <v>0</v>
      </c>
      <c r="K192" s="237" t="s">
        <v>144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0.072</v>
      </c>
      <c r="T192" s="245">
        <f>S192*H192</f>
        <v>0.5399999999999999</v>
      </c>
      <c r="AR192" s="24" t="s">
        <v>145</v>
      </c>
      <c r="AT192" s="24" t="s">
        <v>140</v>
      </c>
      <c r="AU192" s="24" t="s">
        <v>78</v>
      </c>
      <c r="AY192" s="24" t="s">
        <v>138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145</v>
      </c>
      <c r="BM192" s="24" t="s">
        <v>852</v>
      </c>
    </row>
    <row r="193" spans="2:51" s="12" customFormat="1" ht="13.5">
      <c r="B193" s="247"/>
      <c r="C193" s="248"/>
      <c r="D193" s="249" t="s">
        <v>147</v>
      </c>
      <c r="E193" s="250" t="s">
        <v>21</v>
      </c>
      <c r="F193" s="251" t="s">
        <v>853</v>
      </c>
      <c r="G193" s="248"/>
      <c r="H193" s="252">
        <v>7.5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147</v>
      </c>
      <c r="AU193" s="258" t="s">
        <v>78</v>
      </c>
      <c r="AV193" s="12" t="s">
        <v>78</v>
      </c>
      <c r="AW193" s="12" t="s">
        <v>33</v>
      </c>
      <c r="AX193" s="12" t="s">
        <v>76</v>
      </c>
      <c r="AY193" s="258" t="s">
        <v>138</v>
      </c>
    </row>
    <row r="194" spans="2:65" s="1" customFormat="1" ht="38.25" customHeight="1">
      <c r="B194" s="46"/>
      <c r="C194" s="235" t="s">
        <v>351</v>
      </c>
      <c r="D194" s="235" t="s">
        <v>140</v>
      </c>
      <c r="E194" s="236" t="s">
        <v>410</v>
      </c>
      <c r="F194" s="237" t="s">
        <v>411</v>
      </c>
      <c r="G194" s="238" t="s">
        <v>212</v>
      </c>
      <c r="H194" s="239">
        <v>7.5</v>
      </c>
      <c r="I194" s="240"/>
      <c r="J194" s="241">
        <f>ROUND(I194*H194,2)</f>
        <v>0</v>
      </c>
      <c r="K194" s="237" t="s">
        <v>144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0.065</v>
      </c>
      <c r="T194" s="245">
        <f>S194*H194</f>
        <v>0.48750000000000004</v>
      </c>
      <c r="AR194" s="24" t="s">
        <v>145</v>
      </c>
      <c r="AT194" s="24" t="s">
        <v>140</v>
      </c>
      <c r="AU194" s="24" t="s">
        <v>78</v>
      </c>
      <c r="AY194" s="24" t="s">
        <v>138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145</v>
      </c>
      <c r="BM194" s="24" t="s">
        <v>854</v>
      </c>
    </row>
    <row r="195" spans="2:51" s="12" customFormat="1" ht="13.5">
      <c r="B195" s="247"/>
      <c r="C195" s="248"/>
      <c r="D195" s="249" t="s">
        <v>147</v>
      </c>
      <c r="E195" s="250" t="s">
        <v>21</v>
      </c>
      <c r="F195" s="251" t="s">
        <v>855</v>
      </c>
      <c r="G195" s="248"/>
      <c r="H195" s="252">
        <v>7.5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147</v>
      </c>
      <c r="AU195" s="258" t="s">
        <v>78</v>
      </c>
      <c r="AV195" s="12" t="s">
        <v>78</v>
      </c>
      <c r="AW195" s="12" t="s">
        <v>33</v>
      </c>
      <c r="AX195" s="12" t="s">
        <v>76</v>
      </c>
      <c r="AY195" s="258" t="s">
        <v>138</v>
      </c>
    </row>
    <row r="196" spans="2:65" s="1" customFormat="1" ht="25.5" customHeight="1">
      <c r="B196" s="46"/>
      <c r="C196" s="235" t="s">
        <v>356</v>
      </c>
      <c r="D196" s="235" t="s">
        <v>140</v>
      </c>
      <c r="E196" s="236" t="s">
        <v>856</v>
      </c>
      <c r="F196" s="237" t="s">
        <v>857</v>
      </c>
      <c r="G196" s="238" t="s">
        <v>212</v>
      </c>
      <c r="H196" s="239">
        <v>78.4</v>
      </c>
      <c r="I196" s="240"/>
      <c r="J196" s="241">
        <f>ROUND(I196*H196,2)</f>
        <v>0</v>
      </c>
      <c r="K196" s="237" t="s">
        <v>144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0.02363</v>
      </c>
      <c r="R196" s="244">
        <f>Q196*H196</f>
        <v>1.8525920000000002</v>
      </c>
      <c r="S196" s="244">
        <v>0</v>
      </c>
      <c r="T196" s="245">
        <f>S196*H196</f>
        <v>0</v>
      </c>
      <c r="AR196" s="24" t="s">
        <v>145</v>
      </c>
      <c r="AT196" s="24" t="s">
        <v>140</v>
      </c>
      <c r="AU196" s="24" t="s">
        <v>78</v>
      </c>
      <c r="AY196" s="24" t="s">
        <v>138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145</v>
      </c>
      <c r="BM196" s="24" t="s">
        <v>858</v>
      </c>
    </row>
    <row r="197" spans="2:51" s="12" customFormat="1" ht="13.5">
      <c r="B197" s="247"/>
      <c r="C197" s="248"/>
      <c r="D197" s="249" t="s">
        <v>147</v>
      </c>
      <c r="E197" s="250" t="s">
        <v>21</v>
      </c>
      <c r="F197" s="251" t="s">
        <v>859</v>
      </c>
      <c r="G197" s="248"/>
      <c r="H197" s="252">
        <v>38.8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147</v>
      </c>
      <c r="AU197" s="258" t="s">
        <v>78</v>
      </c>
      <c r="AV197" s="12" t="s">
        <v>78</v>
      </c>
      <c r="AW197" s="12" t="s">
        <v>33</v>
      </c>
      <c r="AX197" s="12" t="s">
        <v>69</v>
      </c>
      <c r="AY197" s="258" t="s">
        <v>138</v>
      </c>
    </row>
    <row r="198" spans="2:51" s="12" customFormat="1" ht="13.5">
      <c r="B198" s="247"/>
      <c r="C198" s="248"/>
      <c r="D198" s="249" t="s">
        <v>147</v>
      </c>
      <c r="E198" s="250" t="s">
        <v>21</v>
      </c>
      <c r="F198" s="251" t="s">
        <v>860</v>
      </c>
      <c r="G198" s="248"/>
      <c r="H198" s="252">
        <v>39.6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147</v>
      </c>
      <c r="AU198" s="258" t="s">
        <v>78</v>
      </c>
      <c r="AV198" s="12" t="s">
        <v>78</v>
      </c>
      <c r="AW198" s="12" t="s">
        <v>33</v>
      </c>
      <c r="AX198" s="12" t="s">
        <v>69</v>
      </c>
      <c r="AY198" s="258" t="s">
        <v>138</v>
      </c>
    </row>
    <row r="199" spans="2:51" s="13" customFormat="1" ht="13.5">
      <c r="B199" s="259"/>
      <c r="C199" s="260"/>
      <c r="D199" s="249" t="s">
        <v>147</v>
      </c>
      <c r="E199" s="261" t="s">
        <v>21</v>
      </c>
      <c r="F199" s="262" t="s">
        <v>861</v>
      </c>
      <c r="G199" s="260"/>
      <c r="H199" s="263">
        <v>78.4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147</v>
      </c>
      <c r="AU199" s="269" t="s">
        <v>78</v>
      </c>
      <c r="AV199" s="13" t="s">
        <v>145</v>
      </c>
      <c r="AW199" s="13" t="s">
        <v>33</v>
      </c>
      <c r="AX199" s="13" t="s">
        <v>76</v>
      </c>
      <c r="AY199" s="269" t="s">
        <v>138</v>
      </c>
    </row>
    <row r="200" spans="2:65" s="1" customFormat="1" ht="38.25" customHeight="1">
      <c r="B200" s="46"/>
      <c r="C200" s="235" t="s">
        <v>361</v>
      </c>
      <c r="D200" s="235" t="s">
        <v>140</v>
      </c>
      <c r="E200" s="236" t="s">
        <v>862</v>
      </c>
      <c r="F200" s="237" t="s">
        <v>863</v>
      </c>
      <c r="G200" s="238" t="s">
        <v>212</v>
      </c>
      <c r="H200" s="239">
        <v>77.6</v>
      </c>
      <c r="I200" s="240"/>
      <c r="J200" s="241">
        <f>ROUND(I200*H200,2)</f>
        <v>0</v>
      </c>
      <c r="K200" s="237" t="s">
        <v>144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0.00432</v>
      </c>
      <c r="R200" s="244">
        <f>Q200*H200</f>
        <v>0.335232</v>
      </c>
      <c r="S200" s="244">
        <v>0</v>
      </c>
      <c r="T200" s="245">
        <f>S200*H200</f>
        <v>0</v>
      </c>
      <c r="AR200" s="24" t="s">
        <v>145</v>
      </c>
      <c r="AT200" s="24" t="s">
        <v>140</v>
      </c>
      <c r="AU200" s="24" t="s">
        <v>78</v>
      </c>
      <c r="AY200" s="24" t="s">
        <v>138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145</v>
      </c>
      <c r="BM200" s="24" t="s">
        <v>864</v>
      </c>
    </row>
    <row r="201" spans="2:51" s="12" customFormat="1" ht="13.5">
      <c r="B201" s="247"/>
      <c r="C201" s="248"/>
      <c r="D201" s="249" t="s">
        <v>147</v>
      </c>
      <c r="E201" s="250" t="s">
        <v>21</v>
      </c>
      <c r="F201" s="251" t="s">
        <v>865</v>
      </c>
      <c r="G201" s="248"/>
      <c r="H201" s="252">
        <v>77.6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78</v>
      </c>
      <c r="AV201" s="12" t="s">
        <v>78</v>
      </c>
      <c r="AW201" s="12" t="s">
        <v>33</v>
      </c>
      <c r="AX201" s="12" t="s">
        <v>76</v>
      </c>
      <c r="AY201" s="258" t="s">
        <v>138</v>
      </c>
    </row>
    <row r="202" spans="2:65" s="1" customFormat="1" ht="25.5" customHeight="1">
      <c r="B202" s="46"/>
      <c r="C202" s="235" t="s">
        <v>365</v>
      </c>
      <c r="D202" s="235" t="s">
        <v>140</v>
      </c>
      <c r="E202" s="236" t="s">
        <v>866</v>
      </c>
      <c r="F202" s="237" t="s">
        <v>867</v>
      </c>
      <c r="G202" s="238" t="s">
        <v>178</v>
      </c>
      <c r="H202" s="239">
        <v>125.6</v>
      </c>
      <c r="I202" s="240"/>
      <c r="J202" s="241">
        <f>ROUND(I202*H202,2)</f>
        <v>0</v>
      </c>
      <c r="K202" s="237" t="s">
        <v>144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0.01</v>
      </c>
      <c r="T202" s="245">
        <f>S202*H202</f>
        <v>1.256</v>
      </c>
      <c r="AR202" s="24" t="s">
        <v>145</v>
      </c>
      <c r="AT202" s="24" t="s">
        <v>140</v>
      </c>
      <c r="AU202" s="24" t="s">
        <v>78</v>
      </c>
      <c r="AY202" s="24" t="s">
        <v>138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145</v>
      </c>
      <c r="BM202" s="24" t="s">
        <v>868</v>
      </c>
    </row>
    <row r="203" spans="2:51" s="12" customFormat="1" ht="13.5">
      <c r="B203" s="247"/>
      <c r="C203" s="248"/>
      <c r="D203" s="249" t="s">
        <v>147</v>
      </c>
      <c r="E203" s="250" t="s">
        <v>21</v>
      </c>
      <c r="F203" s="251" t="s">
        <v>805</v>
      </c>
      <c r="G203" s="248"/>
      <c r="H203" s="252">
        <v>85.2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147</v>
      </c>
      <c r="AU203" s="258" t="s">
        <v>78</v>
      </c>
      <c r="AV203" s="12" t="s">
        <v>78</v>
      </c>
      <c r="AW203" s="12" t="s">
        <v>33</v>
      </c>
      <c r="AX203" s="12" t="s">
        <v>69</v>
      </c>
      <c r="AY203" s="258" t="s">
        <v>138</v>
      </c>
    </row>
    <row r="204" spans="2:51" s="12" customFormat="1" ht="13.5">
      <c r="B204" s="247"/>
      <c r="C204" s="248"/>
      <c r="D204" s="249" t="s">
        <v>147</v>
      </c>
      <c r="E204" s="250" t="s">
        <v>21</v>
      </c>
      <c r="F204" s="251" t="s">
        <v>806</v>
      </c>
      <c r="G204" s="248"/>
      <c r="H204" s="252">
        <v>26.6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147</v>
      </c>
      <c r="AU204" s="258" t="s">
        <v>78</v>
      </c>
      <c r="AV204" s="12" t="s">
        <v>78</v>
      </c>
      <c r="AW204" s="12" t="s">
        <v>33</v>
      </c>
      <c r="AX204" s="12" t="s">
        <v>69</v>
      </c>
      <c r="AY204" s="258" t="s">
        <v>138</v>
      </c>
    </row>
    <row r="205" spans="2:51" s="12" customFormat="1" ht="13.5">
      <c r="B205" s="247"/>
      <c r="C205" s="248"/>
      <c r="D205" s="249" t="s">
        <v>147</v>
      </c>
      <c r="E205" s="250" t="s">
        <v>21</v>
      </c>
      <c r="F205" s="251" t="s">
        <v>807</v>
      </c>
      <c r="G205" s="248"/>
      <c r="H205" s="252">
        <v>13.8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147</v>
      </c>
      <c r="AU205" s="258" t="s">
        <v>78</v>
      </c>
      <c r="AV205" s="12" t="s">
        <v>78</v>
      </c>
      <c r="AW205" s="12" t="s">
        <v>33</v>
      </c>
      <c r="AX205" s="12" t="s">
        <v>69</v>
      </c>
      <c r="AY205" s="258" t="s">
        <v>138</v>
      </c>
    </row>
    <row r="206" spans="2:51" s="13" customFormat="1" ht="13.5">
      <c r="B206" s="259"/>
      <c r="C206" s="260"/>
      <c r="D206" s="249" t="s">
        <v>147</v>
      </c>
      <c r="E206" s="261" t="s">
        <v>21</v>
      </c>
      <c r="F206" s="262" t="s">
        <v>174</v>
      </c>
      <c r="G206" s="260"/>
      <c r="H206" s="263">
        <v>125.6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147</v>
      </c>
      <c r="AU206" s="269" t="s">
        <v>78</v>
      </c>
      <c r="AV206" s="13" t="s">
        <v>145</v>
      </c>
      <c r="AW206" s="13" t="s">
        <v>33</v>
      </c>
      <c r="AX206" s="13" t="s">
        <v>76</v>
      </c>
      <c r="AY206" s="269" t="s">
        <v>138</v>
      </c>
    </row>
    <row r="207" spans="2:63" s="11" customFormat="1" ht="29.85" customHeight="1">
      <c r="B207" s="219"/>
      <c r="C207" s="220"/>
      <c r="D207" s="221" t="s">
        <v>68</v>
      </c>
      <c r="E207" s="233" t="s">
        <v>418</v>
      </c>
      <c r="F207" s="233" t="s">
        <v>419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SUM(P208:P212)</f>
        <v>0</v>
      </c>
      <c r="Q207" s="227"/>
      <c r="R207" s="228">
        <f>SUM(R208:R212)</f>
        <v>0</v>
      </c>
      <c r="S207" s="227"/>
      <c r="T207" s="229">
        <f>SUM(T208:T212)</f>
        <v>0</v>
      </c>
      <c r="AR207" s="230" t="s">
        <v>76</v>
      </c>
      <c r="AT207" s="231" t="s">
        <v>68</v>
      </c>
      <c r="AU207" s="231" t="s">
        <v>76</v>
      </c>
      <c r="AY207" s="230" t="s">
        <v>138</v>
      </c>
      <c r="BK207" s="232">
        <f>SUM(BK208:BK212)</f>
        <v>0</v>
      </c>
    </row>
    <row r="208" spans="2:65" s="1" customFormat="1" ht="25.5" customHeight="1">
      <c r="B208" s="46"/>
      <c r="C208" s="235" t="s">
        <v>371</v>
      </c>
      <c r="D208" s="235" t="s">
        <v>140</v>
      </c>
      <c r="E208" s="236" t="s">
        <v>421</v>
      </c>
      <c r="F208" s="237" t="s">
        <v>422</v>
      </c>
      <c r="G208" s="238" t="s">
        <v>423</v>
      </c>
      <c r="H208" s="239">
        <v>36.603</v>
      </c>
      <c r="I208" s="240"/>
      <c r="J208" s="241">
        <f>ROUND(I208*H208,2)</f>
        <v>0</v>
      </c>
      <c r="K208" s="237" t="s">
        <v>144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145</v>
      </c>
      <c r="AT208" s="24" t="s">
        <v>140</v>
      </c>
      <c r="AU208" s="24" t="s">
        <v>78</v>
      </c>
      <c r="AY208" s="24" t="s">
        <v>138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145</v>
      </c>
      <c r="BM208" s="24" t="s">
        <v>869</v>
      </c>
    </row>
    <row r="209" spans="2:65" s="1" customFormat="1" ht="25.5" customHeight="1">
      <c r="B209" s="46"/>
      <c r="C209" s="235" t="s">
        <v>376</v>
      </c>
      <c r="D209" s="235" t="s">
        <v>140</v>
      </c>
      <c r="E209" s="236" t="s">
        <v>426</v>
      </c>
      <c r="F209" s="237" t="s">
        <v>427</v>
      </c>
      <c r="G209" s="238" t="s">
        <v>423</v>
      </c>
      <c r="H209" s="239">
        <v>36.603</v>
      </c>
      <c r="I209" s="240"/>
      <c r="J209" s="241">
        <f>ROUND(I209*H209,2)</f>
        <v>0</v>
      </c>
      <c r="K209" s="237" t="s">
        <v>144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145</v>
      </c>
      <c r="AT209" s="24" t="s">
        <v>140</v>
      </c>
      <c r="AU209" s="24" t="s">
        <v>78</v>
      </c>
      <c r="AY209" s="24" t="s">
        <v>138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145</v>
      </c>
      <c r="BM209" s="24" t="s">
        <v>870</v>
      </c>
    </row>
    <row r="210" spans="2:65" s="1" customFormat="1" ht="25.5" customHeight="1">
      <c r="B210" s="46"/>
      <c r="C210" s="235" t="s">
        <v>383</v>
      </c>
      <c r="D210" s="235" t="s">
        <v>140</v>
      </c>
      <c r="E210" s="236" t="s">
        <v>430</v>
      </c>
      <c r="F210" s="237" t="s">
        <v>431</v>
      </c>
      <c r="G210" s="238" t="s">
        <v>423</v>
      </c>
      <c r="H210" s="239">
        <v>366.03</v>
      </c>
      <c r="I210" s="240"/>
      <c r="J210" s="241">
        <f>ROUND(I210*H210,2)</f>
        <v>0</v>
      </c>
      <c r="K210" s="237" t="s">
        <v>144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145</v>
      </c>
      <c r="AT210" s="24" t="s">
        <v>140</v>
      </c>
      <c r="AU210" s="24" t="s">
        <v>78</v>
      </c>
      <c r="AY210" s="24" t="s">
        <v>138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145</v>
      </c>
      <c r="BM210" s="24" t="s">
        <v>871</v>
      </c>
    </row>
    <row r="211" spans="2:51" s="12" customFormat="1" ht="13.5">
      <c r="B211" s="247"/>
      <c r="C211" s="248"/>
      <c r="D211" s="249" t="s">
        <v>147</v>
      </c>
      <c r="E211" s="250" t="s">
        <v>21</v>
      </c>
      <c r="F211" s="251" t="s">
        <v>872</v>
      </c>
      <c r="G211" s="248"/>
      <c r="H211" s="252">
        <v>366.03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147</v>
      </c>
      <c r="AU211" s="258" t="s">
        <v>78</v>
      </c>
      <c r="AV211" s="12" t="s">
        <v>78</v>
      </c>
      <c r="AW211" s="12" t="s">
        <v>33</v>
      </c>
      <c r="AX211" s="12" t="s">
        <v>76</v>
      </c>
      <c r="AY211" s="258" t="s">
        <v>138</v>
      </c>
    </row>
    <row r="212" spans="2:65" s="1" customFormat="1" ht="16.5" customHeight="1">
      <c r="B212" s="46"/>
      <c r="C212" s="235" t="s">
        <v>389</v>
      </c>
      <c r="D212" s="235" t="s">
        <v>140</v>
      </c>
      <c r="E212" s="236" t="s">
        <v>435</v>
      </c>
      <c r="F212" s="237" t="s">
        <v>436</v>
      </c>
      <c r="G212" s="238" t="s">
        <v>423</v>
      </c>
      <c r="H212" s="239">
        <v>36.603</v>
      </c>
      <c r="I212" s="240"/>
      <c r="J212" s="241">
        <f>ROUND(I212*H212,2)</f>
        <v>0</v>
      </c>
      <c r="K212" s="237" t="s">
        <v>144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145</v>
      </c>
      <c r="AT212" s="24" t="s">
        <v>140</v>
      </c>
      <c r="AU212" s="24" t="s">
        <v>78</v>
      </c>
      <c r="AY212" s="24" t="s">
        <v>138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145</v>
      </c>
      <c r="BM212" s="24" t="s">
        <v>873</v>
      </c>
    </row>
    <row r="213" spans="2:63" s="11" customFormat="1" ht="29.85" customHeight="1">
      <c r="B213" s="219"/>
      <c r="C213" s="220"/>
      <c r="D213" s="221" t="s">
        <v>68</v>
      </c>
      <c r="E213" s="233" t="s">
        <v>438</v>
      </c>
      <c r="F213" s="233" t="s">
        <v>439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P214</f>
        <v>0</v>
      </c>
      <c r="Q213" s="227"/>
      <c r="R213" s="228">
        <f>R214</f>
        <v>0</v>
      </c>
      <c r="S213" s="227"/>
      <c r="T213" s="229">
        <f>T214</f>
        <v>0</v>
      </c>
      <c r="AR213" s="230" t="s">
        <v>76</v>
      </c>
      <c r="AT213" s="231" t="s">
        <v>68</v>
      </c>
      <c r="AU213" s="231" t="s">
        <v>76</v>
      </c>
      <c r="AY213" s="230" t="s">
        <v>138</v>
      </c>
      <c r="BK213" s="232">
        <f>BK214</f>
        <v>0</v>
      </c>
    </row>
    <row r="214" spans="2:65" s="1" customFormat="1" ht="38.25" customHeight="1">
      <c r="B214" s="46"/>
      <c r="C214" s="235" t="s">
        <v>394</v>
      </c>
      <c r="D214" s="235" t="s">
        <v>140</v>
      </c>
      <c r="E214" s="236" t="s">
        <v>441</v>
      </c>
      <c r="F214" s="237" t="s">
        <v>442</v>
      </c>
      <c r="G214" s="238" t="s">
        <v>423</v>
      </c>
      <c r="H214" s="239">
        <v>27.388</v>
      </c>
      <c r="I214" s="240"/>
      <c r="J214" s="241">
        <f>ROUND(I214*H214,2)</f>
        <v>0</v>
      </c>
      <c r="K214" s="237" t="s">
        <v>144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145</v>
      </c>
      <c r="AT214" s="24" t="s">
        <v>140</v>
      </c>
      <c r="AU214" s="24" t="s">
        <v>78</v>
      </c>
      <c r="AY214" s="24" t="s">
        <v>138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145</v>
      </c>
      <c r="BM214" s="24" t="s">
        <v>874</v>
      </c>
    </row>
    <row r="215" spans="2:63" s="11" customFormat="1" ht="37.4" customHeight="1">
      <c r="B215" s="219"/>
      <c r="C215" s="220"/>
      <c r="D215" s="221" t="s">
        <v>68</v>
      </c>
      <c r="E215" s="222" t="s">
        <v>444</v>
      </c>
      <c r="F215" s="222" t="s">
        <v>445</v>
      </c>
      <c r="G215" s="220"/>
      <c r="H215" s="220"/>
      <c r="I215" s="223"/>
      <c r="J215" s="224">
        <f>BK215</f>
        <v>0</v>
      </c>
      <c r="K215" s="220"/>
      <c r="L215" s="225"/>
      <c r="M215" s="226"/>
      <c r="N215" s="227"/>
      <c r="O215" s="227"/>
      <c r="P215" s="228">
        <f>P216+P226+P232+P256+P270+P286+P304+P327</f>
        <v>0</v>
      </c>
      <c r="Q215" s="227"/>
      <c r="R215" s="228">
        <f>R216+R226+R232+R256+R270+R286+R304+R327</f>
        <v>3.18639911</v>
      </c>
      <c r="S215" s="227"/>
      <c r="T215" s="229">
        <f>T216+T226+T232+T256+T270+T286+T304+T327</f>
        <v>0</v>
      </c>
      <c r="AR215" s="230" t="s">
        <v>78</v>
      </c>
      <c r="AT215" s="231" t="s">
        <v>68</v>
      </c>
      <c r="AU215" s="231" t="s">
        <v>69</v>
      </c>
      <c r="AY215" s="230" t="s">
        <v>138</v>
      </c>
      <c r="BK215" s="232">
        <f>BK216+BK226+BK232+BK256+BK270+BK286+BK304+BK327</f>
        <v>0</v>
      </c>
    </row>
    <row r="216" spans="2:63" s="11" customFormat="1" ht="19.9" customHeight="1">
      <c r="B216" s="219"/>
      <c r="C216" s="220"/>
      <c r="D216" s="221" t="s">
        <v>68</v>
      </c>
      <c r="E216" s="233" t="s">
        <v>446</v>
      </c>
      <c r="F216" s="233" t="s">
        <v>447</v>
      </c>
      <c r="G216" s="220"/>
      <c r="H216" s="220"/>
      <c r="I216" s="223"/>
      <c r="J216" s="234">
        <f>BK216</f>
        <v>0</v>
      </c>
      <c r="K216" s="220"/>
      <c r="L216" s="225"/>
      <c r="M216" s="226"/>
      <c r="N216" s="227"/>
      <c r="O216" s="227"/>
      <c r="P216" s="228">
        <f>SUM(P217:P225)</f>
        <v>0</v>
      </c>
      <c r="Q216" s="227"/>
      <c r="R216" s="228">
        <f>SUM(R217:R225)</f>
        <v>0.40858</v>
      </c>
      <c r="S216" s="227"/>
      <c r="T216" s="229">
        <f>SUM(T217:T225)</f>
        <v>0</v>
      </c>
      <c r="AR216" s="230" t="s">
        <v>78</v>
      </c>
      <c r="AT216" s="231" t="s">
        <v>68</v>
      </c>
      <c r="AU216" s="231" t="s">
        <v>76</v>
      </c>
      <c r="AY216" s="230" t="s">
        <v>138</v>
      </c>
      <c r="BK216" s="232">
        <f>SUM(BK217:BK225)</f>
        <v>0</v>
      </c>
    </row>
    <row r="217" spans="2:65" s="1" customFormat="1" ht="25.5" customHeight="1">
      <c r="B217" s="46"/>
      <c r="C217" s="235" t="s">
        <v>399</v>
      </c>
      <c r="D217" s="235" t="s">
        <v>140</v>
      </c>
      <c r="E217" s="236" t="s">
        <v>875</v>
      </c>
      <c r="F217" s="237" t="s">
        <v>876</v>
      </c>
      <c r="G217" s="238" t="s">
        <v>178</v>
      </c>
      <c r="H217" s="239">
        <v>20.429</v>
      </c>
      <c r="I217" s="240"/>
      <c r="J217" s="241">
        <f>ROUND(I217*H217,2)</f>
        <v>0</v>
      </c>
      <c r="K217" s="237" t="s">
        <v>144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228</v>
      </c>
      <c r="AT217" s="24" t="s">
        <v>140</v>
      </c>
      <c r="AU217" s="24" t="s">
        <v>78</v>
      </c>
      <c r="AY217" s="24" t="s">
        <v>138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228</v>
      </c>
      <c r="BM217" s="24" t="s">
        <v>877</v>
      </c>
    </row>
    <row r="218" spans="2:51" s="12" customFormat="1" ht="13.5">
      <c r="B218" s="247"/>
      <c r="C218" s="248"/>
      <c r="D218" s="249" t="s">
        <v>147</v>
      </c>
      <c r="E218" s="250" t="s">
        <v>21</v>
      </c>
      <c r="F218" s="251" t="s">
        <v>878</v>
      </c>
      <c r="G218" s="248"/>
      <c r="H218" s="252">
        <v>17.745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147</v>
      </c>
      <c r="AU218" s="258" t="s">
        <v>78</v>
      </c>
      <c r="AV218" s="12" t="s">
        <v>78</v>
      </c>
      <c r="AW218" s="12" t="s">
        <v>33</v>
      </c>
      <c r="AX218" s="12" t="s">
        <v>69</v>
      </c>
      <c r="AY218" s="258" t="s">
        <v>138</v>
      </c>
    </row>
    <row r="219" spans="2:51" s="12" customFormat="1" ht="13.5">
      <c r="B219" s="247"/>
      <c r="C219" s="248"/>
      <c r="D219" s="249" t="s">
        <v>147</v>
      </c>
      <c r="E219" s="250" t="s">
        <v>21</v>
      </c>
      <c r="F219" s="251" t="s">
        <v>879</v>
      </c>
      <c r="G219" s="248"/>
      <c r="H219" s="252">
        <v>2.684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147</v>
      </c>
      <c r="AU219" s="258" t="s">
        <v>78</v>
      </c>
      <c r="AV219" s="12" t="s">
        <v>78</v>
      </c>
      <c r="AW219" s="12" t="s">
        <v>33</v>
      </c>
      <c r="AX219" s="12" t="s">
        <v>69</v>
      </c>
      <c r="AY219" s="258" t="s">
        <v>138</v>
      </c>
    </row>
    <row r="220" spans="2:51" s="13" customFormat="1" ht="13.5">
      <c r="B220" s="259"/>
      <c r="C220" s="260"/>
      <c r="D220" s="249" t="s">
        <v>147</v>
      </c>
      <c r="E220" s="261" t="s">
        <v>21</v>
      </c>
      <c r="F220" s="262" t="s">
        <v>174</v>
      </c>
      <c r="G220" s="260"/>
      <c r="H220" s="263">
        <v>20.429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AT220" s="269" t="s">
        <v>147</v>
      </c>
      <c r="AU220" s="269" t="s">
        <v>78</v>
      </c>
      <c r="AV220" s="13" t="s">
        <v>145</v>
      </c>
      <c r="AW220" s="13" t="s">
        <v>33</v>
      </c>
      <c r="AX220" s="13" t="s">
        <v>76</v>
      </c>
      <c r="AY220" s="269" t="s">
        <v>138</v>
      </c>
    </row>
    <row r="221" spans="2:65" s="1" customFormat="1" ht="16.5" customHeight="1">
      <c r="B221" s="46"/>
      <c r="C221" s="270" t="s">
        <v>404</v>
      </c>
      <c r="D221" s="270" t="s">
        <v>205</v>
      </c>
      <c r="E221" s="271" t="s">
        <v>880</v>
      </c>
      <c r="F221" s="272" t="s">
        <v>881</v>
      </c>
      <c r="G221" s="273" t="s">
        <v>178</v>
      </c>
      <c r="H221" s="274">
        <v>20.429</v>
      </c>
      <c r="I221" s="275"/>
      <c r="J221" s="276">
        <f>ROUND(I221*H221,2)</f>
        <v>0</v>
      </c>
      <c r="K221" s="272" t="s">
        <v>21</v>
      </c>
      <c r="L221" s="277"/>
      <c r="M221" s="278" t="s">
        <v>21</v>
      </c>
      <c r="N221" s="279" t="s">
        <v>40</v>
      </c>
      <c r="O221" s="47"/>
      <c r="P221" s="244">
        <f>O221*H221</f>
        <v>0</v>
      </c>
      <c r="Q221" s="244">
        <v>0.02</v>
      </c>
      <c r="R221" s="244">
        <f>Q221*H221</f>
        <v>0.40858</v>
      </c>
      <c r="S221" s="244">
        <v>0</v>
      </c>
      <c r="T221" s="245">
        <f>S221*H221</f>
        <v>0</v>
      </c>
      <c r="AR221" s="24" t="s">
        <v>331</v>
      </c>
      <c r="AT221" s="24" t="s">
        <v>205</v>
      </c>
      <c r="AU221" s="24" t="s">
        <v>78</v>
      </c>
      <c r="AY221" s="24" t="s">
        <v>138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228</v>
      </c>
      <c r="BM221" s="24" t="s">
        <v>882</v>
      </c>
    </row>
    <row r="222" spans="2:51" s="12" customFormat="1" ht="13.5">
      <c r="B222" s="247"/>
      <c r="C222" s="248"/>
      <c r="D222" s="249" t="s">
        <v>147</v>
      </c>
      <c r="E222" s="250" t="s">
        <v>21</v>
      </c>
      <c r="F222" s="251" t="s">
        <v>878</v>
      </c>
      <c r="G222" s="248"/>
      <c r="H222" s="252">
        <v>17.745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147</v>
      </c>
      <c r="AU222" s="258" t="s">
        <v>78</v>
      </c>
      <c r="AV222" s="12" t="s">
        <v>78</v>
      </c>
      <c r="AW222" s="12" t="s">
        <v>33</v>
      </c>
      <c r="AX222" s="12" t="s">
        <v>69</v>
      </c>
      <c r="AY222" s="258" t="s">
        <v>138</v>
      </c>
    </row>
    <row r="223" spans="2:51" s="12" customFormat="1" ht="13.5">
      <c r="B223" s="247"/>
      <c r="C223" s="248"/>
      <c r="D223" s="249" t="s">
        <v>147</v>
      </c>
      <c r="E223" s="250" t="s">
        <v>21</v>
      </c>
      <c r="F223" s="251" t="s">
        <v>879</v>
      </c>
      <c r="G223" s="248"/>
      <c r="H223" s="252">
        <v>2.684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147</v>
      </c>
      <c r="AU223" s="258" t="s">
        <v>78</v>
      </c>
      <c r="AV223" s="12" t="s">
        <v>78</v>
      </c>
      <c r="AW223" s="12" t="s">
        <v>33</v>
      </c>
      <c r="AX223" s="12" t="s">
        <v>69</v>
      </c>
      <c r="AY223" s="258" t="s">
        <v>138</v>
      </c>
    </row>
    <row r="224" spans="2:51" s="13" customFormat="1" ht="13.5">
      <c r="B224" s="259"/>
      <c r="C224" s="260"/>
      <c r="D224" s="249" t="s">
        <v>147</v>
      </c>
      <c r="E224" s="261" t="s">
        <v>21</v>
      </c>
      <c r="F224" s="262" t="s">
        <v>174</v>
      </c>
      <c r="G224" s="260"/>
      <c r="H224" s="263">
        <v>20.429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AT224" s="269" t="s">
        <v>147</v>
      </c>
      <c r="AU224" s="269" t="s">
        <v>78</v>
      </c>
      <c r="AV224" s="13" t="s">
        <v>145</v>
      </c>
      <c r="AW224" s="13" t="s">
        <v>33</v>
      </c>
      <c r="AX224" s="13" t="s">
        <v>76</v>
      </c>
      <c r="AY224" s="269" t="s">
        <v>138</v>
      </c>
    </row>
    <row r="225" spans="2:65" s="1" customFormat="1" ht="38.25" customHeight="1">
      <c r="B225" s="46"/>
      <c r="C225" s="235" t="s">
        <v>409</v>
      </c>
      <c r="D225" s="235" t="s">
        <v>140</v>
      </c>
      <c r="E225" s="236" t="s">
        <v>883</v>
      </c>
      <c r="F225" s="237" t="s">
        <v>884</v>
      </c>
      <c r="G225" s="238" t="s">
        <v>423</v>
      </c>
      <c r="H225" s="239">
        <v>0.409</v>
      </c>
      <c r="I225" s="240"/>
      <c r="J225" s="241">
        <f>ROUND(I225*H225,2)</f>
        <v>0</v>
      </c>
      <c r="K225" s="237" t="s">
        <v>144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228</v>
      </c>
      <c r="AT225" s="24" t="s">
        <v>140</v>
      </c>
      <c r="AU225" s="24" t="s">
        <v>78</v>
      </c>
      <c r="AY225" s="24" t="s">
        <v>138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228</v>
      </c>
      <c r="BM225" s="24" t="s">
        <v>885</v>
      </c>
    </row>
    <row r="226" spans="2:63" s="11" customFormat="1" ht="29.85" customHeight="1">
      <c r="B226" s="219"/>
      <c r="C226" s="220"/>
      <c r="D226" s="221" t="s">
        <v>68</v>
      </c>
      <c r="E226" s="233" t="s">
        <v>538</v>
      </c>
      <c r="F226" s="233" t="s">
        <v>539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SUM(P227:P231)</f>
        <v>0</v>
      </c>
      <c r="Q226" s="227"/>
      <c r="R226" s="228">
        <f>SUM(R227:R231)</f>
        <v>0.012354</v>
      </c>
      <c r="S226" s="227"/>
      <c r="T226" s="229">
        <f>SUM(T227:T231)</f>
        <v>0</v>
      </c>
      <c r="AR226" s="230" t="s">
        <v>78</v>
      </c>
      <c r="AT226" s="231" t="s">
        <v>68</v>
      </c>
      <c r="AU226" s="231" t="s">
        <v>76</v>
      </c>
      <c r="AY226" s="230" t="s">
        <v>138</v>
      </c>
      <c r="BK226" s="232">
        <f>SUM(BK227:BK231)</f>
        <v>0</v>
      </c>
    </row>
    <row r="227" spans="2:65" s="1" customFormat="1" ht="25.5" customHeight="1">
      <c r="B227" s="46"/>
      <c r="C227" s="235" t="s">
        <v>604</v>
      </c>
      <c r="D227" s="235" t="s">
        <v>140</v>
      </c>
      <c r="E227" s="236" t="s">
        <v>557</v>
      </c>
      <c r="F227" s="237" t="s">
        <v>558</v>
      </c>
      <c r="G227" s="238" t="s">
        <v>212</v>
      </c>
      <c r="H227" s="239">
        <v>10.65</v>
      </c>
      <c r="I227" s="240"/>
      <c r="J227" s="241">
        <f>ROUND(I227*H227,2)</f>
        <v>0</v>
      </c>
      <c r="K227" s="237" t="s">
        <v>144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0.00116</v>
      </c>
      <c r="R227" s="244">
        <f>Q227*H227</f>
        <v>0.012354</v>
      </c>
      <c r="S227" s="244">
        <v>0</v>
      </c>
      <c r="T227" s="245">
        <f>S227*H227</f>
        <v>0</v>
      </c>
      <c r="AR227" s="24" t="s">
        <v>228</v>
      </c>
      <c r="AT227" s="24" t="s">
        <v>140</v>
      </c>
      <c r="AU227" s="24" t="s">
        <v>78</v>
      </c>
      <c r="AY227" s="24" t="s">
        <v>138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228</v>
      </c>
      <c r="BM227" s="24" t="s">
        <v>886</v>
      </c>
    </row>
    <row r="228" spans="2:51" s="12" customFormat="1" ht="13.5">
      <c r="B228" s="247"/>
      <c r="C228" s="248"/>
      <c r="D228" s="249" t="s">
        <v>147</v>
      </c>
      <c r="E228" s="250" t="s">
        <v>21</v>
      </c>
      <c r="F228" s="251" t="s">
        <v>560</v>
      </c>
      <c r="G228" s="248"/>
      <c r="H228" s="252">
        <v>10.65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147</v>
      </c>
      <c r="AU228" s="258" t="s">
        <v>78</v>
      </c>
      <c r="AV228" s="12" t="s">
        <v>78</v>
      </c>
      <c r="AW228" s="12" t="s">
        <v>33</v>
      </c>
      <c r="AX228" s="12" t="s">
        <v>76</v>
      </c>
      <c r="AY228" s="258" t="s">
        <v>138</v>
      </c>
    </row>
    <row r="229" spans="2:65" s="1" customFormat="1" ht="38.25" customHeight="1">
      <c r="B229" s="46"/>
      <c r="C229" s="235" t="s">
        <v>609</v>
      </c>
      <c r="D229" s="235" t="s">
        <v>140</v>
      </c>
      <c r="E229" s="236" t="s">
        <v>562</v>
      </c>
      <c r="F229" s="237" t="s">
        <v>563</v>
      </c>
      <c r="G229" s="238" t="s">
        <v>185</v>
      </c>
      <c r="H229" s="239">
        <v>3</v>
      </c>
      <c r="I229" s="240"/>
      <c r="J229" s="241">
        <f>ROUND(I229*H229,2)</f>
        <v>0</v>
      </c>
      <c r="K229" s="237" t="s">
        <v>144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228</v>
      </c>
      <c r="AT229" s="24" t="s">
        <v>140</v>
      </c>
      <c r="AU229" s="24" t="s">
        <v>78</v>
      </c>
      <c r="AY229" s="24" t="s">
        <v>138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228</v>
      </c>
      <c r="BM229" s="24" t="s">
        <v>887</v>
      </c>
    </row>
    <row r="230" spans="2:51" s="12" customFormat="1" ht="13.5">
      <c r="B230" s="247"/>
      <c r="C230" s="248"/>
      <c r="D230" s="249" t="s">
        <v>147</v>
      </c>
      <c r="E230" s="250" t="s">
        <v>21</v>
      </c>
      <c r="F230" s="251" t="s">
        <v>565</v>
      </c>
      <c r="G230" s="248"/>
      <c r="H230" s="252">
        <v>3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147</v>
      </c>
      <c r="AU230" s="258" t="s">
        <v>78</v>
      </c>
      <c r="AV230" s="12" t="s">
        <v>78</v>
      </c>
      <c r="AW230" s="12" t="s">
        <v>33</v>
      </c>
      <c r="AX230" s="12" t="s">
        <v>76</v>
      </c>
      <c r="AY230" s="258" t="s">
        <v>138</v>
      </c>
    </row>
    <row r="231" spans="2:65" s="1" customFormat="1" ht="38.25" customHeight="1">
      <c r="B231" s="46"/>
      <c r="C231" s="235" t="s">
        <v>617</v>
      </c>
      <c r="D231" s="235" t="s">
        <v>140</v>
      </c>
      <c r="E231" s="236" t="s">
        <v>591</v>
      </c>
      <c r="F231" s="237" t="s">
        <v>592</v>
      </c>
      <c r="G231" s="238" t="s">
        <v>423</v>
      </c>
      <c r="H231" s="239">
        <v>0.012</v>
      </c>
      <c r="I231" s="240"/>
      <c r="J231" s="241">
        <f>ROUND(I231*H231,2)</f>
        <v>0</v>
      </c>
      <c r="K231" s="237" t="s">
        <v>144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228</v>
      </c>
      <c r="AT231" s="24" t="s">
        <v>140</v>
      </c>
      <c r="AU231" s="24" t="s">
        <v>78</v>
      </c>
      <c r="AY231" s="24" t="s">
        <v>138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228</v>
      </c>
      <c r="BM231" s="24" t="s">
        <v>888</v>
      </c>
    </row>
    <row r="232" spans="2:63" s="11" customFormat="1" ht="29.85" customHeight="1">
      <c r="B232" s="219"/>
      <c r="C232" s="220"/>
      <c r="D232" s="221" t="s">
        <v>68</v>
      </c>
      <c r="E232" s="233" t="s">
        <v>594</v>
      </c>
      <c r="F232" s="233" t="s">
        <v>595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SUM(P233:P255)</f>
        <v>0</v>
      </c>
      <c r="Q232" s="227"/>
      <c r="R232" s="228">
        <f>SUM(R233:R255)</f>
        <v>0.27492999999999995</v>
      </c>
      <c r="S232" s="227"/>
      <c r="T232" s="229">
        <f>SUM(T233:T255)</f>
        <v>0</v>
      </c>
      <c r="AR232" s="230" t="s">
        <v>78</v>
      </c>
      <c r="AT232" s="231" t="s">
        <v>68</v>
      </c>
      <c r="AU232" s="231" t="s">
        <v>76</v>
      </c>
      <c r="AY232" s="230" t="s">
        <v>138</v>
      </c>
      <c r="BK232" s="232">
        <f>SUM(BK233:BK255)</f>
        <v>0</v>
      </c>
    </row>
    <row r="233" spans="2:65" s="1" customFormat="1" ht="25.5" customHeight="1">
      <c r="B233" s="46"/>
      <c r="C233" s="235" t="s">
        <v>622</v>
      </c>
      <c r="D233" s="235" t="s">
        <v>140</v>
      </c>
      <c r="E233" s="236" t="s">
        <v>889</v>
      </c>
      <c r="F233" s="237" t="s">
        <v>890</v>
      </c>
      <c r="G233" s="238" t="s">
        <v>185</v>
      </c>
      <c r="H233" s="239">
        <v>4</v>
      </c>
      <c r="I233" s="240"/>
      <c r="J233" s="241">
        <f>ROUND(I233*H233,2)</f>
        <v>0</v>
      </c>
      <c r="K233" s="237" t="s">
        <v>144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228</v>
      </c>
      <c r="AT233" s="24" t="s">
        <v>140</v>
      </c>
      <c r="AU233" s="24" t="s">
        <v>78</v>
      </c>
      <c r="AY233" s="24" t="s">
        <v>138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228</v>
      </c>
      <c r="BM233" s="24" t="s">
        <v>891</v>
      </c>
    </row>
    <row r="234" spans="2:51" s="12" customFormat="1" ht="13.5">
      <c r="B234" s="247"/>
      <c r="C234" s="248"/>
      <c r="D234" s="249" t="s">
        <v>147</v>
      </c>
      <c r="E234" s="250" t="s">
        <v>21</v>
      </c>
      <c r="F234" s="251" t="s">
        <v>892</v>
      </c>
      <c r="G234" s="248"/>
      <c r="H234" s="252">
        <v>4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147</v>
      </c>
      <c r="AU234" s="258" t="s">
        <v>78</v>
      </c>
      <c r="AV234" s="12" t="s">
        <v>78</v>
      </c>
      <c r="AW234" s="12" t="s">
        <v>33</v>
      </c>
      <c r="AX234" s="12" t="s">
        <v>76</v>
      </c>
      <c r="AY234" s="258" t="s">
        <v>138</v>
      </c>
    </row>
    <row r="235" spans="2:65" s="1" customFormat="1" ht="16.5" customHeight="1">
      <c r="B235" s="46"/>
      <c r="C235" s="270" t="s">
        <v>630</v>
      </c>
      <c r="D235" s="270" t="s">
        <v>205</v>
      </c>
      <c r="E235" s="271" t="s">
        <v>893</v>
      </c>
      <c r="F235" s="272" t="s">
        <v>894</v>
      </c>
      <c r="G235" s="273" t="s">
        <v>185</v>
      </c>
      <c r="H235" s="274">
        <v>1</v>
      </c>
      <c r="I235" s="275"/>
      <c r="J235" s="276">
        <f>ROUND(I235*H235,2)</f>
        <v>0</v>
      </c>
      <c r="K235" s="272" t="s">
        <v>144</v>
      </c>
      <c r="L235" s="277"/>
      <c r="M235" s="278" t="s">
        <v>21</v>
      </c>
      <c r="N235" s="279" t="s">
        <v>40</v>
      </c>
      <c r="O235" s="47"/>
      <c r="P235" s="244">
        <f>O235*H235</f>
        <v>0</v>
      </c>
      <c r="Q235" s="244">
        <v>0.0165</v>
      </c>
      <c r="R235" s="244">
        <f>Q235*H235</f>
        <v>0.0165</v>
      </c>
      <c r="S235" s="244">
        <v>0</v>
      </c>
      <c r="T235" s="245">
        <f>S235*H235</f>
        <v>0</v>
      </c>
      <c r="AR235" s="24" t="s">
        <v>331</v>
      </c>
      <c r="AT235" s="24" t="s">
        <v>205</v>
      </c>
      <c r="AU235" s="24" t="s">
        <v>78</v>
      </c>
      <c r="AY235" s="24" t="s">
        <v>138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228</v>
      </c>
      <c r="BM235" s="24" t="s">
        <v>895</v>
      </c>
    </row>
    <row r="236" spans="2:51" s="12" customFormat="1" ht="13.5">
      <c r="B236" s="247"/>
      <c r="C236" s="248"/>
      <c r="D236" s="249" t="s">
        <v>147</v>
      </c>
      <c r="E236" s="250" t="s">
        <v>21</v>
      </c>
      <c r="F236" s="251" t="s">
        <v>896</v>
      </c>
      <c r="G236" s="248"/>
      <c r="H236" s="252">
        <v>1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147</v>
      </c>
      <c r="AU236" s="258" t="s">
        <v>78</v>
      </c>
      <c r="AV236" s="12" t="s">
        <v>78</v>
      </c>
      <c r="AW236" s="12" t="s">
        <v>33</v>
      </c>
      <c r="AX236" s="12" t="s">
        <v>76</v>
      </c>
      <c r="AY236" s="258" t="s">
        <v>138</v>
      </c>
    </row>
    <row r="237" spans="2:65" s="1" customFormat="1" ht="16.5" customHeight="1">
      <c r="B237" s="46"/>
      <c r="C237" s="270" t="s">
        <v>634</v>
      </c>
      <c r="D237" s="270" t="s">
        <v>205</v>
      </c>
      <c r="E237" s="271" t="s">
        <v>897</v>
      </c>
      <c r="F237" s="272" t="s">
        <v>898</v>
      </c>
      <c r="G237" s="273" t="s">
        <v>185</v>
      </c>
      <c r="H237" s="274">
        <v>3</v>
      </c>
      <c r="I237" s="275"/>
      <c r="J237" s="276">
        <f>ROUND(I237*H237,2)</f>
        <v>0</v>
      </c>
      <c r="K237" s="272" t="s">
        <v>144</v>
      </c>
      <c r="L237" s="277"/>
      <c r="M237" s="278" t="s">
        <v>21</v>
      </c>
      <c r="N237" s="279" t="s">
        <v>40</v>
      </c>
      <c r="O237" s="47"/>
      <c r="P237" s="244">
        <f>O237*H237</f>
        <v>0</v>
      </c>
      <c r="Q237" s="244">
        <v>0.0185</v>
      </c>
      <c r="R237" s="244">
        <f>Q237*H237</f>
        <v>0.055499999999999994</v>
      </c>
      <c r="S237" s="244">
        <v>0</v>
      </c>
      <c r="T237" s="245">
        <f>S237*H237</f>
        <v>0</v>
      </c>
      <c r="AR237" s="24" t="s">
        <v>331</v>
      </c>
      <c r="AT237" s="24" t="s">
        <v>205</v>
      </c>
      <c r="AU237" s="24" t="s">
        <v>78</v>
      </c>
      <c r="AY237" s="24" t="s">
        <v>138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228</v>
      </c>
      <c r="BM237" s="24" t="s">
        <v>899</v>
      </c>
    </row>
    <row r="238" spans="2:51" s="12" customFormat="1" ht="13.5">
      <c r="B238" s="247"/>
      <c r="C238" s="248"/>
      <c r="D238" s="249" t="s">
        <v>147</v>
      </c>
      <c r="E238" s="250" t="s">
        <v>21</v>
      </c>
      <c r="F238" s="251" t="s">
        <v>900</v>
      </c>
      <c r="G238" s="248"/>
      <c r="H238" s="252">
        <v>3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147</v>
      </c>
      <c r="AU238" s="258" t="s">
        <v>78</v>
      </c>
      <c r="AV238" s="12" t="s">
        <v>78</v>
      </c>
      <c r="AW238" s="12" t="s">
        <v>33</v>
      </c>
      <c r="AX238" s="12" t="s">
        <v>76</v>
      </c>
      <c r="AY238" s="258" t="s">
        <v>138</v>
      </c>
    </row>
    <row r="239" spans="2:65" s="1" customFormat="1" ht="25.5" customHeight="1">
      <c r="B239" s="46"/>
      <c r="C239" s="270" t="s">
        <v>640</v>
      </c>
      <c r="D239" s="270" t="s">
        <v>205</v>
      </c>
      <c r="E239" s="271" t="s">
        <v>901</v>
      </c>
      <c r="F239" s="272" t="s">
        <v>902</v>
      </c>
      <c r="G239" s="273" t="s">
        <v>185</v>
      </c>
      <c r="H239" s="274">
        <v>4</v>
      </c>
      <c r="I239" s="275"/>
      <c r="J239" s="276">
        <f>ROUND(I239*H239,2)</f>
        <v>0</v>
      </c>
      <c r="K239" s="272" t="s">
        <v>144</v>
      </c>
      <c r="L239" s="277"/>
      <c r="M239" s="278" t="s">
        <v>21</v>
      </c>
      <c r="N239" s="279" t="s">
        <v>40</v>
      </c>
      <c r="O239" s="47"/>
      <c r="P239" s="244">
        <f>O239*H239</f>
        <v>0</v>
      </c>
      <c r="Q239" s="244">
        <v>0.0012</v>
      </c>
      <c r="R239" s="244">
        <f>Q239*H239</f>
        <v>0.0048</v>
      </c>
      <c r="S239" s="244">
        <v>0</v>
      </c>
      <c r="T239" s="245">
        <f>S239*H239</f>
        <v>0</v>
      </c>
      <c r="AR239" s="24" t="s">
        <v>331</v>
      </c>
      <c r="AT239" s="24" t="s">
        <v>205</v>
      </c>
      <c r="AU239" s="24" t="s">
        <v>78</v>
      </c>
      <c r="AY239" s="24" t="s">
        <v>138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228</v>
      </c>
      <c r="BM239" s="24" t="s">
        <v>903</v>
      </c>
    </row>
    <row r="240" spans="2:65" s="1" customFormat="1" ht="25.5" customHeight="1">
      <c r="B240" s="46"/>
      <c r="C240" s="235" t="s">
        <v>642</v>
      </c>
      <c r="D240" s="235" t="s">
        <v>140</v>
      </c>
      <c r="E240" s="236" t="s">
        <v>904</v>
      </c>
      <c r="F240" s="237" t="s">
        <v>905</v>
      </c>
      <c r="G240" s="238" t="s">
        <v>185</v>
      </c>
      <c r="H240" s="239">
        <v>1</v>
      </c>
      <c r="I240" s="240"/>
      <c r="J240" s="241">
        <f>ROUND(I240*H240,2)</f>
        <v>0</v>
      </c>
      <c r="K240" s="237" t="s">
        <v>144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228</v>
      </c>
      <c r="AT240" s="24" t="s">
        <v>140</v>
      </c>
      <c r="AU240" s="24" t="s">
        <v>78</v>
      </c>
      <c r="AY240" s="24" t="s">
        <v>138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228</v>
      </c>
      <c r="BM240" s="24" t="s">
        <v>906</v>
      </c>
    </row>
    <row r="241" spans="2:51" s="12" customFormat="1" ht="13.5">
      <c r="B241" s="247"/>
      <c r="C241" s="248"/>
      <c r="D241" s="249" t="s">
        <v>147</v>
      </c>
      <c r="E241" s="250" t="s">
        <v>21</v>
      </c>
      <c r="F241" s="251" t="s">
        <v>907</v>
      </c>
      <c r="G241" s="248"/>
      <c r="H241" s="252">
        <v>1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147</v>
      </c>
      <c r="AU241" s="258" t="s">
        <v>78</v>
      </c>
      <c r="AV241" s="12" t="s">
        <v>78</v>
      </c>
      <c r="AW241" s="12" t="s">
        <v>33</v>
      </c>
      <c r="AX241" s="12" t="s">
        <v>76</v>
      </c>
      <c r="AY241" s="258" t="s">
        <v>138</v>
      </c>
    </row>
    <row r="242" spans="2:65" s="1" customFormat="1" ht="16.5" customHeight="1">
      <c r="B242" s="46"/>
      <c r="C242" s="270" t="s">
        <v>647</v>
      </c>
      <c r="D242" s="270" t="s">
        <v>205</v>
      </c>
      <c r="E242" s="271" t="s">
        <v>908</v>
      </c>
      <c r="F242" s="272" t="s">
        <v>909</v>
      </c>
      <c r="G242" s="273" t="s">
        <v>185</v>
      </c>
      <c r="H242" s="274">
        <v>1</v>
      </c>
      <c r="I242" s="275"/>
      <c r="J242" s="276">
        <f>ROUND(I242*H242,2)</f>
        <v>0</v>
      </c>
      <c r="K242" s="272" t="s">
        <v>144</v>
      </c>
      <c r="L242" s="277"/>
      <c r="M242" s="278" t="s">
        <v>21</v>
      </c>
      <c r="N242" s="279" t="s">
        <v>40</v>
      </c>
      <c r="O242" s="47"/>
      <c r="P242" s="244">
        <f>O242*H242</f>
        <v>0</v>
      </c>
      <c r="Q242" s="244">
        <v>0.037</v>
      </c>
      <c r="R242" s="244">
        <f>Q242*H242</f>
        <v>0.037</v>
      </c>
      <c r="S242" s="244">
        <v>0</v>
      </c>
      <c r="T242" s="245">
        <f>S242*H242</f>
        <v>0</v>
      </c>
      <c r="AR242" s="24" t="s">
        <v>331</v>
      </c>
      <c r="AT242" s="24" t="s">
        <v>205</v>
      </c>
      <c r="AU242" s="24" t="s">
        <v>78</v>
      </c>
      <c r="AY242" s="24" t="s">
        <v>138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228</v>
      </c>
      <c r="BM242" s="24" t="s">
        <v>910</v>
      </c>
    </row>
    <row r="243" spans="2:65" s="1" customFormat="1" ht="25.5" customHeight="1">
      <c r="B243" s="46"/>
      <c r="C243" s="235" t="s">
        <v>649</v>
      </c>
      <c r="D243" s="235" t="s">
        <v>140</v>
      </c>
      <c r="E243" s="236" t="s">
        <v>911</v>
      </c>
      <c r="F243" s="237" t="s">
        <v>912</v>
      </c>
      <c r="G243" s="238" t="s">
        <v>185</v>
      </c>
      <c r="H243" s="239">
        <v>4</v>
      </c>
      <c r="I243" s="240"/>
      <c r="J243" s="241">
        <f>ROUND(I243*H243,2)</f>
        <v>0</v>
      </c>
      <c r="K243" s="237" t="s">
        <v>144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228</v>
      </c>
      <c r="AT243" s="24" t="s">
        <v>140</v>
      </c>
      <c r="AU243" s="24" t="s">
        <v>78</v>
      </c>
      <c r="AY243" s="24" t="s">
        <v>138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228</v>
      </c>
      <c r="BM243" s="24" t="s">
        <v>913</v>
      </c>
    </row>
    <row r="244" spans="2:51" s="12" customFormat="1" ht="13.5">
      <c r="B244" s="247"/>
      <c r="C244" s="248"/>
      <c r="D244" s="249" t="s">
        <v>147</v>
      </c>
      <c r="E244" s="250" t="s">
        <v>21</v>
      </c>
      <c r="F244" s="251" t="s">
        <v>914</v>
      </c>
      <c r="G244" s="248"/>
      <c r="H244" s="252">
        <v>4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147</v>
      </c>
      <c r="AU244" s="258" t="s">
        <v>78</v>
      </c>
      <c r="AV244" s="12" t="s">
        <v>78</v>
      </c>
      <c r="AW244" s="12" t="s">
        <v>33</v>
      </c>
      <c r="AX244" s="12" t="s">
        <v>76</v>
      </c>
      <c r="AY244" s="258" t="s">
        <v>138</v>
      </c>
    </row>
    <row r="245" spans="2:65" s="1" customFormat="1" ht="25.5" customHeight="1">
      <c r="B245" s="46"/>
      <c r="C245" s="235" t="s">
        <v>915</v>
      </c>
      <c r="D245" s="235" t="s">
        <v>140</v>
      </c>
      <c r="E245" s="236" t="s">
        <v>916</v>
      </c>
      <c r="F245" s="237" t="s">
        <v>917</v>
      </c>
      <c r="G245" s="238" t="s">
        <v>185</v>
      </c>
      <c r="H245" s="239">
        <v>4</v>
      </c>
      <c r="I245" s="240"/>
      <c r="J245" s="241">
        <f>ROUND(I245*H245,2)</f>
        <v>0</v>
      </c>
      <c r="K245" s="237" t="s">
        <v>144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4" t="s">
        <v>228</v>
      </c>
      <c r="AT245" s="24" t="s">
        <v>140</v>
      </c>
      <c r="AU245" s="24" t="s">
        <v>78</v>
      </c>
      <c r="AY245" s="24" t="s">
        <v>138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228</v>
      </c>
      <c r="BM245" s="24" t="s">
        <v>918</v>
      </c>
    </row>
    <row r="246" spans="2:65" s="1" customFormat="1" ht="16.5" customHeight="1">
      <c r="B246" s="46"/>
      <c r="C246" s="270" t="s">
        <v>919</v>
      </c>
      <c r="D246" s="270" t="s">
        <v>205</v>
      </c>
      <c r="E246" s="271" t="s">
        <v>920</v>
      </c>
      <c r="F246" s="272" t="s">
        <v>921</v>
      </c>
      <c r="G246" s="273" t="s">
        <v>212</v>
      </c>
      <c r="H246" s="274">
        <v>2</v>
      </c>
      <c r="I246" s="275"/>
      <c r="J246" s="276">
        <f>ROUND(I246*H246,2)</f>
        <v>0</v>
      </c>
      <c r="K246" s="272" t="s">
        <v>21</v>
      </c>
      <c r="L246" s="277"/>
      <c r="M246" s="278" t="s">
        <v>21</v>
      </c>
      <c r="N246" s="279" t="s">
        <v>40</v>
      </c>
      <c r="O246" s="47"/>
      <c r="P246" s="244">
        <f>O246*H246</f>
        <v>0</v>
      </c>
      <c r="Q246" s="244">
        <v>0.06</v>
      </c>
      <c r="R246" s="244">
        <f>Q246*H246</f>
        <v>0.12</v>
      </c>
      <c r="S246" s="244">
        <v>0</v>
      </c>
      <c r="T246" s="245">
        <f>S246*H246</f>
        <v>0</v>
      </c>
      <c r="AR246" s="24" t="s">
        <v>331</v>
      </c>
      <c r="AT246" s="24" t="s">
        <v>205</v>
      </c>
      <c r="AU246" s="24" t="s">
        <v>78</v>
      </c>
      <c r="AY246" s="24" t="s">
        <v>138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228</v>
      </c>
      <c r="BM246" s="24" t="s">
        <v>922</v>
      </c>
    </row>
    <row r="247" spans="2:51" s="12" customFormat="1" ht="13.5">
      <c r="B247" s="247"/>
      <c r="C247" s="248"/>
      <c r="D247" s="249" t="s">
        <v>147</v>
      </c>
      <c r="E247" s="250" t="s">
        <v>21</v>
      </c>
      <c r="F247" s="251" t="s">
        <v>923</v>
      </c>
      <c r="G247" s="248"/>
      <c r="H247" s="252">
        <v>2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147</v>
      </c>
      <c r="AU247" s="258" t="s">
        <v>78</v>
      </c>
      <c r="AV247" s="12" t="s">
        <v>78</v>
      </c>
      <c r="AW247" s="12" t="s">
        <v>33</v>
      </c>
      <c r="AX247" s="12" t="s">
        <v>76</v>
      </c>
      <c r="AY247" s="258" t="s">
        <v>138</v>
      </c>
    </row>
    <row r="248" spans="2:65" s="1" customFormat="1" ht="25.5" customHeight="1">
      <c r="B248" s="46"/>
      <c r="C248" s="235" t="s">
        <v>924</v>
      </c>
      <c r="D248" s="235" t="s">
        <v>140</v>
      </c>
      <c r="E248" s="236" t="s">
        <v>925</v>
      </c>
      <c r="F248" s="237" t="s">
        <v>926</v>
      </c>
      <c r="G248" s="238" t="s">
        <v>185</v>
      </c>
      <c r="H248" s="239">
        <v>1</v>
      </c>
      <c r="I248" s="240"/>
      <c r="J248" s="241">
        <f>ROUND(I248*H248,2)</f>
        <v>0</v>
      </c>
      <c r="K248" s="237" t="s">
        <v>144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228</v>
      </c>
      <c r="AT248" s="24" t="s">
        <v>140</v>
      </c>
      <c r="AU248" s="24" t="s">
        <v>78</v>
      </c>
      <c r="AY248" s="24" t="s">
        <v>138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228</v>
      </c>
      <c r="BM248" s="24" t="s">
        <v>927</v>
      </c>
    </row>
    <row r="249" spans="2:51" s="12" customFormat="1" ht="13.5">
      <c r="B249" s="247"/>
      <c r="C249" s="248"/>
      <c r="D249" s="249" t="s">
        <v>147</v>
      </c>
      <c r="E249" s="250" t="s">
        <v>21</v>
      </c>
      <c r="F249" s="251" t="s">
        <v>928</v>
      </c>
      <c r="G249" s="248"/>
      <c r="H249" s="252">
        <v>1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147</v>
      </c>
      <c r="AU249" s="258" t="s">
        <v>78</v>
      </c>
      <c r="AV249" s="12" t="s">
        <v>78</v>
      </c>
      <c r="AW249" s="12" t="s">
        <v>33</v>
      </c>
      <c r="AX249" s="12" t="s">
        <v>76</v>
      </c>
      <c r="AY249" s="258" t="s">
        <v>138</v>
      </c>
    </row>
    <row r="250" spans="2:65" s="1" customFormat="1" ht="16.5" customHeight="1">
      <c r="B250" s="46"/>
      <c r="C250" s="270" t="s">
        <v>655</v>
      </c>
      <c r="D250" s="270" t="s">
        <v>205</v>
      </c>
      <c r="E250" s="271" t="s">
        <v>929</v>
      </c>
      <c r="F250" s="272" t="s">
        <v>930</v>
      </c>
      <c r="G250" s="273" t="s">
        <v>178</v>
      </c>
      <c r="H250" s="274">
        <v>1.2</v>
      </c>
      <c r="I250" s="275"/>
      <c r="J250" s="276">
        <f>ROUND(I250*H250,2)</f>
        <v>0</v>
      </c>
      <c r="K250" s="272" t="s">
        <v>144</v>
      </c>
      <c r="L250" s="277"/>
      <c r="M250" s="278" t="s">
        <v>21</v>
      </c>
      <c r="N250" s="279" t="s">
        <v>40</v>
      </c>
      <c r="O250" s="47"/>
      <c r="P250" s="244">
        <f>O250*H250</f>
        <v>0</v>
      </c>
      <c r="Q250" s="244">
        <v>0.0342</v>
      </c>
      <c r="R250" s="244">
        <f>Q250*H250</f>
        <v>0.04104</v>
      </c>
      <c r="S250" s="244">
        <v>0</v>
      </c>
      <c r="T250" s="245">
        <f>S250*H250</f>
        <v>0</v>
      </c>
      <c r="AR250" s="24" t="s">
        <v>331</v>
      </c>
      <c r="AT250" s="24" t="s">
        <v>205</v>
      </c>
      <c r="AU250" s="24" t="s">
        <v>78</v>
      </c>
      <c r="AY250" s="24" t="s">
        <v>138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228</v>
      </c>
      <c r="BM250" s="24" t="s">
        <v>931</v>
      </c>
    </row>
    <row r="251" spans="2:51" s="12" customFormat="1" ht="13.5">
      <c r="B251" s="247"/>
      <c r="C251" s="248"/>
      <c r="D251" s="249" t="s">
        <v>147</v>
      </c>
      <c r="E251" s="250" t="s">
        <v>21</v>
      </c>
      <c r="F251" s="251" t="s">
        <v>932</v>
      </c>
      <c r="G251" s="248"/>
      <c r="H251" s="252">
        <v>1.2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147</v>
      </c>
      <c r="AU251" s="258" t="s">
        <v>78</v>
      </c>
      <c r="AV251" s="12" t="s">
        <v>78</v>
      </c>
      <c r="AW251" s="12" t="s">
        <v>33</v>
      </c>
      <c r="AX251" s="12" t="s">
        <v>76</v>
      </c>
      <c r="AY251" s="258" t="s">
        <v>138</v>
      </c>
    </row>
    <row r="252" spans="2:65" s="1" customFormat="1" ht="25.5" customHeight="1">
      <c r="B252" s="46"/>
      <c r="C252" s="235" t="s">
        <v>666</v>
      </c>
      <c r="D252" s="235" t="s">
        <v>140</v>
      </c>
      <c r="E252" s="236" t="s">
        <v>933</v>
      </c>
      <c r="F252" s="237" t="s">
        <v>934</v>
      </c>
      <c r="G252" s="238" t="s">
        <v>185</v>
      </c>
      <c r="H252" s="239">
        <v>1</v>
      </c>
      <c r="I252" s="240"/>
      <c r="J252" s="241">
        <f>ROUND(I252*H252,2)</f>
        <v>0</v>
      </c>
      <c r="K252" s="237" t="s">
        <v>144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228</v>
      </c>
      <c r="AT252" s="24" t="s">
        <v>140</v>
      </c>
      <c r="AU252" s="24" t="s">
        <v>78</v>
      </c>
      <c r="AY252" s="24" t="s">
        <v>138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228</v>
      </c>
      <c r="BM252" s="24" t="s">
        <v>935</v>
      </c>
    </row>
    <row r="253" spans="2:65" s="1" customFormat="1" ht="25.5" customHeight="1">
      <c r="B253" s="46"/>
      <c r="C253" s="235" t="s">
        <v>672</v>
      </c>
      <c r="D253" s="235" t="s">
        <v>140</v>
      </c>
      <c r="E253" s="236" t="s">
        <v>936</v>
      </c>
      <c r="F253" s="237" t="s">
        <v>937</v>
      </c>
      <c r="G253" s="238" t="s">
        <v>185</v>
      </c>
      <c r="H253" s="239">
        <v>1</v>
      </c>
      <c r="I253" s="240"/>
      <c r="J253" s="241">
        <f>ROUND(I253*H253,2)</f>
        <v>0</v>
      </c>
      <c r="K253" s="237" t="s">
        <v>144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9E-05</v>
      </c>
      <c r="R253" s="244">
        <f>Q253*H253</f>
        <v>9E-05</v>
      </c>
      <c r="S253" s="244">
        <v>0</v>
      </c>
      <c r="T253" s="245">
        <f>S253*H253</f>
        <v>0</v>
      </c>
      <c r="AR253" s="24" t="s">
        <v>228</v>
      </c>
      <c r="AT253" s="24" t="s">
        <v>140</v>
      </c>
      <c r="AU253" s="24" t="s">
        <v>78</v>
      </c>
      <c r="AY253" s="24" t="s">
        <v>138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228</v>
      </c>
      <c r="BM253" s="24" t="s">
        <v>938</v>
      </c>
    </row>
    <row r="254" spans="2:51" s="12" customFormat="1" ht="13.5">
      <c r="B254" s="247"/>
      <c r="C254" s="248"/>
      <c r="D254" s="249" t="s">
        <v>147</v>
      </c>
      <c r="E254" s="250" t="s">
        <v>21</v>
      </c>
      <c r="F254" s="251" t="s">
        <v>939</v>
      </c>
      <c r="G254" s="248"/>
      <c r="H254" s="252">
        <v>1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147</v>
      </c>
      <c r="AU254" s="258" t="s">
        <v>78</v>
      </c>
      <c r="AV254" s="12" t="s">
        <v>78</v>
      </c>
      <c r="AW254" s="12" t="s">
        <v>33</v>
      </c>
      <c r="AX254" s="12" t="s">
        <v>76</v>
      </c>
      <c r="AY254" s="258" t="s">
        <v>138</v>
      </c>
    </row>
    <row r="255" spans="2:65" s="1" customFormat="1" ht="38.25" customHeight="1">
      <c r="B255" s="46"/>
      <c r="C255" s="235" t="s">
        <v>680</v>
      </c>
      <c r="D255" s="235" t="s">
        <v>140</v>
      </c>
      <c r="E255" s="236" t="s">
        <v>650</v>
      </c>
      <c r="F255" s="237" t="s">
        <v>651</v>
      </c>
      <c r="G255" s="238" t="s">
        <v>423</v>
      </c>
      <c r="H255" s="239">
        <v>0.275</v>
      </c>
      <c r="I255" s="240"/>
      <c r="J255" s="241">
        <f>ROUND(I255*H255,2)</f>
        <v>0</v>
      </c>
      <c r="K255" s="237" t="s">
        <v>144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4" t="s">
        <v>228</v>
      </c>
      <c r="AT255" s="24" t="s">
        <v>140</v>
      </c>
      <c r="AU255" s="24" t="s">
        <v>78</v>
      </c>
      <c r="AY255" s="24" t="s">
        <v>138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228</v>
      </c>
      <c r="BM255" s="24" t="s">
        <v>940</v>
      </c>
    </row>
    <row r="256" spans="2:63" s="11" customFormat="1" ht="29.85" customHeight="1">
      <c r="B256" s="219"/>
      <c r="C256" s="220"/>
      <c r="D256" s="221" t="s">
        <v>68</v>
      </c>
      <c r="E256" s="233" t="s">
        <v>941</v>
      </c>
      <c r="F256" s="233" t="s">
        <v>942</v>
      </c>
      <c r="G256" s="220"/>
      <c r="H256" s="220"/>
      <c r="I256" s="223"/>
      <c r="J256" s="234">
        <f>BK256</f>
        <v>0</v>
      </c>
      <c r="K256" s="220"/>
      <c r="L256" s="225"/>
      <c r="M256" s="226"/>
      <c r="N256" s="227"/>
      <c r="O256" s="227"/>
      <c r="P256" s="228">
        <f>SUM(P257:P269)</f>
        <v>0</v>
      </c>
      <c r="Q256" s="227"/>
      <c r="R256" s="228">
        <f>SUM(R257:R269)</f>
        <v>0.333112</v>
      </c>
      <c r="S256" s="227"/>
      <c r="T256" s="229">
        <f>SUM(T257:T269)</f>
        <v>0</v>
      </c>
      <c r="AR256" s="230" t="s">
        <v>78</v>
      </c>
      <c r="AT256" s="231" t="s">
        <v>68</v>
      </c>
      <c r="AU256" s="231" t="s">
        <v>76</v>
      </c>
      <c r="AY256" s="230" t="s">
        <v>138</v>
      </c>
      <c r="BK256" s="232">
        <f>SUM(BK257:BK269)</f>
        <v>0</v>
      </c>
    </row>
    <row r="257" spans="2:65" s="1" customFormat="1" ht="25.5" customHeight="1">
      <c r="B257" s="46"/>
      <c r="C257" s="235" t="s">
        <v>685</v>
      </c>
      <c r="D257" s="235" t="s">
        <v>140</v>
      </c>
      <c r="E257" s="236" t="s">
        <v>943</v>
      </c>
      <c r="F257" s="237" t="s">
        <v>944</v>
      </c>
      <c r="G257" s="238" t="s">
        <v>212</v>
      </c>
      <c r="H257" s="239">
        <v>11.2</v>
      </c>
      <c r="I257" s="240"/>
      <c r="J257" s="241">
        <f>ROUND(I257*H257,2)</f>
        <v>0</v>
      </c>
      <c r="K257" s="237" t="s">
        <v>144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0.00011</v>
      </c>
      <c r="R257" s="244">
        <f>Q257*H257</f>
        <v>0.001232</v>
      </c>
      <c r="S257" s="244">
        <v>0</v>
      </c>
      <c r="T257" s="245">
        <f>S257*H257</f>
        <v>0</v>
      </c>
      <c r="AR257" s="24" t="s">
        <v>228</v>
      </c>
      <c r="AT257" s="24" t="s">
        <v>140</v>
      </c>
      <c r="AU257" s="24" t="s">
        <v>78</v>
      </c>
      <c r="AY257" s="24" t="s">
        <v>138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228</v>
      </c>
      <c r="BM257" s="24" t="s">
        <v>945</v>
      </c>
    </row>
    <row r="258" spans="2:51" s="12" customFormat="1" ht="13.5">
      <c r="B258" s="247"/>
      <c r="C258" s="248"/>
      <c r="D258" s="249" t="s">
        <v>147</v>
      </c>
      <c r="E258" s="250" t="s">
        <v>21</v>
      </c>
      <c r="F258" s="251" t="s">
        <v>946</v>
      </c>
      <c r="G258" s="248"/>
      <c r="H258" s="252">
        <v>11.2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78</v>
      </c>
      <c r="AV258" s="12" t="s">
        <v>78</v>
      </c>
      <c r="AW258" s="12" t="s">
        <v>33</v>
      </c>
      <c r="AX258" s="12" t="s">
        <v>76</v>
      </c>
      <c r="AY258" s="258" t="s">
        <v>138</v>
      </c>
    </row>
    <row r="259" spans="2:65" s="1" customFormat="1" ht="16.5" customHeight="1">
      <c r="B259" s="46"/>
      <c r="C259" s="270" t="s">
        <v>690</v>
      </c>
      <c r="D259" s="270" t="s">
        <v>205</v>
      </c>
      <c r="E259" s="271" t="s">
        <v>947</v>
      </c>
      <c r="F259" s="272" t="s">
        <v>948</v>
      </c>
      <c r="G259" s="273" t="s">
        <v>949</v>
      </c>
      <c r="H259" s="274">
        <v>280</v>
      </c>
      <c r="I259" s="275"/>
      <c r="J259" s="276">
        <f>ROUND(I259*H259,2)</f>
        <v>0</v>
      </c>
      <c r="K259" s="272" t="s">
        <v>21</v>
      </c>
      <c r="L259" s="277"/>
      <c r="M259" s="278" t="s">
        <v>21</v>
      </c>
      <c r="N259" s="279" t="s">
        <v>40</v>
      </c>
      <c r="O259" s="47"/>
      <c r="P259" s="244">
        <f>O259*H259</f>
        <v>0</v>
      </c>
      <c r="Q259" s="244">
        <v>0.00101</v>
      </c>
      <c r="R259" s="244">
        <f>Q259*H259</f>
        <v>0.2828</v>
      </c>
      <c r="S259" s="244">
        <v>0</v>
      </c>
      <c r="T259" s="245">
        <f>S259*H259</f>
        <v>0</v>
      </c>
      <c r="AR259" s="24" t="s">
        <v>331</v>
      </c>
      <c r="AT259" s="24" t="s">
        <v>205</v>
      </c>
      <c r="AU259" s="24" t="s">
        <v>78</v>
      </c>
      <c r="AY259" s="24" t="s">
        <v>138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76</v>
      </c>
      <c r="BK259" s="246">
        <f>ROUND(I259*H259,2)</f>
        <v>0</v>
      </c>
      <c r="BL259" s="24" t="s">
        <v>228</v>
      </c>
      <c r="BM259" s="24" t="s">
        <v>950</v>
      </c>
    </row>
    <row r="260" spans="2:51" s="12" customFormat="1" ht="13.5">
      <c r="B260" s="247"/>
      <c r="C260" s="248"/>
      <c r="D260" s="249" t="s">
        <v>147</v>
      </c>
      <c r="E260" s="250" t="s">
        <v>21</v>
      </c>
      <c r="F260" s="251" t="s">
        <v>951</v>
      </c>
      <c r="G260" s="248"/>
      <c r="H260" s="252">
        <v>280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147</v>
      </c>
      <c r="AU260" s="258" t="s">
        <v>78</v>
      </c>
      <c r="AV260" s="12" t="s">
        <v>78</v>
      </c>
      <c r="AW260" s="12" t="s">
        <v>33</v>
      </c>
      <c r="AX260" s="12" t="s">
        <v>76</v>
      </c>
      <c r="AY260" s="258" t="s">
        <v>138</v>
      </c>
    </row>
    <row r="261" spans="2:65" s="1" customFormat="1" ht="16.5" customHeight="1">
      <c r="B261" s="46"/>
      <c r="C261" s="270" t="s">
        <v>952</v>
      </c>
      <c r="D261" s="270" t="s">
        <v>205</v>
      </c>
      <c r="E261" s="271" t="s">
        <v>953</v>
      </c>
      <c r="F261" s="272" t="s">
        <v>954</v>
      </c>
      <c r="G261" s="273" t="s">
        <v>212</v>
      </c>
      <c r="H261" s="274">
        <v>280</v>
      </c>
      <c r="I261" s="275"/>
      <c r="J261" s="276">
        <f>ROUND(I261*H261,2)</f>
        <v>0</v>
      </c>
      <c r="K261" s="272" t="s">
        <v>21</v>
      </c>
      <c r="L261" s="277"/>
      <c r="M261" s="278" t="s">
        <v>21</v>
      </c>
      <c r="N261" s="279" t="s">
        <v>40</v>
      </c>
      <c r="O261" s="47"/>
      <c r="P261" s="244">
        <f>O261*H261</f>
        <v>0</v>
      </c>
      <c r="Q261" s="244">
        <v>0.0001</v>
      </c>
      <c r="R261" s="244">
        <f>Q261*H261</f>
        <v>0.028</v>
      </c>
      <c r="S261" s="244">
        <v>0</v>
      </c>
      <c r="T261" s="245">
        <f>S261*H261</f>
        <v>0</v>
      </c>
      <c r="AR261" s="24" t="s">
        <v>331</v>
      </c>
      <c r="AT261" s="24" t="s">
        <v>205</v>
      </c>
      <c r="AU261" s="24" t="s">
        <v>78</v>
      </c>
      <c r="AY261" s="24" t="s">
        <v>138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228</v>
      </c>
      <c r="BM261" s="24" t="s">
        <v>955</v>
      </c>
    </row>
    <row r="262" spans="2:51" s="12" customFormat="1" ht="13.5">
      <c r="B262" s="247"/>
      <c r="C262" s="248"/>
      <c r="D262" s="249" t="s">
        <v>147</v>
      </c>
      <c r="E262" s="250" t="s">
        <v>21</v>
      </c>
      <c r="F262" s="251" t="s">
        <v>956</v>
      </c>
      <c r="G262" s="248"/>
      <c r="H262" s="252">
        <v>280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147</v>
      </c>
      <c r="AU262" s="258" t="s">
        <v>78</v>
      </c>
      <c r="AV262" s="12" t="s">
        <v>78</v>
      </c>
      <c r="AW262" s="12" t="s">
        <v>33</v>
      </c>
      <c r="AX262" s="12" t="s">
        <v>76</v>
      </c>
      <c r="AY262" s="258" t="s">
        <v>138</v>
      </c>
    </row>
    <row r="263" spans="2:65" s="1" customFormat="1" ht="25.5" customHeight="1">
      <c r="B263" s="46"/>
      <c r="C263" s="235" t="s">
        <v>479</v>
      </c>
      <c r="D263" s="235" t="s">
        <v>140</v>
      </c>
      <c r="E263" s="236" t="s">
        <v>957</v>
      </c>
      <c r="F263" s="237" t="s">
        <v>958</v>
      </c>
      <c r="G263" s="238" t="s">
        <v>949</v>
      </c>
      <c r="H263" s="239">
        <v>421.6</v>
      </c>
      <c r="I263" s="240"/>
      <c r="J263" s="241">
        <f>ROUND(I263*H263,2)</f>
        <v>0</v>
      </c>
      <c r="K263" s="237" t="s">
        <v>144</v>
      </c>
      <c r="L263" s="72"/>
      <c r="M263" s="242" t="s">
        <v>21</v>
      </c>
      <c r="N263" s="243" t="s">
        <v>40</v>
      </c>
      <c r="O263" s="47"/>
      <c r="P263" s="244">
        <f>O263*H263</f>
        <v>0</v>
      </c>
      <c r="Q263" s="244">
        <v>5E-05</v>
      </c>
      <c r="R263" s="244">
        <f>Q263*H263</f>
        <v>0.02108</v>
      </c>
      <c r="S263" s="244">
        <v>0</v>
      </c>
      <c r="T263" s="245">
        <f>S263*H263</f>
        <v>0</v>
      </c>
      <c r="AR263" s="24" t="s">
        <v>228</v>
      </c>
      <c r="AT263" s="24" t="s">
        <v>140</v>
      </c>
      <c r="AU263" s="24" t="s">
        <v>78</v>
      </c>
      <c r="AY263" s="24" t="s">
        <v>138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228</v>
      </c>
      <c r="BM263" s="24" t="s">
        <v>959</v>
      </c>
    </row>
    <row r="264" spans="2:51" s="12" customFormat="1" ht="13.5">
      <c r="B264" s="247"/>
      <c r="C264" s="248"/>
      <c r="D264" s="249" t="s">
        <v>147</v>
      </c>
      <c r="E264" s="250" t="s">
        <v>21</v>
      </c>
      <c r="F264" s="251" t="s">
        <v>960</v>
      </c>
      <c r="G264" s="248"/>
      <c r="H264" s="252">
        <v>160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147</v>
      </c>
      <c r="AU264" s="258" t="s">
        <v>78</v>
      </c>
      <c r="AV264" s="12" t="s">
        <v>78</v>
      </c>
      <c r="AW264" s="12" t="s">
        <v>33</v>
      </c>
      <c r="AX264" s="12" t="s">
        <v>69</v>
      </c>
      <c r="AY264" s="258" t="s">
        <v>138</v>
      </c>
    </row>
    <row r="265" spans="2:51" s="12" customFormat="1" ht="13.5">
      <c r="B265" s="247"/>
      <c r="C265" s="248"/>
      <c r="D265" s="249" t="s">
        <v>147</v>
      </c>
      <c r="E265" s="250" t="s">
        <v>21</v>
      </c>
      <c r="F265" s="251" t="s">
        <v>961</v>
      </c>
      <c r="G265" s="248"/>
      <c r="H265" s="252">
        <v>133.6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78</v>
      </c>
      <c r="AV265" s="12" t="s">
        <v>78</v>
      </c>
      <c r="AW265" s="12" t="s">
        <v>33</v>
      </c>
      <c r="AX265" s="12" t="s">
        <v>69</v>
      </c>
      <c r="AY265" s="258" t="s">
        <v>138</v>
      </c>
    </row>
    <row r="266" spans="2:51" s="12" customFormat="1" ht="13.5">
      <c r="B266" s="247"/>
      <c r="C266" s="248"/>
      <c r="D266" s="249" t="s">
        <v>147</v>
      </c>
      <c r="E266" s="250" t="s">
        <v>21</v>
      </c>
      <c r="F266" s="251" t="s">
        <v>962</v>
      </c>
      <c r="G266" s="248"/>
      <c r="H266" s="252">
        <v>128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147</v>
      </c>
      <c r="AU266" s="258" t="s">
        <v>78</v>
      </c>
      <c r="AV266" s="12" t="s">
        <v>78</v>
      </c>
      <c r="AW266" s="12" t="s">
        <v>33</v>
      </c>
      <c r="AX266" s="12" t="s">
        <v>69</v>
      </c>
      <c r="AY266" s="258" t="s">
        <v>138</v>
      </c>
    </row>
    <row r="267" spans="2:51" s="13" customFormat="1" ht="13.5">
      <c r="B267" s="259"/>
      <c r="C267" s="260"/>
      <c r="D267" s="249" t="s">
        <v>147</v>
      </c>
      <c r="E267" s="261" t="s">
        <v>21</v>
      </c>
      <c r="F267" s="262" t="s">
        <v>174</v>
      </c>
      <c r="G267" s="260"/>
      <c r="H267" s="263">
        <v>421.6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AT267" s="269" t="s">
        <v>147</v>
      </c>
      <c r="AU267" s="269" t="s">
        <v>78</v>
      </c>
      <c r="AV267" s="13" t="s">
        <v>145</v>
      </c>
      <c r="AW267" s="13" t="s">
        <v>33</v>
      </c>
      <c r="AX267" s="13" t="s">
        <v>76</v>
      </c>
      <c r="AY267" s="269" t="s">
        <v>138</v>
      </c>
    </row>
    <row r="268" spans="2:65" s="1" customFormat="1" ht="38.25" customHeight="1">
      <c r="B268" s="46"/>
      <c r="C268" s="235" t="s">
        <v>963</v>
      </c>
      <c r="D268" s="235" t="s">
        <v>140</v>
      </c>
      <c r="E268" s="236" t="s">
        <v>964</v>
      </c>
      <c r="F268" s="237" t="s">
        <v>965</v>
      </c>
      <c r="G268" s="238" t="s">
        <v>423</v>
      </c>
      <c r="H268" s="239">
        <v>1.533</v>
      </c>
      <c r="I268" s="240"/>
      <c r="J268" s="241">
        <f>ROUND(I268*H268,2)</f>
        <v>0</v>
      </c>
      <c r="K268" s="237" t="s">
        <v>144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228</v>
      </c>
      <c r="AT268" s="24" t="s">
        <v>140</v>
      </c>
      <c r="AU268" s="24" t="s">
        <v>78</v>
      </c>
      <c r="AY268" s="24" t="s">
        <v>138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228</v>
      </c>
      <c r="BM268" s="24" t="s">
        <v>966</v>
      </c>
    </row>
    <row r="269" spans="2:51" s="12" customFormat="1" ht="13.5">
      <c r="B269" s="247"/>
      <c r="C269" s="248"/>
      <c r="D269" s="249" t="s">
        <v>147</v>
      </c>
      <c r="E269" s="250" t="s">
        <v>21</v>
      </c>
      <c r="F269" s="251" t="s">
        <v>967</v>
      </c>
      <c r="G269" s="248"/>
      <c r="H269" s="252">
        <v>1.533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147</v>
      </c>
      <c r="AU269" s="258" t="s">
        <v>78</v>
      </c>
      <c r="AV269" s="12" t="s">
        <v>78</v>
      </c>
      <c r="AW269" s="12" t="s">
        <v>33</v>
      </c>
      <c r="AX269" s="12" t="s">
        <v>76</v>
      </c>
      <c r="AY269" s="258" t="s">
        <v>138</v>
      </c>
    </row>
    <row r="270" spans="2:63" s="11" customFormat="1" ht="29.85" customHeight="1">
      <c r="B270" s="219"/>
      <c r="C270" s="220"/>
      <c r="D270" s="221" t="s">
        <v>68</v>
      </c>
      <c r="E270" s="233" t="s">
        <v>968</v>
      </c>
      <c r="F270" s="233" t="s">
        <v>969</v>
      </c>
      <c r="G270" s="220"/>
      <c r="H270" s="220"/>
      <c r="I270" s="223"/>
      <c r="J270" s="234">
        <f>BK270</f>
        <v>0</v>
      </c>
      <c r="K270" s="220"/>
      <c r="L270" s="225"/>
      <c r="M270" s="226"/>
      <c r="N270" s="227"/>
      <c r="O270" s="227"/>
      <c r="P270" s="228">
        <f>SUM(P271:P285)</f>
        <v>0</v>
      </c>
      <c r="Q270" s="227"/>
      <c r="R270" s="228">
        <f>SUM(R271:R285)</f>
        <v>1.2219066</v>
      </c>
      <c r="S270" s="227"/>
      <c r="T270" s="229">
        <f>SUM(T271:T285)</f>
        <v>0</v>
      </c>
      <c r="AR270" s="230" t="s">
        <v>78</v>
      </c>
      <c r="AT270" s="231" t="s">
        <v>68</v>
      </c>
      <c r="AU270" s="231" t="s">
        <v>76</v>
      </c>
      <c r="AY270" s="230" t="s">
        <v>138</v>
      </c>
      <c r="BK270" s="232">
        <f>SUM(BK271:BK285)</f>
        <v>0</v>
      </c>
    </row>
    <row r="271" spans="2:65" s="1" customFormat="1" ht="25.5" customHeight="1">
      <c r="B271" s="46"/>
      <c r="C271" s="235" t="s">
        <v>970</v>
      </c>
      <c r="D271" s="235" t="s">
        <v>140</v>
      </c>
      <c r="E271" s="236" t="s">
        <v>971</v>
      </c>
      <c r="F271" s="237" t="s">
        <v>972</v>
      </c>
      <c r="G271" s="238" t="s">
        <v>212</v>
      </c>
      <c r="H271" s="239">
        <v>31.9</v>
      </c>
      <c r="I271" s="240"/>
      <c r="J271" s="241">
        <f>ROUND(I271*H271,2)</f>
        <v>0</v>
      </c>
      <c r="K271" s="237" t="s">
        <v>144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0.00147</v>
      </c>
      <c r="R271" s="244">
        <f>Q271*H271</f>
        <v>0.046893</v>
      </c>
      <c r="S271" s="244">
        <v>0</v>
      </c>
      <c r="T271" s="245">
        <f>S271*H271</f>
        <v>0</v>
      </c>
      <c r="AR271" s="24" t="s">
        <v>228</v>
      </c>
      <c r="AT271" s="24" t="s">
        <v>140</v>
      </c>
      <c r="AU271" s="24" t="s">
        <v>78</v>
      </c>
      <c r="AY271" s="24" t="s">
        <v>138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228</v>
      </c>
      <c r="BM271" s="24" t="s">
        <v>973</v>
      </c>
    </row>
    <row r="272" spans="2:51" s="12" customFormat="1" ht="13.5">
      <c r="B272" s="247"/>
      <c r="C272" s="248"/>
      <c r="D272" s="249" t="s">
        <v>147</v>
      </c>
      <c r="E272" s="250" t="s">
        <v>21</v>
      </c>
      <c r="F272" s="251" t="s">
        <v>974</v>
      </c>
      <c r="G272" s="248"/>
      <c r="H272" s="252">
        <v>31.9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147</v>
      </c>
      <c r="AU272" s="258" t="s">
        <v>78</v>
      </c>
      <c r="AV272" s="12" t="s">
        <v>78</v>
      </c>
      <c r="AW272" s="12" t="s">
        <v>33</v>
      </c>
      <c r="AX272" s="12" t="s">
        <v>76</v>
      </c>
      <c r="AY272" s="258" t="s">
        <v>138</v>
      </c>
    </row>
    <row r="273" spans="2:65" s="1" customFormat="1" ht="16.5" customHeight="1">
      <c r="B273" s="46"/>
      <c r="C273" s="270" t="s">
        <v>975</v>
      </c>
      <c r="D273" s="270" t="s">
        <v>205</v>
      </c>
      <c r="E273" s="271" t="s">
        <v>976</v>
      </c>
      <c r="F273" s="272" t="s">
        <v>977</v>
      </c>
      <c r="G273" s="273" t="s">
        <v>185</v>
      </c>
      <c r="H273" s="274">
        <v>63.8</v>
      </c>
      <c r="I273" s="275"/>
      <c r="J273" s="276">
        <f>ROUND(I273*H273,2)</f>
        <v>0</v>
      </c>
      <c r="K273" s="272" t="s">
        <v>144</v>
      </c>
      <c r="L273" s="277"/>
      <c r="M273" s="278" t="s">
        <v>21</v>
      </c>
      <c r="N273" s="279" t="s">
        <v>40</v>
      </c>
      <c r="O273" s="47"/>
      <c r="P273" s="244">
        <f>O273*H273</f>
        <v>0</v>
      </c>
      <c r="Q273" s="244">
        <v>0.004</v>
      </c>
      <c r="R273" s="244">
        <f>Q273*H273</f>
        <v>0.2552</v>
      </c>
      <c r="S273" s="244">
        <v>0</v>
      </c>
      <c r="T273" s="245">
        <f>S273*H273</f>
        <v>0</v>
      </c>
      <c r="AR273" s="24" t="s">
        <v>331</v>
      </c>
      <c r="AT273" s="24" t="s">
        <v>205</v>
      </c>
      <c r="AU273" s="24" t="s">
        <v>78</v>
      </c>
      <c r="AY273" s="24" t="s">
        <v>138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228</v>
      </c>
      <c r="BM273" s="24" t="s">
        <v>978</v>
      </c>
    </row>
    <row r="274" spans="2:51" s="12" customFormat="1" ht="13.5">
      <c r="B274" s="247"/>
      <c r="C274" s="248"/>
      <c r="D274" s="249" t="s">
        <v>147</v>
      </c>
      <c r="E274" s="250" t="s">
        <v>21</v>
      </c>
      <c r="F274" s="251" t="s">
        <v>979</v>
      </c>
      <c r="G274" s="248"/>
      <c r="H274" s="252">
        <v>63.8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147</v>
      </c>
      <c r="AU274" s="258" t="s">
        <v>78</v>
      </c>
      <c r="AV274" s="12" t="s">
        <v>78</v>
      </c>
      <c r="AW274" s="12" t="s">
        <v>33</v>
      </c>
      <c r="AX274" s="12" t="s">
        <v>76</v>
      </c>
      <c r="AY274" s="258" t="s">
        <v>138</v>
      </c>
    </row>
    <row r="275" spans="2:65" s="1" customFormat="1" ht="25.5" customHeight="1">
      <c r="B275" s="46"/>
      <c r="C275" s="235" t="s">
        <v>980</v>
      </c>
      <c r="D275" s="235" t="s">
        <v>140</v>
      </c>
      <c r="E275" s="236" t="s">
        <v>981</v>
      </c>
      <c r="F275" s="237" t="s">
        <v>982</v>
      </c>
      <c r="G275" s="238" t="s">
        <v>178</v>
      </c>
      <c r="H275" s="239">
        <v>36.97</v>
      </c>
      <c r="I275" s="240"/>
      <c r="J275" s="241">
        <f>ROUND(I275*H275,2)</f>
        <v>0</v>
      </c>
      <c r="K275" s="237" t="s">
        <v>144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0.00376</v>
      </c>
      <c r="R275" s="244">
        <f>Q275*H275</f>
        <v>0.1390072</v>
      </c>
      <c r="S275" s="244">
        <v>0</v>
      </c>
      <c r="T275" s="245">
        <f>S275*H275</f>
        <v>0</v>
      </c>
      <c r="AR275" s="24" t="s">
        <v>228</v>
      </c>
      <c r="AT275" s="24" t="s">
        <v>140</v>
      </c>
      <c r="AU275" s="24" t="s">
        <v>78</v>
      </c>
      <c r="AY275" s="24" t="s">
        <v>138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228</v>
      </c>
      <c r="BM275" s="24" t="s">
        <v>983</v>
      </c>
    </row>
    <row r="276" spans="2:51" s="12" customFormat="1" ht="13.5">
      <c r="B276" s="247"/>
      <c r="C276" s="248"/>
      <c r="D276" s="249" t="s">
        <v>147</v>
      </c>
      <c r="E276" s="250" t="s">
        <v>21</v>
      </c>
      <c r="F276" s="251" t="s">
        <v>984</v>
      </c>
      <c r="G276" s="248"/>
      <c r="H276" s="252">
        <v>29.3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147</v>
      </c>
      <c r="AU276" s="258" t="s">
        <v>78</v>
      </c>
      <c r="AV276" s="12" t="s">
        <v>78</v>
      </c>
      <c r="AW276" s="12" t="s">
        <v>33</v>
      </c>
      <c r="AX276" s="12" t="s">
        <v>69</v>
      </c>
      <c r="AY276" s="258" t="s">
        <v>138</v>
      </c>
    </row>
    <row r="277" spans="2:51" s="12" customFormat="1" ht="13.5">
      <c r="B277" s="247"/>
      <c r="C277" s="248"/>
      <c r="D277" s="249" t="s">
        <v>147</v>
      </c>
      <c r="E277" s="250" t="s">
        <v>21</v>
      </c>
      <c r="F277" s="251" t="s">
        <v>985</v>
      </c>
      <c r="G277" s="248"/>
      <c r="H277" s="252">
        <v>7.67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78</v>
      </c>
      <c r="AV277" s="12" t="s">
        <v>78</v>
      </c>
      <c r="AW277" s="12" t="s">
        <v>33</v>
      </c>
      <c r="AX277" s="12" t="s">
        <v>69</v>
      </c>
      <c r="AY277" s="258" t="s">
        <v>138</v>
      </c>
    </row>
    <row r="278" spans="2:51" s="13" customFormat="1" ht="13.5">
      <c r="B278" s="259"/>
      <c r="C278" s="260"/>
      <c r="D278" s="249" t="s">
        <v>147</v>
      </c>
      <c r="E278" s="261" t="s">
        <v>21</v>
      </c>
      <c r="F278" s="262" t="s">
        <v>174</v>
      </c>
      <c r="G278" s="260"/>
      <c r="H278" s="263">
        <v>36.97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AT278" s="269" t="s">
        <v>147</v>
      </c>
      <c r="AU278" s="269" t="s">
        <v>78</v>
      </c>
      <c r="AV278" s="13" t="s">
        <v>145</v>
      </c>
      <c r="AW278" s="13" t="s">
        <v>33</v>
      </c>
      <c r="AX278" s="13" t="s">
        <v>76</v>
      </c>
      <c r="AY278" s="269" t="s">
        <v>138</v>
      </c>
    </row>
    <row r="279" spans="2:65" s="1" customFormat="1" ht="16.5" customHeight="1">
      <c r="B279" s="46"/>
      <c r="C279" s="270" t="s">
        <v>986</v>
      </c>
      <c r="D279" s="270" t="s">
        <v>205</v>
      </c>
      <c r="E279" s="271" t="s">
        <v>987</v>
      </c>
      <c r="F279" s="272" t="s">
        <v>988</v>
      </c>
      <c r="G279" s="273" t="s">
        <v>178</v>
      </c>
      <c r="H279" s="274">
        <v>40.667</v>
      </c>
      <c r="I279" s="275"/>
      <c r="J279" s="276">
        <f>ROUND(I279*H279,2)</f>
        <v>0</v>
      </c>
      <c r="K279" s="272" t="s">
        <v>144</v>
      </c>
      <c r="L279" s="277"/>
      <c r="M279" s="278" t="s">
        <v>21</v>
      </c>
      <c r="N279" s="279" t="s">
        <v>40</v>
      </c>
      <c r="O279" s="47"/>
      <c r="P279" s="244">
        <f>O279*H279</f>
        <v>0</v>
      </c>
      <c r="Q279" s="244">
        <v>0.0192</v>
      </c>
      <c r="R279" s="244">
        <f>Q279*H279</f>
        <v>0.7808064</v>
      </c>
      <c r="S279" s="244">
        <v>0</v>
      </c>
      <c r="T279" s="245">
        <f>S279*H279</f>
        <v>0</v>
      </c>
      <c r="AR279" s="24" t="s">
        <v>331</v>
      </c>
      <c r="AT279" s="24" t="s">
        <v>205</v>
      </c>
      <c r="AU279" s="24" t="s">
        <v>78</v>
      </c>
      <c r="AY279" s="24" t="s">
        <v>138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228</v>
      </c>
      <c r="BM279" s="24" t="s">
        <v>989</v>
      </c>
    </row>
    <row r="280" spans="2:51" s="12" customFormat="1" ht="13.5">
      <c r="B280" s="247"/>
      <c r="C280" s="248"/>
      <c r="D280" s="249" t="s">
        <v>147</v>
      </c>
      <c r="E280" s="250" t="s">
        <v>21</v>
      </c>
      <c r="F280" s="251" t="s">
        <v>990</v>
      </c>
      <c r="G280" s="248"/>
      <c r="H280" s="252">
        <v>40.667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147</v>
      </c>
      <c r="AU280" s="258" t="s">
        <v>78</v>
      </c>
      <c r="AV280" s="12" t="s">
        <v>78</v>
      </c>
      <c r="AW280" s="12" t="s">
        <v>33</v>
      </c>
      <c r="AX280" s="12" t="s">
        <v>76</v>
      </c>
      <c r="AY280" s="258" t="s">
        <v>138</v>
      </c>
    </row>
    <row r="281" spans="2:65" s="1" customFormat="1" ht="25.5" customHeight="1">
      <c r="B281" s="46"/>
      <c r="C281" s="235" t="s">
        <v>991</v>
      </c>
      <c r="D281" s="235" t="s">
        <v>140</v>
      </c>
      <c r="E281" s="236" t="s">
        <v>992</v>
      </c>
      <c r="F281" s="237" t="s">
        <v>993</v>
      </c>
      <c r="G281" s="238" t="s">
        <v>178</v>
      </c>
      <c r="H281" s="239">
        <v>9.87</v>
      </c>
      <c r="I281" s="240"/>
      <c r="J281" s="241">
        <f>ROUND(I281*H281,2)</f>
        <v>0</v>
      </c>
      <c r="K281" s="237" t="s">
        <v>144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AR281" s="24" t="s">
        <v>228</v>
      </c>
      <c r="AT281" s="24" t="s">
        <v>140</v>
      </c>
      <c r="AU281" s="24" t="s">
        <v>78</v>
      </c>
      <c r="AY281" s="24" t="s">
        <v>138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228</v>
      </c>
      <c r="BM281" s="24" t="s">
        <v>994</v>
      </c>
    </row>
    <row r="282" spans="2:51" s="12" customFormat="1" ht="13.5">
      <c r="B282" s="247"/>
      <c r="C282" s="248"/>
      <c r="D282" s="249" t="s">
        <v>147</v>
      </c>
      <c r="E282" s="250" t="s">
        <v>21</v>
      </c>
      <c r="F282" s="251" t="s">
        <v>995</v>
      </c>
      <c r="G282" s="248"/>
      <c r="H282" s="252">
        <v>2.2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147</v>
      </c>
      <c r="AU282" s="258" t="s">
        <v>78</v>
      </c>
      <c r="AV282" s="12" t="s">
        <v>78</v>
      </c>
      <c r="AW282" s="12" t="s">
        <v>33</v>
      </c>
      <c r="AX282" s="12" t="s">
        <v>69</v>
      </c>
      <c r="AY282" s="258" t="s">
        <v>138</v>
      </c>
    </row>
    <row r="283" spans="2:51" s="12" customFormat="1" ht="13.5">
      <c r="B283" s="247"/>
      <c r="C283" s="248"/>
      <c r="D283" s="249" t="s">
        <v>147</v>
      </c>
      <c r="E283" s="250" t="s">
        <v>21</v>
      </c>
      <c r="F283" s="251" t="s">
        <v>996</v>
      </c>
      <c r="G283" s="248"/>
      <c r="H283" s="252">
        <v>7.67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147</v>
      </c>
      <c r="AU283" s="258" t="s">
        <v>78</v>
      </c>
      <c r="AV283" s="12" t="s">
        <v>78</v>
      </c>
      <c r="AW283" s="12" t="s">
        <v>33</v>
      </c>
      <c r="AX283" s="12" t="s">
        <v>69</v>
      </c>
      <c r="AY283" s="258" t="s">
        <v>138</v>
      </c>
    </row>
    <row r="284" spans="2:51" s="13" customFormat="1" ht="13.5">
      <c r="B284" s="259"/>
      <c r="C284" s="260"/>
      <c r="D284" s="249" t="s">
        <v>147</v>
      </c>
      <c r="E284" s="261" t="s">
        <v>21</v>
      </c>
      <c r="F284" s="262" t="s">
        <v>174</v>
      </c>
      <c r="G284" s="260"/>
      <c r="H284" s="263">
        <v>9.87</v>
      </c>
      <c r="I284" s="264"/>
      <c r="J284" s="260"/>
      <c r="K284" s="260"/>
      <c r="L284" s="265"/>
      <c r="M284" s="266"/>
      <c r="N284" s="267"/>
      <c r="O284" s="267"/>
      <c r="P284" s="267"/>
      <c r="Q284" s="267"/>
      <c r="R284" s="267"/>
      <c r="S284" s="267"/>
      <c r="T284" s="268"/>
      <c r="AT284" s="269" t="s">
        <v>147</v>
      </c>
      <c r="AU284" s="269" t="s">
        <v>78</v>
      </c>
      <c r="AV284" s="13" t="s">
        <v>145</v>
      </c>
      <c r="AW284" s="13" t="s">
        <v>33</v>
      </c>
      <c r="AX284" s="13" t="s">
        <v>76</v>
      </c>
      <c r="AY284" s="269" t="s">
        <v>138</v>
      </c>
    </row>
    <row r="285" spans="2:65" s="1" customFormat="1" ht="38.25" customHeight="1">
      <c r="B285" s="46"/>
      <c r="C285" s="235" t="s">
        <v>997</v>
      </c>
      <c r="D285" s="235" t="s">
        <v>140</v>
      </c>
      <c r="E285" s="236" t="s">
        <v>998</v>
      </c>
      <c r="F285" s="237" t="s">
        <v>999</v>
      </c>
      <c r="G285" s="238" t="s">
        <v>423</v>
      </c>
      <c r="H285" s="239">
        <v>1.222</v>
      </c>
      <c r="I285" s="240"/>
      <c r="J285" s="241">
        <f>ROUND(I285*H285,2)</f>
        <v>0</v>
      </c>
      <c r="K285" s="237" t="s">
        <v>144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AR285" s="24" t="s">
        <v>228</v>
      </c>
      <c r="AT285" s="24" t="s">
        <v>140</v>
      </c>
      <c r="AU285" s="24" t="s">
        <v>78</v>
      </c>
      <c r="AY285" s="24" t="s">
        <v>138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228</v>
      </c>
      <c r="BM285" s="24" t="s">
        <v>1000</v>
      </c>
    </row>
    <row r="286" spans="2:63" s="11" customFormat="1" ht="29.85" customHeight="1">
      <c r="B286" s="219"/>
      <c r="C286" s="220"/>
      <c r="D286" s="221" t="s">
        <v>68</v>
      </c>
      <c r="E286" s="233" t="s">
        <v>1001</v>
      </c>
      <c r="F286" s="233" t="s">
        <v>1002</v>
      </c>
      <c r="G286" s="220"/>
      <c r="H286" s="220"/>
      <c r="I286" s="223"/>
      <c r="J286" s="234">
        <f>BK286</f>
        <v>0</v>
      </c>
      <c r="K286" s="220"/>
      <c r="L286" s="225"/>
      <c r="M286" s="226"/>
      <c r="N286" s="227"/>
      <c r="O286" s="227"/>
      <c r="P286" s="228">
        <f>SUM(P287:P303)</f>
        <v>0</v>
      </c>
      <c r="Q286" s="227"/>
      <c r="R286" s="228">
        <f>SUM(R287:R303)</f>
        <v>0.20399695</v>
      </c>
      <c r="S286" s="227"/>
      <c r="T286" s="229">
        <f>SUM(T287:T303)</f>
        <v>0</v>
      </c>
      <c r="AR286" s="230" t="s">
        <v>78</v>
      </c>
      <c r="AT286" s="231" t="s">
        <v>68</v>
      </c>
      <c r="AU286" s="231" t="s">
        <v>76</v>
      </c>
      <c r="AY286" s="230" t="s">
        <v>138</v>
      </c>
      <c r="BK286" s="232">
        <f>SUM(BK287:BK303)</f>
        <v>0</v>
      </c>
    </row>
    <row r="287" spans="2:65" s="1" customFormat="1" ht="16.5" customHeight="1">
      <c r="B287" s="46"/>
      <c r="C287" s="235" t="s">
        <v>1003</v>
      </c>
      <c r="D287" s="235" t="s">
        <v>140</v>
      </c>
      <c r="E287" s="236" t="s">
        <v>1004</v>
      </c>
      <c r="F287" s="237" t="s">
        <v>1005</v>
      </c>
      <c r="G287" s="238" t="s">
        <v>178</v>
      </c>
      <c r="H287" s="239">
        <v>23.2</v>
      </c>
      <c r="I287" s="240"/>
      <c r="J287" s="241">
        <f>ROUND(I287*H287,2)</f>
        <v>0</v>
      </c>
      <c r="K287" s="237" t="s">
        <v>144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228</v>
      </c>
      <c r="AT287" s="24" t="s">
        <v>140</v>
      </c>
      <c r="AU287" s="24" t="s">
        <v>78</v>
      </c>
      <c r="AY287" s="24" t="s">
        <v>138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228</v>
      </c>
      <c r="BM287" s="24" t="s">
        <v>1006</v>
      </c>
    </row>
    <row r="288" spans="2:51" s="12" customFormat="1" ht="13.5">
      <c r="B288" s="247"/>
      <c r="C288" s="248"/>
      <c r="D288" s="249" t="s">
        <v>147</v>
      </c>
      <c r="E288" s="250" t="s">
        <v>21</v>
      </c>
      <c r="F288" s="251" t="s">
        <v>1007</v>
      </c>
      <c r="G288" s="248"/>
      <c r="H288" s="252">
        <v>23.2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147</v>
      </c>
      <c r="AU288" s="258" t="s">
        <v>78</v>
      </c>
      <c r="AV288" s="12" t="s">
        <v>78</v>
      </c>
      <c r="AW288" s="12" t="s">
        <v>33</v>
      </c>
      <c r="AX288" s="12" t="s">
        <v>76</v>
      </c>
      <c r="AY288" s="258" t="s">
        <v>138</v>
      </c>
    </row>
    <row r="289" spans="2:65" s="1" customFormat="1" ht="25.5" customHeight="1">
      <c r="B289" s="46"/>
      <c r="C289" s="235" t="s">
        <v>1008</v>
      </c>
      <c r="D289" s="235" t="s">
        <v>140</v>
      </c>
      <c r="E289" s="236" t="s">
        <v>1009</v>
      </c>
      <c r="F289" s="237" t="s">
        <v>1010</v>
      </c>
      <c r="G289" s="238" t="s">
        <v>178</v>
      </c>
      <c r="H289" s="239">
        <v>23.2</v>
      </c>
      <c r="I289" s="240"/>
      <c r="J289" s="241">
        <f>ROUND(I289*H289,2)</f>
        <v>0</v>
      </c>
      <c r="K289" s="237" t="s">
        <v>144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3E-05</v>
      </c>
      <c r="R289" s="244">
        <f>Q289*H289</f>
        <v>0.000696</v>
      </c>
      <c r="S289" s="244">
        <v>0</v>
      </c>
      <c r="T289" s="245">
        <f>S289*H289</f>
        <v>0</v>
      </c>
      <c r="AR289" s="24" t="s">
        <v>228</v>
      </c>
      <c r="AT289" s="24" t="s">
        <v>140</v>
      </c>
      <c r="AU289" s="24" t="s">
        <v>78</v>
      </c>
      <c r="AY289" s="24" t="s">
        <v>138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228</v>
      </c>
      <c r="BM289" s="24" t="s">
        <v>1011</v>
      </c>
    </row>
    <row r="290" spans="2:51" s="12" customFormat="1" ht="13.5">
      <c r="B290" s="247"/>
      <c r="C290" s="248"/>
      <c r="D290" s="249" t="s">
        <v>147</v>
      </c>
      <c r="E290" s="250" t="s">
        <v>21</v>
      </c>
      <c r="F290" s="251" t="s">
        <v>1007</v>
      </c>
      <c r="G290" s="248"/>
      <c r="H290" s="252">
        <v>23.2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147</v>
      </c>
      <c r="AU290" s="258" t="s">
        <v>78</v>
      </c>
      <c r="AV290" s="12" t="s">
        <v>78</v>
      </c>
      <c r="AW290" s="12" t="s">
        <v>33</v>
      </c>
      <c r="AX290" s="12" t="s">
        <v>76</v>
      </c>
      <c r="AY290" s="258" t="s">
        <v>138</v>
      </c>
    </row>
    <row r="291" spans="2:65" s="1" customFormat="1" ht="25.5" customHeight="1">
      <c r="B291" s="46"/>
      <c r="C291" s="235" t="s">
        <v>1012</v>
      </c>
      <c r="D291" s="235" t="s">
        <v>140</v>
      </c>
      <c r="E291" s="236" t="s">
        <v>1013</v>
      </c>
      <c r="F291" s="237" t="s">
        <v>1014</v>
      </c>
      <c r="G291" s="238" t="s">
        <v>178</v>
      </c>
      <c r="H291" s="239">
        <v>23.2</v>
      </c>
      <c r="I291" s="240"/>
      <c r="J291" s="241">
        <f>ROUND(I291*H291,2)</f>
        <v>0</v>
      </c>
      <c r="K291" s="237" t="s">
        <v>144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0.0045</v>
      </c>
      <c r="R291" s="244">
        <f>Q291*H291</f>
        <v>0.10439999999999999</v>
      </c>
      <c r="S291" s="244">
        <v>0</v>
      </c>
      <c r="T291" s="245">
        <f>S291*H291</f>
        <v>0</v>
      </c>
      <c r="AR291" s="24" t="s">
        <v>228</v>
      </c>
      <c r="AT291" s="24" t="s">
        <v>140</v>
      </c>
      <c r="AU291" s="24" t="s">
        <v>78</v>
      </c>
      <c r="AY291" s="24" t="s">
        <v>138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228</v>
      </c>
      <c r="BM291" s="24" t="s">
        <v>1015</v>
      </c>
    </row>
    <row r="292" spans="2:51" s="12" customFormat="1" ht="13.5">
      <c r="B292" s="247"/>
      <c r="C292" s="248"/>
      <c r="D292" s="249" t="s">
        <v>147</v>
      </c>
      <c r="E292" s="250" t="s">
        <v>21</v>
      </c>
      <c r="F292" s="251" t="s">
        <v>1007</v>
      </c>
      <c r="G292" s="248"/>
      <c r="H292" s="252">
        <v>23.2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147</v>
      </c>
      <c r="AU292" s="258" t="s">
        <v>78</v>
      </c>
      <c r="AV292" s="12" t="s">
        <v>78</v>
      </c>
      <c r="AW292" s="12" t="s">
        <v>33</v>
      </c>
      <c r="AX292" s="12" t="s">
        <v>76</v>
      </c>
      <c r="AY292" s="258" t="s">
        <v>138</v>
      </c>
    </row>
    <row r="293" spans="2:65" s="1" customFormat="1" ht="25.5" customHeight="1">
      <c r="B293" s="46"/>
      <c r="C293" s="235" t="s">
        <v>1016</v>
      </c>
      <c r="D293" s="235" t="s">
        <v>140</v>
      </c>
      <c r="E293" s="236" t="s">
        <v>1017</v>
      </c>
      <c r="F293" s="237" t="s">
        <v>1018</v>
      </c>
      <c r="G293" s="238" t="s">
        <v>178</v>
      </c>
      <c r="H293" s="239">
        <v>23.2</v>
      </c>
      <c r="I293" s="240"/>
      <c r="J293" s="241">
        <f>ROUND(I293*H293,2)</f>
        <v>0</v>
      </c>
      <c r="K293" s="237" t="s">
        <v>144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0.0003</v>
      </c>
      <c r="R293" s="244">
        <f>Q293*H293</f>
        <v>0.006959999999999999</v>
      </c>
      <c r="S293" s="244">
        <v>0</v>
      </c>
      <c r="T293" s="245">
        <f>S293*H293</f>
        <v>0</v>
      </c>
      <c r="AR293" s="24" t="s">
        <v>228</v>
      </c>
      <c r="AT293" s="24" t="s">
        <v>140</v>
      </c>
      <c r="AU293" s="24" t="s">
        <v>78</v>
      </c>
      <c r="AY293" s="24" t="s">
        <v>138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228</v>
      </c>
      <c r="BM293" s="24" t="s">
        <v>1019</v>
      </c>
    </row>
    <row r="294" spans="2:51" s="12" customFormat="1" ht="13.5">
      <c r="B294" s="247"/>
      <c r="C294" s="248"/>
      <c r="D294" s="249" t="s">
        <v>147</v>
      </c>
      <c r="E294" s="250" t="s">
        <v>21</v>
      </c>
      <c r="F294" s="251" t="s">
        <v>1007</v>
      </c>
      <c r="G294" s="248"/>
      <c r="H294" s="252">
        <v>23.2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147</v>
      </c>
      <c r="AU294" s="258" t="s">
        <v>78</v>
      </c>
      <c r="AV294" s="12" t="s">
        <v>78</v>
      </c>
      <c r="AW294" s="12" t="s">
        <v>33</v>
      </c>
      <c r="AX294" s="12" t="s">
        <v>76</v>
      </c>
      <c r="AY294" s="258" t="s">
        <v>138</v>
      </c>
    </row>
    <row r="295" spans="2:65" s="1" customFormat="1" ht="25.5" customHeight="1">
      <c r="B295" s="46"/>
      <c r="C295" s="270" t="s">
        <v>1020</v>
      </c>
      <c r="D295" s="270" t="s">
        <v>205</v>
      </c>
      <c r="E295" s="271" t="s">
        <v>1021</v>
      </c>
      <c r="F295" s="272" t="s">
        <v>1022</v>
      </c>
      <c r="G295" s="273" t="s">
        <v>178</v>
      </c>
      <c r="H295" s="274">
        <v>25.52</v>
      </c>
      <c r="I295" s="275"/>
      <c r="J295" s="276">
        <f>ROUND(I295*H295,2)</f>
        <v>0</v>
      </c>
      <c r="K295" s="272" t="s">
        <v>144</v>
      </c>
      <c r="L295" s="277"/>
      <c r="M295" s="278" t="s">
        <v>21</v>
      </c>
      <c r="N295" s="279" t="s">
        <v>40</v>
      </c>
      <c r="O295" s="47"/>
      <c r="P295" s="244">
        <f>O295*H295</f>
        <v>0</v>
      </c>
      <c r="Q295" s="244">
        <v>0.0032</v>
      </c>
      <c r="R295" s="244">
        <f>Q295*H295</f>
        <v>0.081664</v>
      </c>
      <c r="S295" s="244">
        <v>0</v>
      </c>
      <c r="T295" s="245">
        <f>S295*H295</f>
        <v>0</v>
      </c>
      <c r="AR295" s="24" t="s">
        <v>331</v>
      </c>
      <c r="AT295" s="24" t="s">
        <v>205</v>
      </c>
      <c r="AU295" s="24" t="s">
        <v>78</v>
      </c>
      <c r="AY295" s="24" t="s">
        <v>138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228</v>
      </c>
      <c r="BM295" s="24" t="s">
        <v>1023</v>
      </c>
    </row>
    <row r="296" spans="2:51" s="12" customFormat="1" ht="13.5">
      <c r="B296" s="247"/>
      <c r="C296" s="248"/>
      <c r="D296" s="249" t="s">
        <v>147</v>
      </c>
      <c r="E296" s="250" t="s">
        <v>21</v>
      </c>
      <c r="F296" s="251" t="s">
        <v>1024</v>
      </c>
      <c r="G296" s="248"/>
      <c r="H296" s="252">
        <v>25.52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147</v>
      </c>
      <c r="AU296" s="258" t="s">
        <v>78</v>
      </c>
      <c r="AV296" s="12" t="s">
        <v>78</v>
      </c>
      <c r="AW296" s="12" t="s">
        <v>33</v>
      </c>
      <c r="AX296" s="12" t="s">
        <v>76</v>
      </c>
      <c r="AY296" s="258" t="s">
        <v>138</v>
      </c>
    </row>
    <row r="297" spans="2:65" s="1" customFormat="1" ht="16.5" customHeight="1">
      <c r="B297" s="46"/>
      <c r="C297" s="235" t="s">
        <v>1025</v>
      </c>
      <c r="D297" s="235" t="s">
        <v>140</v>
      </c>
      <c r="E297" s="236" t="s">
        <v>1026</v>
      </c>
      <c r="F297" s="237" t="s">
        <v>1027</v>
      </c>
      <c r="G297" s="238" t="s">
        <v>212</v>
      </c>
      <c r="H297" s="239">
        <v>27.26</v>
      </c>
      <c r="I297" s="240"/>
      <c r="J297" s="241">
        <f>ROUND(I297*H297,2)</f>
        <v>0</v>
      </c>
      <c r="K297" s="237" t="s">
        <v>144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2E-05</v>
      </c>
      <c r="R297" s="244">
        <f>Q297*H297</f>
        <v>0.0005452</v>
      </c>
      <c r="S297" s="244">
        <v>0</v>
      </c>
      <c r="T297" s="245">
        <f>S297*H297</f>
        <v>0</v>
      </c>
      <c r="AR297" s="24" t="s">
        <v>228</v>
      </c>
      <c r="AT297" s="24" t="s">
        <v>140</v>
      </c>
      <c r="AU297" s="24" t="s">
        <v>78</v>
      </c>
      <c r="AY297" s="24" t="s">
        <v>138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228</v>
      </c>
      <c r="BM297" s="24" t="s">
        <v>1028</v>
      </c>
    </row>
    <row r="298" spans="2:51" s="12" customFormat="1" ht="13.5">
      <c r="B298" s="247"/>
      <c r="C298" s="248"/>
      <c r="D298" s="249" t="s">
        <v>147</v>
      </c>
      <c r="E298" s="250" t="s">
        <v>21</v>
      </c>
      <c r="F298" s="251" t="s">
        <v>1029</v>
      </c>
      <c r="G298" s="248"/>
      <c r="H298" s="252">
        <v>15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147</v>
      </c>
      <c r="AU298" s="258" t="s">
        <v>78</v>
      </c>
      <c r="AV298" s="12" t="s">
        <v>78</v>
      </c>
      <c r="AW298" s="12" t="s">
        <v>33</v>
      </c>
      <c r="AX298" s="12" t="s">
        <v>69</v>
      </c>
      <c r="AY298" s="258" t="s">
        <v>138</v>
      </c>
    </row>
    <row r="299" spans="2:51" s="12" customFormat="1" ht="13.5">
      <c r="B299" s="247"/>
      <c r="C299" s="248"/>
      <c r="D299" s="249" t="s">
        <v>147</v>
      </c>
      <c r="E299" s="250" t="s">
        <v>21</v>
      </c>
      <c r="F299" s="251" t="s">
        <v>1030</v>
      </c>
      <c r="G299" s="248"/>
      <c r="H299" s="252">
        <v>12.26</v>
      </c>
      <c r="I299" s="253"/>
      <c r="J299" s="248"/>
      <c r="K299" s="248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147</v>
      </c>
      <c r="AU299" s="258" t="s">
        <v>78</v>
      </c>
      <c r="AV299" s="12" t="s">
        <v>78</v>
      </c>
      <c r="AW299" s="12" t="s">
        <v>33</v>
      </c>
      <c r="AX299" s="12" t="s">
        <v>69</v>
      </c>
      <c r="AY299" s="258" t="s">
        <v>138</v>
      </c>
    </row>
    <row r="300" spans="2:51" s="13" customFormat="1" ht="13.5">
      <c r="B300" s="259"/>
      <c r="C300" s="260"/>
      <c r="D300" s="249" t="s">
        <v>147</v>
      </c>
      <c r="E300" s="261" t="s">
        <v>21</v>
      </c>
      <c r="F300" s="262" t="s">
        <v>174</v>
      </c>
      <c r="G300" s="260"/>
      <c r="H300" s="263">
        <v>27.26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AT300" s="269" t="s">
        <v>147</v>
      </c>
      <c r="AU300" s="269" t="s">
        <v>78</v>
      </c>
      <c r="AV300" s="13" t="s">
        <v>145</v>
      </c>
      <c r="AW300" s="13" t="s">
        <v>33</v>
      </c>
      <c r="AX300" s="13" t="s">
        <v>76</v>
      </c>
      <c r="AY300" s="269" t="s">
        <v>138</v>
      </c>
    </row>
    <row r="301" spans="2:65" s="1" customFormat="1" ht="16.5" customHeight="1">
      <c r="B301" s="46"/>
      <c r="C301" s="270" t="s">
        <v>1031</v>
      </c>
      <c r="D301" s="270" t="s">
        <v>205</v>
      </c>
      <c r="E301" s="271" t="s">
        <v>1032</v>
      </c>
      <c r="F301" s="272" t="s">
        <v>1033</v>
      </c>
      <c r="G301" s="273" t="s">
        <v>212</v>
      </c>
      <c r="H301" s="274">
        <v>27.805</v>
      </c>
      <c r="I301" s="275"/>
      <c r="J301" s="276">
        <f>ROUND(I301*H301,2)</f>
        <v>0</v>
      </c>
      <c r="K301" s="272" t="s">
        <v>144</v>
      </c>
      <c r="L301" s="277"/>
      <c r="M301" s="278" t="s">
        <v>21</v>
      </c>
      <c r="N301" s="279" t="s">
        <v>40</v>
      </c>
      <c r="O301" s="47"/>
      <c r="P301" s="244">
        <f>O301*H301</f>
        <v>0</v>
      </c>
      <c r="Q301" s="244">
        <v>0.00035</v>
      </c>
      <c r="R301" s="244">
        <f>Q301*H301</f>
        <v>0.009731749999999999</v>
      </c>
      <c r="S301" s="244">
        <v>0</v>
      </c>
      <c r="T301" s="245">
        <f>S301*H301</f>
        <v>0</v>
      </c>
      <c r="AR301" s="24" t="s">
        <v>331</v>
      </c>
      <c r="AT301" s="24" t="s">
        <v>205</v>
      </c>
      <c r="AU301" s="24" t="s">
        <v>78</v>
      </c>
      <c r="AY301" s="24" t="s">
        <v>138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228</v>
      </c>
      <c r="BM301" s="24" t="s">
        <v>1034</v>
      </c>
    </row>
    <row r="302" spans="2:51" s="12" customFormat="1" ht="13.5">
      <c r="B302" s="247"/>
      <c r="C302" s="248"/>
      <c r="D302" s="249" t="s">
        <v>147</v>
      </c>
      <c r="E302" s="250" t="s">
        <v>21</v>
      </c>
      <c r="F302" s="251" t="s">
        <v>1035</v>
      </c>
      <c r="G302" s="248"/>
      <c r="H302" s="252">
        <v>27.805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147</v>
      </c>
      <c r="AU302" s="258" t="s">
        <v>78</v>
      </c>
      <c r="AV302" s="12" t="s">
        <v>78</v>
      </c>
      <c r="AW302" s="12" t="s">
        <v>33</v>
      </c>
      <c r="AX302" s="12" t="s">
        <v>76</v>
      </c>
      <c r="AY302" s="258" t="s">
        <v>138</v>
      </c>
    </row>
    <row r="303" spans="2:65" s="1" customFormat="1" ht="38.25" customHeight="1">
      <c r="B303" s="46"/>
      <c r="C303" s="235" t="s">
        <v>1036</v>
      </c>
      <c r="D303" s="235" t="s">
        <v>140</v>
      </c>
      <c r="E303" s="236" t="s">
        <v>1037</v>
      </c>
      <c r="F303" s="237" t="s">
        <v>1038</v>
      </c>
      <c r="G303" s="238" t="s">
        <v>423</v>
      </c>
      <c r="H303" s="239">
        <v>0.204</v>
      </c>
      <c r="I303" s="240"/>
      <c r="J303" s="241">
        <f>ROUND(I303*H303,2)</f>
        <v>0</v>
      </c>
      <c r="K303" s="237" t="s">
        <v>144</v>
      </c>
      <c r="L303" s="72"/>
      <c r="M303" s="242" t="s">
        <v>21</v>
      </c>
      <c r="N303" s="243" t="s">
        <v>40</v>
      </c>
      <c r="O303" s="47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AR303" s="24" t="s">
        <v>228</v>
      </c>
      <c r="AT303" s="24" t="s">
        <v>140</v>
      </c>
      <c r="AU303" s="24" t="s">
        <v>78</v>
      </c>
      <c r="AY303" s="24" t="s">
        <v>138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228</v>
      </c>
      <c r="BM303" s="24" t="s">
        <v>1039</v>
      </c>
    </row>
    <row r="304" spans="2:63" s="11" customFormat="1" ht="29.85" customHeight="1">
      <c r="B304" s="219"/>
      <c r="C304" s="220"/>
      <c r="D304" s="221" t="s">
        <v>68</v>
      </c>
      <c r="E304" s="233" t="s">
        <v>1040</v>
      </c>
      <c r="F304" s="233" t="s">
        <v>1041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SUM(P305:P326)</f>
        <v>0</v>
      </c>
      <c r="Q304" s="227"/>
      <c r="R304" s="228">
        <f>SUM(R305:R326)</f>
        <v>0.6703040000000001</v>
      </c>
      <c r="S304" s="227"/>
      <c r="T304" s="229">
        <f>SUM(T305:T326)</f>
        <v>0</v>
      </c>
      <c r="AR304" s="230" t="s">
        <v>78</v>
      </c>
      <c r="AT304" s="231" t="s">
        <v>68</v>
      </c>
      <c r="AU304" s="231" t="s">
        <v>76</v>
      </c>
      <c r="AY304" s="230" t="s">
        <v>138</v>
      </c>
      <c r="BK304" s="232">
        <f>SUM(BK305:BK326)</f>
        <v>0</v>
      </c>
    </row>
    <row r="305" spans="2:65" s="1" customFormat="1" ht="25.5" customHeight="1">
      <c r="B305" s="46"/>
      <c r="C305" s="235" t="s">
        <v>1042</v>
      </c>
      <c r="D305" s="235" t="s">
        <v>140</v>
      </c>
      <c r="E305" s="236" t="s">
        <v>1043</v>
      </c>
      <c r="F305" s="237" t="s">
        <v>1044</v>
      </c>
      <c r="G305" s="238" t="s">
        <v>178</v>
      </c>
      <c r="H305" s="239">
        <v>38.514</v>
      </c>
      <c r="I305" s="240"/>
      <c r="J305" s="241">
        <f>ROUND(I305*H305,2)</f>
        <v>0</v>
      </c>
      <c r="K305" s="237" t="s">
        <v>144</v>
      </c>
      <c r="L305" s="72"/>
      <c r="M305" s="242" t="s">
        <v>21</v>
      </c>
      <c r="N305" s="243" t="s">
        <v>40</v>
      </c>
      <c r="O305" s="47"/>
      <c r="P305" s="244">
        <f>O305*H305</f>
        <v>0</v>
      </c>
      <c r="Q305" s="244">
        <v>0.0032</v>
      </c>
      <c r="R305" s="244">
        <f>Q305*H305</f>
        <v>0.12324480000000002</v>
      </c>
      <c r="S305" s="244">
        <v>0</v>
      </c>
      <c r="T305" s="245">
        <f>S305*H305</f>
        <v>0</v>
      </c>
      <c r="AR305" s="24" t="s">
        <v>228</v>
      </c>
      <c r="AT305" s="24" t="s">
        <v>140</v>
      </c>
      <c r="AU305" s="24" t="s">
        <v>78</v>
      </c>
      <c r="AY305" s="24" t="s">
        <v>138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228</v>
      </c>
      <c r="BM305" s="24" t="s">
        <v>1045</v>
      </c>
    </row>
    <row r="306" spans="2:51" s="12" customFormat="1" ht="13.5">
      <c r="B306" s="247"/>
      <c r="C306" s="248"/>
      <c r="D306" s="249" t="s">
        <v>147</v>
      </c>
      <c r="E306" s="250" t="s">
        <v>21</v>
      </c>
      <c r="F306" s="251" t="s">
        <v>1046</v>
      </c>
      <c r="G306" s="248"/>
      <c r="H306" s="252">
        <v>20.28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147</v>
      </c>
      <c r="AU306" s="258" t="s">
        <v>78</v>
      </c>
      <c r="AV306" s="12" t="s">
        <v>78</v>
      </c>
      <c r="AW306" s="12" t="s">
        <v>33</v>
      </c>
      <c r="AX306" s="12" t="s">
        <v>69</v>
      </c>
      <c r="AY306" s="258" t="s">
        <v>138</v>
      </c>
    </row>
    <row r="307" spans="2:51" s="12" customFormat="1" ht="13.5">
      <c r="B307" s="247"/>
      <c r="C307" s="248"/>
      <c r="D307" s="249" t="s">
        <v>147</v>
      </c>
      <c r="E307" s="250" t="s">
        <v>21</v>
      </c>
      <c r="F307" s="251" t="s">
        <v>1047</v>
      </c>
      <c r="G307" s="248"/>
      <c r="H307" s="252">
        <v>10.584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147</v>
      </c>
      <c r="AU307" s="258" t="s">
        <v>78</v>
      </c>
      <c r="AV307" s="12" t="s">
        <v>78</v>
      </c>
      <c r="AW307" s="12" t="s">
        <v>33</v>
      </c>
      <c r="AX307" s="12" t="s">
        <v>69</v>
      </c>
      <c r="AY307" s="258" t="s">
        <v>138</v>
      </c>
    </row>
    <row r="308" spans="2:51" s="12" customFormat="1" ht="13.5">
      <c r="B308" s="247"/>
      <c r="C308" s="248"/>
      <c r="D308" s="249" t="s">
        <v>147</v>
      </c>
      <c r="E308" s="250" t="s">
        <v>21</v>
      </c>
      <c r="F308" s="251" t="s">
        <v>1048</v>
      </c>
      <c r="G308" s="248"/>
      <c r="H308" s="252">
        <v>7.65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147</v>
      </c>
      <c r="AU308" s="258" t="s">
        <v>78</v>
      </c>
      <c r="AV308" s="12" t="s">
        <v>78</v>
      </c>
      <c r="AW308" s="12" t="s">
        <v>33</v>
      </c>
      <c r="AX308" s="12" t="s">
        <v>69</v>
      </c>
      <c r="AY308" s="258" t="s">
        <v>138</v>
      </c>
    </row>
    <row r="309" spans="2:51" s="13" customFormat="1" ht="13.5">
      <c r="B309" s="259"/>
      <c r="C309" s="260"/>
      <c r="D309" s="249" t="s">
        <v>147</v>
      </c>
      <c r="E309" s="261" t="s">
        <v>21</v>
      </c>
      <c r="F309" s="262" t="s">
        <v>174</v>
      </c>
      <c r="G309" s="260"/>
      <c r="H309" s="263">
        <v>38.514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AT309" s="269" t="s">
        <v>147</v>
      </c>
      <c r="AU309" s="269" t="s">
        <v>78</v>
      </c>
      <c r="AV309" s="13" t="s">
        <v>145</v>
      </c>
      <c r="AW309" s="13" t="s">
        <v>33</v>
      </c>
      <c r="AX309" s="13" t="s">
        <v>76</v>
      </c>
      <c r="AY309" s="269" t="s">
        <v>138</v>
      </c>
    </row>
    <row r="310" spans="2:65" s="1" customFormat="1" ht="25.5" customHeight="1">
      <c r="B310" s="46"/>
      <c r="C310" s="270" t="s">
        <v>1049</v>
      </c>
      <c r="D310" s="270" t="s">
        <v>205</v>
      </c>
      <c r="E310" s="271" t="s">
        <v>1050</v>
      </c>
      <c r="F310" s="272" t="s">
        <v>1051</v>
      </c>
      <c r="G310" s="273" t="s">
        <v>178</v>
      </c>
      <c r="H310" s="274">
        <v>42.365</v>
      </c>
      <c r="I310" s="275"/>
      <c r="J310" s="276">
        <f>ROUND(I310*H310,2)</f>
        <v>0</v>
      </c>
      <c r="K310" s="272" t="s">
        <v>144</v>
      </c>
      <c r="L310" s="277"/>
      <c r="M310" s="278" t="s">
        <v>21</v>
      </c>
      <c r="N310" s="279" t="s">
        <v>40</v>
      </c>
      <c r="O310" s="47"/>
      <c r="P310" s="244">
        <f>O310*H310</f>
        <v>0</v>
      </c>
      <c r="Q310" s="244">
        <v>0.0126</v>
      </c>
      <c r="R310" s="244">
        <f>Q310*H310</f>
        <v>0.533799</v>
      </c>
      <c r="S310" s="244">
        <v>0</v>
      </c>
      <c r="T310" s="245">
        <f>S310*H310</f>
        <v>0</v>
      </c>
      <c r="AR310" s="24" t="s">
        <v>331</v>
      </c>
      <c r="AT310" s="24" t="s">
        <v>205</v>
      </c>
      <c r="AU310" s="24" t="s">
        <v>78</v>
      </c>
      <c r="AY310" s="24" t="s">
        <v>138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228</v>
      </c>
      <c r="BM310" s="24" t="s">
        <v>1052</v>
      </c>
    </row>
    <row r="311" spans="2:51" s="12" customFormat="1" ht="13.5">
      <c r="B311" s="247"/>
      <c r="C311" s="248"/>
      <c r="D311" s="249" t="s">
        <v>147</v>
      </c>
      <c r="E311" s="250" t="s">
        <v>21</v>
      </c>
      <c r="F311" s="251" t="s">
        <v>1053</v>
      </c>
      <c r="G311" s="248"/>
      <c r="H311" s="252">
        <v>42.365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147</v>
      </c>
      <c r="AU311" s="258" t="s">
        <v>78</v>
      </c>
      <c r="AV311" s="12" t="s">
        <v>78</v>
      </c>
      <c r="AW311" s="12" t="s">
        <v>33</v>
      </c>
      <c r="AX311" s="12" t="s">
        <v>76</v>
      </c>
      <c r="AY311" s="258" t="s">
        <v>138</v>
      </c>
    </row>
    <row r="312" spans="2:65" s="1" customFormat="1" ht="25.5" customHeight="1">
      <c r="B312" s="46"/>
      <c r="C312" s="235" t="s">
        <v>1054</v>
      </c>
      <c r="D312" s="235" t="s">
        <v>140</v>
      </c>
      <c r="E312" s="236" t="s">
        <v>1055</v>
      </c>
      <c r="F312" s="237" t="s">
        <v>1056</v>
      </c>
      <c r="G312" s="238" t="s">
        <v>178</v>
      </c>
      <c r="H312" s="239">
        <v>18.234</v>
      </c>
      <c r="I312" s="240"/>
      <c r="J312" s="241">
        <f>ROUND(I312*H312,2)</f>
        <v>0</v>
      </c>
      <c r="K312" s="237" t="s">
        <v>144</v>
      </c>
      <c r="L312" s="72"/>
      <c r="M312" s="242" t="s">
        <v>21</v>
      </c>
      <c r="N312" s="243" t="s">
        <v>40</v>
      </c>
      <c r="O312" s="47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AR312" s="24" t="s">
        <v>228</v>
      </c>
      <c r="AT312" s="24" t="s">
        <v>140</v>
      </c>
      <c r="AU312" s="24" t="s">
        <v>78</v>
      </c>
      <c r="AY312" s="24" t="s">
        <v>138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4" t="s">
        <v>76</v>
      </c>
      <c r="BK312" s="246">
        <f>ROUND(I312*H312,2)</f>
        <v>0</v>
      </c>
      <c r="BL312" s="24" t="s">
        <v>228</v>
      </c>
      <c r="BM312" s="24" t="s">
        <v>1057</v>
      </c>
    </row>
    <row r="313" spans="2:51" s="12" customFormat="1" ht="13.5">
      <c r="B313" s="247"/>
      <c r="C313" s="248"/>
      <c r="D313" s="249" t="s">
        <v>147</v>
      </c>
      <c r="E313" s="250" t="s">
        <v>21</v>
      </c>
      <c r="F313" s="251" t="s">
        <v>1047</v>
      </c>
      <c r="G313" s="248"/>
      <c r="H313" s="252">
        <v>10.584</v>
      </c>
      <c r="I313" s="253"/>
      <c r="J313" s="248"/>
      <c r="K313" s="248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147</v>
      </c>
      <c r="AU313" s="258" t="s">
        <v>78</v>
      </c>
      <c r="AV313" s="12" t="s">
        <v>78</v>
      </c>
      <c r="AW313" s="12" t="s">
        <v>33</v>
      </c>
      <c r="AX313" s="12" t="s">
        <v>69</v>
      </c>
      <c r="AY313" s="258" t="s">
        <v>138</v>
      </c>
    </row>
    <row r="314" spans="2:51" s="12" customFormat="1" ht="13.5">
      <c r="B314" s="247"/>
      <c r="C314" s="248"/>
      <c r="D314" s="249" t="s">
        <v>147</v>
      </c>
      <c r="E314" s="250" t="s">
        <v>21</v>
      </c>
      <c r="F314" s="251" t="s">
        <v>1048</v>
      </c>
      <c r="G314" s="248"/>
      <c r="H314" s="252">
        <v>7.65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147</v>
      </c>
      <c r="AU314" s="258" t="s">
        <v>78</v>
      </c>
      <c r="AV314" s="12" t="s">
        <v>78</v>
      </c>
      <c r="AW314" s="12" t="s">
        <v>33</v>
      </c>
      <c r="AX314" s="12" t="s">
        <v>69</v>
      </c>
      <c r="AY314" s="258" t="s">
        <v>138</v>
      </c>
    </row>
    <row r="315" spans="2:51" s="13" customFormat="1" ht="13.5">
      <c r="B315" s="259"/>
      <c r="C315" s="260"/>
      <c r="D315" s="249" t="s">
        <v>147</v>
      </c>
      <c r="E315" s="261" t="s">
        <v>21</v>
      </c>
      <c r="F315" s="262" t="s">
        <v>174</v>
      </c>
      <c r="G315" s="260"/>
      <c r="H315" s="263">
        <v>18.234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147</v>
      </c>
      <c r="AU315" s="269" t="s">
        <v>78</v>
      </c>
      <c r="AV315" s="13" t="s">
        <v>145</v>
      </c>
      <c r="AW315" s="13" t="s">
        <v>33</v>
      </c>
      <c r="AX315" s="13" t="s">
        <v>76</v>
      </c>
      <c r="AY315" s="269" t="s">
        <v>138</v>
      </c>
    </row>
    <row r="316" spans="2:65" s="1" customFormat="1" ht="25.5" customHeight="1">
      <c r="B316" s="46"/>
      <c r="C316" s="235" t="s">
        <v>1058</v>
      </c>
      <c r="D316" s="235" t="s">
        <v>140</v>
      </c>
      <c r="E316" s="236" t="s">
        <v>1059</v>
      </c>
      <c r="F316" s="237" t="s">
        <v>1060</v>
      </c>
      <c r="G316" s="238" t="s">
        <v>212</v>
      </c>
      <c r="H316" s="239">
        <v>20.7</v>
      </c>
      <c r="I316" s="240"/>
      <c r="J316" s="241">
        <f>ROUND(I316*H316,2)</f>
        <v>0</v>
      </c>
      <c r="K316" s="237" t="s">
        <v>144</v>
      </c>
      <c r="L316" s="72"/>
      <c r="M316" s="242" t="s">
        <v>21</v>
      </c>
      <c r="N316" s="243" t="s">
        <v>40</v>
      </c>
      <c r="O316" s="47"/>
      <c r="P316" s="244">
        <f>O316*H316</f>
        <v>0</v>
      </c>
      <c r="Q316" s="244">
        <v>0.00031</v>
      </c>
      <c r="R316" s="244">
        <f>Q316*H316</f>
        <v>0.006417</v>
      </c>
      <c r="S316" s="244">
        <v>0</v>
      </c>
      <c r="T316" s="245">
        <f>S316*H316</f>
        <v>0</v>
      </c>
      <c r="AR316" s="24" t="s">
        <v>228</v>
      </c>
      <c r="AT316" s="24" t="s">
        <v>140</v>
      </c>
      <c r="AU316" s="24" t="s">
        <v>78</v>
      </c>
      <c r="AY316" s="24" t="s">
        <v>138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24" t="s">
        <v>76</v>
      </c>
      <c r="BK316" s="246">
        <f>ROUND(I316*H316,2)</f>
        <v>0</v>
      </c>
      <c r="BL316" s="24" t="s">
        <v>228</v>
      </c>
      <c r="BM316" s="24" t="s">
        <v>1061</v>
      </c>
    </row>
    <row r="317" spans="2:51" s="12" customFormat="1" ht="13.5">
      <c r="B317" s="247"/>
      <c r="C317" s="248"/>
      <c r="D317" s="249" t="s">
        <v>147</v>
      </c>
      <c r="E317" s="250" t="s">
        <v>21</v>
      </c>
      <c r="F317" s="251" t="s">
        <v>1062</v>
      </c>
      <c r="G317" s="248"/>
      <c r="H317" s="252">
        <v>1.5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147</v>
      </c>
      <c r="AU317" s="258" t="s">
        <v>78</v>
      </c>
      <c r="AV317" s="12" t="s">
        <v>78</v>
      </c>
      <c r="AW317" s="12" t="s">
        <v>33</v>
      </c>
      <c r="AX317" s="12" t="s">
        <v>69</v>
      </c>
      <c r="AY317" s="258" t="s">
        <v>138</v>
      </c>
    </row>
    <row r="318" spans="2:51" s="12" customFormat="1" ht="13.5">
      <c r="B318" s="247"/>
      <c r="C318" s="248"/>
      <c r="D318" s="249" t="s">
        <v>147</v>
      </c>
      <c r="E318" s="250" t="s">
        <v>21</v>
      </c>
      <c r="F318" s="251" t="s">
        <v>1063</v>
      </c>
      <c r="G318" s="248"/>
      <c r="H318" s="252">
        <v>12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147</v>
      </c>
      <c r="AU318" s="258" t="s">
        <v>78</v>
      </c>
      <c r="AV318" s="12" t="s">
        <v>78</v>
      </c>
      <c r="AW318" s="12" t="s">
        <v>33</v>
      </c>
      <c r="AX318" s="12" t="s">
        <v>69</v>
      </c>
      <c r="AY318" s="258" t="s">
        <v>138</v>
      </c>
    </row>
    <row r="319" spans="2:51" s="12" customFormat="1" ht="13.5">
      <c r="B319" s="247"/>
      <c r="C319" s="248"/>
      <c r="D319" s="249" t="s">
        <v>147</v>
      </c>
      <c r="E319" s="250" t="s">
        <v>21</v>
      </c>
      <c r="F319" s="251" t="s">
        <v>1064</v>
      </c>
      <c r="G319" s="248"/>
      <c r="H319" s="252">
        <v>7.2</v>
      </c>
      <c r="I319" s="253"/>
      <c r="J319" s="248"/>
      <c r="K319" s="248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147</v>
      </c>
      <c r="AU319" s="258" t="s">
        <v>78</v>
      </c>
      <c r="AV319" s="12" t="s">
        <v>78</v>
      </c>
      <c r="AW319" s="12" t="s">
        <v>33</v>
      </c>
      <c r="AX319" s="12" t="s">
        <v>69</v>
      </c>
      <c r="AY319" s="258" t="s">
        <v>138</v>
      </c>
    </row>
    <row r="320" spans="2:51" s="13" customFormat="1" ht="13.5">
      <c r="B320" s="259"/>
      <c r="C320" s="260"/>
      <c r="D320" s="249" t="s">
        <v>147</v>
      </c>
      <c r="E320" s="261" t="s">
        <v>21</v>
      </c>
      <c r="F320" s="262" t="s">
        <v>1065</v>
      </c>
      <c r="G320" s="260"/>
      <c r="H320" s="263">
        <v>20.7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AT320" s="269" t="s">
        <v>147</v>
      </c>
      <c r="AU320" s="269" t="s">
        <v>78</v>
      </c>
      <c r="AV320" s="13" t="s">
        <v>145</v>
      </c>
      <c r="AW320" s="13" t="s">
        <v>33</v>
      </c>
      <c r="AX320" s="13" t="s">
        <v>76</v>
      </c>
      <c r="AY320" s="269" t="s">
        <v>138</v>
      </c>
    </row>
    <row r="321" spans="2:65" s="1" customFormat="1" ht="25.5" customHeight="1">
      <c r="B321" s="46"/>
      <c r="C321" s="235" t="s">
        <v>1066</v>
      </c>
      <c r="D321" s="235" t="s">
        <v>140</v>
      </c>
      <c r="E321" s="236" t="s">
        <v>1067</v>
      </c>
      <c r="F321" s="237" t="s">
        <v>1068</v>
      </c>
      <c r="G321" s="238" t="s">
        <v>212</v>
      </c>
      <c r="H321" s="239">
        <v>26.32</v>
      </c>
      <c r="I321" s="240"/>
      <c r="J321" s="241">
        <f>ROUND(I321*H321,2)</f>
        <v>0</v>
      </c>
      <c r="K321" s="237" t="s">
        <v>144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0.00026</v>
      </c>
      <c r="R321" s="244">
        <f>Q321*H321</f>
        <v>0.0068432</v>
      </c>
      <c r="S321" s="244">
        <v>0</v>
      </c>
      <c r="T321" s="245">
        <f>S321*H321</f>
        <v>0</v>
      </c>
      <c r="AR321" s="24" t="s">
        <v>228</v>
      </c>
      <c r="AT321" s="24" t="s">
        <v>140</v>
      </c>
      <c r="AU321" s="24" t="s">
        <v>78</v>
      </c>
      <c r="AY321" s="24" t="s">
        <v>138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228</v>
      </c>
      <c r="BM321" s="24" t="s">
        <v>1069</v>
      </c>
    </row>
    <row r="322" spans="2:51" s="12" customFormat="1" ht="13.5">
      <c r="B322" s="247"/>
      <c r="C322" s="248"/>
      <c r="D322" s="249" t="s">
        <v>147</v>
      </c>
      <c r="E322" s="250" t="s">
        <v>21</v>
      </c>
      <c r="F322" s="251" t="s">
        <v>1070</v>
      </c>
      <c r="G322" s="248"/>
      <c r="H322" s="252">
        <v>8.1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147</v>
      </c>
      <c r="AU322" s="258" t="s">
        <v>78</v>
      </c>
      <c r="AV322" s="12" t="s">
        <v>78</v>
      </c>
      <c r="AW322" s="12" t="s">
        <v>33</v>
      </c>
      <c r="AX322" s="12" t="s">
        <v>69</v>
      </c>
      <c r="AY322" s="258" t="s">
        <v>138</v>
      </c>
    </row>
    <row r="323" spans="2:51" s="12" customFormat="1" ht="13.5">
      <c r="B323" s="247"/>
      <c r="C323" s="248"/>
      <c r="D323" s="249" t="s">
        <v>147</v>
      </c>
      <c r="E323" s="250" t="s">
        <v>21</v>
      </c>
      <c r="F323" s="251" t="s">
        <v>1071</v>
      </c>
      <c r="G323" s="248"/>
      <c r="H323" s="252">
        <v>11.64</v>
      </c>
      <c r="I323" s="253"/>
      <c r="J323" s="248"/>
      <c r="K323" s="248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147</v>
      </c>
      <c r="AU323" s="258" t="s">
        <v>78</v>
      </c>
      <c r="AV323" s="12" t="s">
        <v>78</v>
      </c>
      <c r="AW323" s="12" t="s">
        <v>33</v>
      </c>
      <c r="AX323" s="12" t="s">
        <v>69</v>
      </c>
      <c r="AY323" s="258" t="s">
        <v>138</v>
      </c>
    </row>
    <row r="324" spans="2:51" s="12" customFormat="1" ht="13.5">
      <c r="B324" s="247"/>
      <c r="C324" s="248"/>
      <c r="D324" s="249" t="s">
        <v>147</v>
      </c>
      <c r="E324" s="250" t="s">
        <v>21</v>
      </c>
      <c r="F324" s="251" t="s">
        <v>1072</v>
      </c>
      <c r="G324" s="248"/>
      <c r="H324" s="252">
        <v>6.58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147</v>
      </c>
      <c r="AU324" s="258" t="s">
        <v>78</v>
      </c>
      <c r="AV324" s="12" t="s">
        <v>78</v>
      </c>
      <c r="AW324" s="12" t="s">
        <v>33</v>
      </c>
      <c r="AX324" s="12" t="s">
        <v>69</v>
      </c>
      <c r="AY324" s="258" t="s">
        <v>138</v>
      </c>
    </row>
    <row r="325" spans="2:51" s="13" customFormat="1" ht="13.5">
      <c r="B325" s="259"/>
      <c r="C325" s="260"/>
      <c r="D325" s="249" t="s">
        <v>147</v>
      </c>
      <c r="E325" s="261" t="s">
        <v>21</v>
      </c>
      <c r="F325" s="262" t="s">
        <v>1073</v>
      </c>
      <c r="G325" s="260"/>
      <c r="H325" s="263">
        <v>26.32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147</v>
      </c>
      <c r="AU325" s="269" t="s">
        <v>78</v>
      </c>
      <c r="AV325" s="13" t="s">
        <v>145</v>
      </c>
      <c r="AW325" s="13" t="s">
        <v>33</v>
      </c>
      <c r="AX325" s="13" t="s">
        <v>76</v>
      </c>
      <c r="AY325" s="269" t="s">
        <v>138</v>
      </c>
    </row>
    <row r="326" spans="2:65" s="1" customFormat="1" ht="38.25" customHeight="1">
      <c r="B326" s="46"/>
      <c r="C326" s="235" t="s">
        <v>1074</v>
      </c>
      <c r="D326" s="235" t="s">
        <v>140</v>
      </c>
      <c r="E326" s="236" t="s">
        <v>1075</v>
      </c>
      <c r="F326" s="237" t="s">
        <v>1076</v>
      </c>
      <c r="G326" s="238" t="s">
        <v>423</v>
      </c>
      <c r="H326" s="239">
        <v>0.67</v>
      </c>
      <c r="I326" s="240"/>
      <c r="J326" s="241">
        <f>ROUND(I326*H326,2)</f>
        <v>0</v>
      </c>
      <c r="K326" s="237" t="s">
        <v>144</v>
      </c>
      <c r="L326" s="72"/>
      <c r="M326" s="242" t="s">
        <v>21</v>
      </c>
      <c r="N326" s="243" t="s">
        <v>40</v>
      </c>
      <c r="O326" s="47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AR326" s="24" t="s">
        <v>228</v>
      </c>
      <c r="AT326" s="24" t="s">
        <v>140</v>
      </c>
      <c r="AU326" s="24" t="s">
        <v>78</v>
      </c>
      <c r="AY326" s="24" t="s">
        <v>138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24" t="s">
        <v>76</v>
      </c>
      <c r="BK326" s="246">
        <f>ROUND(I326*H326,2)</f>
        <v>0</v>
      </c>
      <c r="BL326" s="24" t="s">
        <v>228</v>
      </c>
      <c r="BM326" s="24" t="s">
        <v>1077</v>
      </c>
    </row>
    <row r="327" spans="2:63" s="11" customFormat="1" ht="29.85" customHeight="1">
      <c r="B327" s="219"/>
      <c r="C327" s="220"/>
      <c r="D327" s="221" t="s">
        <v>68</v>
      </c>
      <c r="E327" s="233" t="s">
        <v>653</v>
      </c>
      <c r="F327" s="233" t="s">
        <v>654</v>
      </c>
      <c r="G327" s="220"/>
      <c r="H327" s="220"/>
      <c r="I327" s="223"/>
      <c r="J327" s="234">
        <f>BK327</f>
        <v>0</v>
      </c>
      <c r="K327" s="220"/>
      <c r="L327" s="225"/>
      <c r="M327" s="226"/>
      <c r="N327" s="227"/>
      <c r="O327" s="227"/>
      <c r="P327" s="228">
        <f>SUM(P328:P349)</f>
        <v>0</v>
      </c>
      <c r="Q327" s="227"/>
      <c r="R327" s="228">
        <f>SUM(R328:R349)</f>
        <v>0.061215559999999995</v>
      </c>
      <c r="S327" s="227"/>
      <c r="T327" s="229">
        <f>SUM(T328:T349)</f>
        <v>0</v>
      </c>
      <c r="AR327" s="230" t="s">
        <v>78</v>
      </c>
      <c r="AT327" s="231" t="s">
        <v>68</v>
      </c>
      <c r="AU327" s="231" t="s">
        <v>76</v>
      </c>
      <c r="AY327" s="230" t="s">
        <v>138</v>
      </c>
      <c r="BK327" s="232">
        <f>SUM(BK328:BK349)</f>
        <v>0</v>
      </c>
    </row>
    <row r="328" spans="2:65" s="1" customFormat="1" ht="25.5" customHeight="1">
      <c r="B328" s="46"/>
      <c r="C328" s="235" t="s">
        <v>1078</v>
      </c>
      <c r="D328" s="235" t="s">
        <v>140</v>
      </c>
      <c r="E328" s="236" t="s">
        <v>1079</v>
      </c>
      <c r="F328" s="237" t="s">
        <v>1080</v>
      </c>
      <c r="G328" s="238" t="s">
        <v>178</v>
      </c>
      <c r="H328" s="239">
        <v>136.5</v>
      </c>
      <c r="I328" s="240"/>
      <c r="J328" s="241">
        <f>ROUND(I328*H328,2)</f>
        <v>0</v>
      </c>
      <c r="K328" s="237" t="s">
        <v>144</v>
      </c>
      <c r="L328" s="72"/>
      <c r="M328" s="242" t="s">
        <v>21</v>
      </c>
      <c r="N328" s="243" t="s">
        <v>40</v>
      </c>
      <c r="O328" s="47"/>
      <c r="P328" s="244">
        <f>O328*H328</f>
        <v>0</v>
      </c>
      <c r="Q328" s="244">
        <v>7E-05</v>
      </c>
      <c r="R328" s="244">
        <f>Q328*H328</f>
        <v>0.009555</v>
      </c>
      <c r="S328" s="244">
        <v>0</v>
      </c>
      <c r="T328" s="245">
        <f>S328*H328</f>
        <v>0</v>
      </c>
      <c r="AR328" s="24" t="s">
        <v>228</v>
      </c>
      <c r="AT328" s="24" t="s">
        <v>140</v>
      </c>
      <c r="AU328" s="24" t="s">
        <v>78</v>
      </c>
      <c r="AY328" s="24" t="s">
        <v>138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4" t="s">
        <v>76</v>
      </c>
      <c r="BK328" s="246">
        <f>ROUND(I328*H328,2)</f>
        <v>0</v>
      </c>
      <c r="BL328" s="24" t="s">
        <v>228</v>
      </c>
      <c r="BM328" s="24" t="s">
        <v>1081</v>
      </c>
    </row>
    <row r="329" spans="2:51" s="12" customFormat="1" ht="13.5">
      <c r="B329" s="247"/>
      <c r="C329" s="248"/>
      <c r="D329" s="249" t="s">
        <v>147</v>
      </c>
      <c r="E329" s="250" t="s">
        <v>21</v>
      </c>
      <c r="F329" s="251" t="s">
        <v>1082</v>
      </c>
      <c r="G329" s="248"/>
      <c r="H329" s="252">
        <v>136.5</v>
      </c>
      <c r="I329" s="253"/>
      <c r="J329" s="248"/>
      <c r="K329" s="248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147</v>
      </c>
      <c r="AU329" s="258" t="s">
        <v>78</v>
      </c>
      <c r="AV329" s="12" t="s">
        <v>78</v>
      </c>
      <c r="AW329" s="12" t="s">
        <v>33</v>
      </c>
      <c r="AX329" s="12" t="s">
        <v>76</v>
      </c>
      <c r="AY329" s="258" t="s">
        <v>138</v>
      </c>
    </row>
    <row r="330" spans="2:65" s="1" customFormat="1" ht="25.5" customHeight="1">
      <c r="B330" s="46"/>
      <c r="C330" s="235" t="s">
        <v>1083</v>
      </c>
      <c r="D330" s="235" t="s">
        <v>140</v>
      </c>
      <c r="E330" s="236" t="s">
        <v>1084</v>
      </c>
      <c r="F330" s="237" t="s">
        <v>1085</v>
      </c>
      <c r="G330" s="238" t="s">
        <v>178</v>
      </c>
      <c r="H330" s="239">
        <v>136.5</v>
      </c>
      <c r="I330" s="240"/>
      <c r="J330" s="241">
        <f>ROUND(I330*H330,2)</f>
        <v>0</v>
      </c>
      <c r="K330" s="237" t="s">
        <v>144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0.00014</v>
      </c>
      <c r="R330" s="244">
        <f>Q330*H330</f>
        <v>0.01911</v>
      </c>
      <c r="S330" s="244">
        <v>0</v>
      </c>
      <c r="T330" s="245">
        <f>S330*H330</f>
        <v>0</v>
      </c>
      <c r="AR330" s="24" t="s">
        <v>228</v>
      </c>
      <c r="AT330" s="24" t="s">
        <v>140</v>
      </c>
      <c r="AU330" s="24" t="s">
        <v>78</v>
      </c>
      <c r="AY330" s="24" t="s">
        <v>138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228</v>
      </c>
      <c r="BM330" s="24" t="s">
        <v>1086</v>
      </c>
    </row>
    <row r="331" spans="2:51" s="12" customFormat="1" ht="13.5">
      <c r="B331" s="247"/>
      <c r="C331" s="248"/>
      <c r="D331" s="249" t="s">
        <v>147</v>
      </c>
      <c r="E331" s="250" t="s">
        <v>21</v>
      </c>
      <c r="F331" s="251" t="s">
        <v>1082</v>
      </c>
      <c r="G331" s="248"/>
      <c r="H331" s="252">
        <v>136.5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147</v>
      </c>
      <c r="AU331" s="258" t="s">
        <v>78</v>
      </c>
      <c r="AV331" s="12" t="s">
        <v>78</v>
      </c>
      <c r="AW331" s="12" t="s">
        <v>33</v>
      </c>
      <c r="AX331" s="12" t="s">
        <v>76</v>
      </c>
      <c r="AY331" s="258" t="s">
        <v>138</v>
      </c>
    </row>
    <row r="332" spans="2:65" s="1" customFormat="1" ht="16.5" customHeight="1">
      <c r="B332" s="46"/>
      <c r="C332" s="235" t="s">
        <v>1087</v>
      </c>
      <c r="D332" s="235" t="s">
        <v>140</v>
      </c>
      <c r="E332" s="236" t="s">
        <v>1088</v>
      </c>
      <c r="F332" s="237" t="s">
        <v>1089</v>
      </c>
      <c r="G332" s="238" t="s">
        <v>178</v>
      </c>
      <c r="H332" s="239">
        <v>57.752</v>
      </c>
      <c r="I332" s="240"/>
      <c r="J332" s="241">
        <f>ROUND(I332*H332,2)</f>
        <v>0</v>
      </c>
      <c r="K332" s="237" t="s">
        <v>144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0.00014</v>
      </c>
      <c r="R332" s="244">
        <f>Q332*H332</f>
        <v>0.00808528</v>
      </c>
      <c r="S332" s="244">
        <v>0</v>
      </c>
      <c r="T332" s="245">
        <f>S332*H332</f>
        <v>0</v>
      </c>
      <c r="AR332" s="24" t="s">
        <v>228</v>
      </c>
      <c r="AT332" s="24" t="s">
        <v>140</v>
      </c>
      <c r="AU332" s="24" t="s">
        <v>78</v>
      </c>
      <c r="AY332" s="24" t="s">
        <v>138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228</v>
      </c>
      <c r="BM332" s="24" t="s">
        <v>1090</v>
      </c>
    </row>
    <row r="333" spans="2:51" s="12" customFormat="1" ht="13.5">
      <c r="B333" s="247"/>
      <c r="C333" s="248"/>
      <c r="D333" s="249" t="s">
        <v>147</v>
      </c>
      <c r="E333" s="250" t="s">
        <v>21</v>
      </c>
      <c r="F333" s="251" t="s">
        <v>1091</v>
      </c>
      <c r="G333" s="248"/>
      <c r="H333" s="252">
        <v>0.987</v>
      </c>
      <c r="I333" s="253"/>
      <c r="J333" s="248"/>
      <c r="K333" s="248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147</v>
      </c>
      <c r="AU333" s="258" t="s">
        <v>78</v>
      </c>
      <c r="AV333" s="12" t="s">
        <v>78</v>
      </c>
      <c r="AW333" s="12" t="s">
        <v>33</v>
      </c>
      <c r="AX333" s="12" t="s">
        <v>69</v>
      </c>
      <c r="AY333" s="258" t="s">
        <v>138</v>
      </c>
    </row>
    <row r="334" spans="2:51" s="12" customFormat="1" ht="13.5">
      <c r="B334" s="247"/>
      <c r="C334" s="248"/>
      <c r="D334" s="249" t="s">
        <v>147</v>
      </c>
      <c r="E334" s="250" t="s">
        <v>21</v>
      </c>
      <c r="F334" s="251" t="s">
        <v>1092</v>
      </c>
      <c r="G334" s="248"/>
      <c r="H334" s="252">
        <v>3.024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147</v>
      </c>
      <c r="AU334" s="258" t="s">
        <v>78</v>
      </c>
      <c r="AV334" s="12" t="s">
        <v>78</v>
      </c>
      <c r="AW334" s="12" t="s">
        <v>33</v>
      </c>
      <c r="AX334" s="12" t="s">
        <v>69</v>
      </c>
      <c r="AY334" s="258" t="s">
        <v>138</v>
      </c>
    </row>
    <row r="335" spans="2:51" s="12" customFormat="1" ht="13.5">
      <c r="B335" s="247"/>
      <c r="C335" s="248"/>
      <c r="D335" s="249" t="s">
        <v>147</v>
      </c>
      <c r="E335" s="250" t="s">
        <v>21</v>
      </c>
      <c r="F335" s="251" t="s">
        <v>1093</v>
      </c>
      <c r="G335" s="248"/>
      <c r="H335" s="252">
        <v>1.029</v>
      </c>
      <c r="I335" s="253"/>
      <c r="J335" s="248"/>
      <c r="K335" s="248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147</v>
      </c>
      <c r="AU335" s="258" t="s">
        <v>78</v>
      </c>
      <c r="AV335" s="12" t="s">
        <v>78</v>
      </c>
      <c r="AW335" s="12" t="s">
        <v>33</v>
      </c>
      <c r="AX335" s="12" t="s">
        <v>69</v>
      </c>
      <c r="AY335" s="258" t="s">
        <v>138</v>
      </c>
    </row>
    <row r="336" spans="2:51" s="12" customFormat="1" ht="13.5">
      <c r="B336" s="247"/>
      <c r="C336" s="248"/>
      <c r="D336" s="249" t="s">
        <v>147</v>
      </c>
      <c r="E336" s="250" t="s">
        <v>21</v>
      </c>
      <c r="F336" s="251" t="s">
        <v>1094</v>
      </c>
      <c r="G336" s="248"/>
      <c r="H336" s="252">
        <v>1.176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147</v>
      </c>
      <c r="AU336" s="258" t="s">
        <v>78</v>
      </c>
      <c r="AV336" s="12" t="s">
        <v>78</v>
      </c>
      <c r="AW336" s="12" t="s">
        <v>33</v>
      </c>
      <c r="AX336" s="12" t="s">
        <v>69</v>
      </c>
      <c r="AY336" s="258" t="s">
        <v>138</v>
      </c>
    </row>
    <row r="337" spans="2:51" s="12" customFormat="1" ht="13.5">
      <c r="B337" s="247"/>
      <c r="C337" s="248"/>
      <c r="D337" s="249" t="s">
        <v>147</v>
      </c>
      <c r="E337" s="250" t="s">
        <v>21</v>
      </c>
      <c r="F337" s="251" t="s">
        <v>1095</v>
      </c>
      <c r="G337" s="248"/>
      <c r="H337" s="252">
        <v>19.708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147</v>
      </c>
      <c r="AU337" s="258" t="s">
        <v>78</v>
      </c>
      <c r="AV337" s="12" t="s">
        <v>78</v>
      </c>
      <c r="AW337" s="12" t="s">
        <v>33</v>
      </c>
      <c r="AX337" s="12" t="s">
        <v>69</v>
      </c>
      <c r="AY337" s="258" t="s">
        <v>138</v>
      </c>
    </row>
    <row r="338" spans="2:51" s="12" customFormat="1" ht="13.5">
      <c r="B338" s="247"/>
      <c r="C338" s="248"/>
      <c r="D338" s="249" t="s">
        <v>147</v>
      </c>
      <c r="E338" s="250" t="s">
        <v>21</v>
      </c>
      <c r="F338" s="251" t="s">
        <v>1096</v>
      </c>
      <c r="G338" s="248"/>
      <c r="H338" s="252">
        <v>31.828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147</v>
      </c>
      <c r="AU338" s="258" t="s">
        <v>78</v>
      </c>
      <c r="AV338" s="12" t="s">
        <v>78</v>
      </c>
      <c r="AW338" s="12" t="s">
        <v>33</v>
      </c>
      <c r="AX338" s="12" t="s">
        <v>69</v>
      </c>
      <c r="AY338" s="258" t="s">
        <v>138</v>
      </c>
    </row>
    <row r="339" spans="2:51" s="13" customFormat="1" ht="13.5">
      <c r="B339" s="259"/>
      <c r="C339" s="260"/>
      <c r="D339" s="249" t="s">
        <v>147</v>
      </c>
      <c r="E339" s="261" t="s">
        <v>21</v>
      </c>
      <c r="F339" s="262" t="s">
        <v>174</v>
      </c>
      <c r="G339" s="260"/>
      <c r="H339" s="263">
        <v>57.752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AT339" s="269" t="s">
        <v>147</v>
      </c>
      <c r="AU339" s="269" t="s">
        <v>78</v>
      </c>
      <c r="AV339" s="13" t="s">
        <v>145</v>
      </c>
      <c r="AW339" s="13" t="s">
        <v>33</v>
      </c>
      <c r="AX339" s="13" t="s">
        <v>76</v>
      </c>
      <c r="AY339" s="269" t="s">
        <v>138</v>
      </c>
    </row>
    <row r="340" spans="2:65" s="1" customFormat="1" ht="25.5" customHeight="1">
      <c r="B340" s="46"/>
      <c r="C340" s="235" t="s">
        <v>1097</v>
      </c>
      <c r="D340" s="235" t="s">
        <v>140</v>
      </c>
      <c r="E340" s="236" t="s">
        <v>1098</v>
      </c>
      <c r="F340" s="237" t="s">
        <v>1099</v>
      </c>
      <c r="G340" s="238" t="s">
        <v>178</v>
      </c>
      <c r="H340" s="239">
        <v>136.5</v>
      </c>
      <c r="I340" s="240"/>
      <c r="J340" s="241">
        <f>ROUND(I340*H340,2)</f>
        <v>0</v>
      </c>
      <c r="K340" s="237" t="s">
        <v>144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0.00012</v>
      </c>
      <c r="R340" s="244">
        <f>Q340*H340</f>
        <v>0.01638</v>
      </c>
      <c r="S340" s="244">
        <v>0</v>
      </c>
      <c r="T340" s="245">
        <f>S340*H340</f>
        <v>0</v>
      </c>
      <c r="AR340" s="24" t="s">
        <v>228</v>
      </c>
      <c r="AT340" s="24" t="s">
        <v>140</v>
      </c>
      <c r="AU340" s="24" t="s">
        <v>78</v>
      </c>
      <c r="AY340" s="24" t="s">
        <v>138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228</v>
      </c>
      <c r="BM340" s="24" t="s">
        <v>1100</v>
      </c>
    </row>
    <row r="341" spans="2:51" s="12" customFormat="1" ht="13.5">
      <c r="B341" s="247"/>
      <c r="C341" s="248"/>
      <c r="D341" s="249" t="s">
        <v>147</v>
      </c>
      <c r="E341" s="250" t="s">
        <v>21</v>
      </c>
      <c r="F341" s="251" t="s">
        <v>1082</v>
      </c>
      <c r="G341" s="248"/>
      <c r="H341" s="252">
        <v>136.5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147</v>
      </c>
      <c r="AU341" s="258" t="s">
        <v>78</v>
      </c>
      <c r="AV341" s="12" t="s">
        <v>78</v>
      </c>
      <c r="AW341" s="12" t="s">
        <v>33</v>
      </c>
      <c r="AX341" s="12" t="s">
        <v>76</v>
      </c>
      <c r="AY341" s="258" t="s">
        <v>138</v>
      </c>
    </row>
    <row r="342" spans="2:65" s="1" customFormat="1" ht="25.5" customHeight="1">
      <c r="B342" s="46"/>
      <c r="C342" s="235" t="s">
        <v>1101</v>
      </c>
      <c r="D342" s="235" t="s">
        <v>140</v>
      </c>
      <c r="E342" s="236" t="s">
        <v>1102</v>
      </c>
      <c r="F342" s="237" t="s">
        <v>1103</v>
      </c>
      <c r="G342" s="238" t="s">
        <v>178</v>
      </c>
      <c r="H342" s="239">
        <v>57.752</v>
      </c>
      <c r="I342" s="240"/>
      <c r="J342" s="241">
        <f>ROUND(I342*H342,2)</f>
        <v>0</v>
      </c>
      <c r="K342" s="237" t="s">
        <v>144</v>
      </c>
      <c r="L342" s="72"/>
      <c r="M342" s="242" t="s">
        <v>21</v>
      </c>
      <c r="N342" s="243" t="s">
        <v>40</v>
      </c>
      <c r="O342" s="47"/>
      <c r="P342" s="244">
        <f>O342*H342</f>
        <v>0</v>
      </c>
      <c r="Q342" s="244">
        <v>0.00014</v>
      </c>
      <c r="R342" s="244">
        <f>Q342*H342</f>
        <v>0.00808528</v>
      </c>
      <c r="S342" s="244">
        <v>0</v>
      </c>
      <c r="T342" s="245">
        <f>S342*H342</f>
        <v>0</v>
      </c>
      <c r="AR342" s="24" t="s">
        <v>228</v>
      </c>
      <c r="AT342" s="24" t="s">
        <v>140</v>
      </c>
      <c r="AU342" s="24" t="s">
        <v>78</v>
      </c>
      <c r="AY342" s="24" t="s">
        <v>138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76</v>
      </c>
      <c r="BK342" s="246">
        <f>ROUND(I342*H342,2)</f>
        <v>0</v>
      </c>
      <c r="BL342" s="24" t="s">
        <v>228</v>
      </c>
      <c r="BM342" s="24" t="s">
        <v>1104</v>
      </c>
    </row>
    <row r="343" spans="2:51" s="12" customFormat="1" ht="13.5">
      <c r="B343" s="247"/>
      <c r="C343" s="248"/>
      <c r="D343" s="249" t="s">
        <v>147</v>
      </c>
      <c r="E343" s="250" t="s">
        <v>21</v>
      </c>
      <c r="F343" s="251" t="s">
        <v>1091</v>
      </c>
      <c r="G343" s="248"/>
      <c r="H343" s="252">
        <v>0.987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147</v>
      </c>
      <c r="AU343" s="258" t="s">
        <v>78</v>
      </c>
      <c r="AV343" s="12" t="s">
        <v>78</v>
      </c>
      <c r="AW343" s="12" t="s">
        <v>33</v>
      </c>
      <c r="AX343" s="12" t="s">
        <v>69</v>
      </c>
      <c r="AY343" s="258" t="s">
        <v>138</v>
      </c>
    </row>
    <row r="344" spans="2:51" s="12" customFormat="1" ht="13.5">
      <c r="B344" s="247"/>
      <c r="C344" s="248"/>
      <c r="D344" s="249" t="s">
        <v>147</v>
      </c>
      <c r="E344" s="250" t="s">
        <v>21</v>
      </c>
      <c r="F344" s="251" t="s">
        <v>1092</v>
      </c>
      <c r="G344" s="248"/>
      <c r="H344" s="252">
        <v>3.024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147</v>
      </c>
      <c r="AU344" s="258" t="s">
        <v>78</v>
      </c>
      <c r="AV344" s="12" t="s">
        <v>78</v>
      </c>
      <c r="AW344" s="12" t="s">
        <v>33</v>
      </c>
      <c r="AX344" s="12" t="s">
        <v>69</v>
      </c>
      <c r="AY344" s="258" t="s">
        <v>138</v>
      </c>
    </row>
    <row r="345" spans="2:51" s="12" customFormat="1" ht="13.5">
      <c r="B345" s="247"/>
      <c r="C345" s="248"/>
      <c r="D345" s="249" t="s">
        <v>147</v>
      </c>
      <c r="E345" s="250" t="s">
        <v>21</v>
      </c>
      <c r="F345" s="251" t="s">
        <v>1093</v>
      </c>
      <c r="G345" s="248"/>
      <c r="H345" s="252">
        <v>1.029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147</v>
      </c>
      <c r="AU345" s="258" t="s">
        <v>78</v>
      </c>
      <c r="AV345" s="12" t="s">
        <v>78</v>
      </c>
      <c r="AW345" s="12" t="s">
        <v>33</v>
      </c>
      <c r="AX345" s="12" t="s">
        <v>69</v>
      </c>
      <c r="AY345" s="258" t="s">
        <v>138</v>
      </c>
    </row>
    <row r="346" spans="2:51" s="12" customFormat="1" ht="13.5">
      <c r="B346" s="247"/>
      <c r="C346" s="248"/>
      <c r="D346" s="249" t="s">
        <v>147</v>
      </c>
      <c r="E346" s="250" t="s">
        <v>21</v>
      </c>
      <c r="F346" s="251" t="s">
        <v>1094</v>
      </c>
      <c r="G346" s="248"/>
      <c r="H346" s="252">
        <v>1.176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147</v>
      </c>
      <c r="AU346" s="258" t="s">
        <v>78</v>
      </c>
      <c r="AV346" s="12" t="s">
        <v>78</v>
      </c>
      <c r="AW346" s="12" t="s">
        <v>33</v>
      </c>
      <c r="AX346" s="12" t="s">
        <v>69</v>
      </c>
      <c r="AY346" s="258" t="s">
        <v>138</v>
      </c>
    </row>
    <row r="347" spans="2:51" s="12" customFormat="1" ht="13.5">
      <c r="B347" s="247"/>
      <c r="C347" s="248"/>
      <c r="D347" s="249" t="s">
        <v>147</v>
      </c>
      <c r="E347" s="250" t="s">
        <v>21</v>
      </c>
      <c r="F347" s="251" t="s">
        <v>1095</v>
      </c>
      <c r="G347" s="248"/>
      <c r="H347" s="252">
        <v>19.708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147</v>
      </c>
      <c r="AU347" s="258" t="s">
        <v>78</v>
      </c>
      <c r="AV347" s="12" t="s">
        <v>78</v>
      </c>
      <c r="AW347" s="12" t="s">
        <v>33</v>
      </c>
      <c r="AX347" s="12" t="s">
        <v>69</v>
      </c>
      <c r="AY347" s="258" t="s">
        <v>138</v>
      </c>
    </row>
    <row r="348" spans="2:51" s="12" customFormat="1" ht="13.5">
      <c r="B348" s="247"/>
      <c r="C348" s="248"/>
      <c r="D348" s="249" t="s">
        <v>147</v>
      </c>
      <c r="E348" s="250" t="s">
        <v>21</v>
      </c>
      <c r="F348" s="251" t="s">
        <v>1096</v>
      </c>
      <c r="G348" s="248"/>
      <c r="H348" s="252">
        <v>31.828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147</v>
      </c>
      <c r="AU348" s="258" t="s">
        <v>78</v>
      </c>
      <c r="AV348" s="12" t="s">
        <v>78</v>
      </c>
      <c r="AW348" s="12" t="s">
        <v>33</v>
      </c>
      <c r="AX348" s="12" t="s">
        <v>69</v>
      </c>
      <c r="AY348" s="258" t="s">
        <v>138</v>
      </c>
    </row>
    <row r="349" spans="2:51" s="13" customFormat="1" ht="13.5">
      <c r="B349" s="259"/>
      <c r="C349" s="260"/>
      <c r="D349" s="249" t="s">
        <v>147</v>
      </c>
      <c r="E349" s="261" t="s">
        <v>21</v>
      </c>
      <c r="F349" s="262" t="s">
        <v>174</v>
      </c>
      <c r="G349" s="260"/>
      <c r="H349" s="263">
        <v>57.752</v>
      </c>
      <c r="I349" s="264"/>
      <c r="J349" s="260"/>
      <c r="K349" s="260"/>
      <c r="L349" s="265"/>
      <c r="M349" s="291"/>
      <c r="N349" s="292"/>
      <c r="O349" s="292"/>
      <c r="P349" s="292"/>
      <c r="Q349" s="292"/>
      <c r="R349" s="292"/>
      <c r="S349" s="292"/>
      <c r="T349" s="293"/>
      <c r="AT349" s="269" t="s">
        <v>147</v>
      </c>
      <c r="AU349" s="269" t="s">
        <v>78</v>
      </c>
      <c r="AV349" s="13" t="s">
        <v>145</v>
      </c>
      <c r="AW349" s="13" t="s">
        <v>33</v>
      </c>
      <c r="AX349" s="13" t="s">
        <v>76</v>
      </c>
      <c r="AY349" s="269" t="s">
        <v>138</v>
      </c>
    </row>
    <row r="350" spans="2:12" s="1" customFormat="1" ht="6.95" customHeight="1">
      <c r="B350" s="67"/>
      <c r="C350" s="68"/>
      <c r="D350" s="68"/>
      <c r="E350" s="68"/>
      <c r="F350" s="68"/>
      <c r="G350" s="68"/>
      <c r="H350" s="68"/>
      <c r="I350" s="178"/>
      <c r="J350" s="68"/>
      <c r="K350" s="68"/>
      <c r="L350" s="72"/>
    </row>
  </sheetData>
  <sheetProtection password="CC35" sheet="1" objects="1" scenarios="1" formatColumns="0" formatRows="0" autoFilter="0"/>
  <autoFilter ref="C100:K34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9:H89"/>
    <mergeCell ref="E91:H91"/>
    <mergeCell ref="E93:H93"/>
    <mergeCell ref="G1:H1"/>
    <mergeCell ref="L2:V2"/>
  </mergeCells>
  <hyperlinks>
    <hyperlink ref="F1:G1" location="C2" display="1) Krycí list soupisu"/>
    <hyperlink ref="G1:H1" location="C58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8" customWidth="1"/>
    <col min="2" max="2" width="1.66796875" style="298" customWidth="1"/>
    <col min="3" max="4" width="5" style="298" customWidth="1"/>
    <col min="5" max="5" width="11.66015625" style="298" customWidth="1"/>
    <col min="6" max="6" width="9.16015625" style="298" customWidth="1"/>
    <col min="7" max="7" width="5" style="298" customWidth="1"/>
    <col min="8" max="8" width="77.83203125" style="298" customWidth="1"/>
    <col min="9" max="10" width="20" style="298" customWidth="1"/>
    <col min="11" max="11" width="1.66796875" style="298" customWidth="1"/>
  </cols>
  <sheetData>
    <row r="1" ht="37.5" customHeight="1"/>
    <row r="2" spans="2:1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5" customFormat="1" ht="45" customHeight="1">
      <c r="B3" s="302"/>
      <c r="C3" s="303" t="s">
        <v>1105</v>
      </c>
      <c r="D3" s="303"/>
      <c r="E3" s="303"/>
      <c r="F3" s="303"/>
      <c r="G3" s="303"/>
      <c r="H3" s="303"/>
      <c r="I3" s="303"/>
      <c r="J3" s="303"/>
      <c r="K3" s="304"/>
    </row>
    <row r="4" spans="2:11" ht="25.5" customHeight="1">
      <c r="B4" s="305"/>
      <c r="C4" s="306" t="s">
        <v>1106</v>
      </c>
      <c r="D4" s="306"/>
      <c r="E4" s="306"/>
      <c r="F4" s="306"/>
      <c r="G4" s="306"/>
      <c r="H4" s="306"/>
      <c r="I4" s="306"/>
      <c r="J4" s="306"/>
      <c r="K4" s="307"/>
    </row>
    <row r="5" spans="2:1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ht="15" customHeight="1">
      <c r="B6" s="305"/>
      <c r="C6" s="309" t="s">
        <v>1107</v>
      </c>
      <c r="D6" s="309"/>
      <c r="E6" s="309"/>
      <c r="F6" s="309"/>
      <c r="G6" s="309"/>
      <c r="H6" s="309"/>
      <c r="I6" s="309"/>
      <c r="J6" s="309"/>
      <c r="K6" s="307"/>
    </row>
    <row r="7" spans="2:11" ht="15" customHeight="1">
      <c r="B7" s="310"/>
      <c r="C7" s="309" t="s">
        <v>1108</v>
      </c>
      <c r="D7" s="309"/>
      <c r="E7" s="309"/>
      <c r="F7" s="309"/>
      <c r="G7" s="309"/>
      <c r="H7" s="309"/>
      <c r="I7" s="309"/>
      <c r="J7" s="309"/>
      <c r="K7" s="307"/>
    </row>
    <row r="8" spans="2:1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ht="15" customHeight="1">
      <c r="B9" s="310"/>
      <c r="C9" s="309" t="s">
        <v>1109</v>
      </c>
      <c r="D9" s="309"/>
      <c r="E9" s="309"/>
      <c r="F9" s="309"/>
      <c r="G9" s="309"/>
      <c r="H9" s="309"/>
      <c r="I9" s="309"/>
      <c r="J9" s="309"/>
      <c r="K9" s="307"/>
    </row>
    <row r="10" spans="2:11" ht="15" customHeight="1">
      <c r="B10" s="310"/>
      <c r="C10" s="309"/>
      <c r="D10" s="309" t="s">
        <v>1110</v>
      </c>
      <c r="E10" s="309"/>
      <c r="F10" s="309"/>
      <c r="G10" s="309"/>
      <c r="H10" s="309"/>
      <c r="I10" s="309"/>
      <c r="J10" s="309"/>
      <c r="K10" s="307"/>
    </row>
    <row r="11" spans="2:11" ht="15" customHeight="1">
      <c r="B11" s="310"/>
      <c r="C11" s="311"/>
      <c r="D11" s="309" t="s">
        <v>1111</v>
      </c>
      <c r="E11" s="309"/>
      <c r="F11" s="309"/>
      <c r="G11" s="309"/>
      <c r="H11" s="309"/>
      <c r="I11" s="309"/>
      <c r="J11" s="309"/>
      <c r="K11" s="307"/>
    </row>
    <row r="12" spans="2:11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spans="2:11" ht="15" customHeight="1">
      <c r="B13" s="310"/>
      <c r="C13" s="311"/>
      <c r="D13" s="309" t="s">
        <v>1112</v>
      </c>
      <c r="E13" s="309"/>
      <c r="F13" s="309"/>
      <c r="G13" s="309"/>
      <c r="H13" s="309"/>
      <c r="I13" s="309"/>
      <c r="J13" s="309"/>
      <c r="K13" s="307"/>
    </row>
    <row r="14" spans="2:11" ht="15" customHeight="1">
      <c r="B14" s="310"/>
      <c r="C14" s="311"/>
      <c r="D14" s="309" t="s">
        <v>1113</v>
      </c>
      <c r="E14" s="309"/>
      <c r="F14" s="309"/>
      <c r="G14" s="309"/>
      <c r="H14" s="309"/>
      <c r="I14" s="309"/>
      <c r="J14" s="309"/>
      <c r="K14" s="307"/>
    </row>
    <row r="15" spans="2:11" ht="15" customHeight="1">
      <c r="B15" s="310"/>
      <c r="C15" s="311"/>
      <c r="D15" s="309" t="s">
        <v>1114</v>
      </c>
      <c r="E15" s="309"/>
      <c r="F15" s="309"/>
      <c r="G15" s="309"/>
      <c r="H15" s="309"/>
      <c r="I15" s="309"/>
      <c r="J15" s="309"/>
      <c r="K15" s="307"/>
    </row>
    <row r="16" spans="2:11" ht="15" customHeight="1">
      <c r="B16" s="310"/>
      <c r="C16" s="311"/>
      <c r="D16" s="311"/>
      <c r="E16" s="312" t="s">
        <v>75</v>
      </c>
      <c r="F16" s="309" t="s">
        <v>1115</v>
      </c>
      <c r="G16" s="309"/>
      <c r="H16" s="309"/>
      <c r="I16" s="309"/>
      <c r="J16" s="309"/>
      <c r="K16" s="307"/>
    </row>
    <row r="17" spans="2:11" ht="15" customHeight="1">
      <c r="B17" s="310"/>
      <c r="C17" s="311"/>
      <c r="D17" s="311"/>
      <c r="E17" s="312" t="s">
        <v>1116</v>
      </c>
      <c r="F17" s="309" t="s">
        <v>1117</v>
      </c>
      <c r="G17" s="309"/>
      <c r="H17" s="309"/>
      <c r="I17" s="309"/>
      <c r="J17" s="309"/>
      <c r="K17" s="307"/>
    </row>
    <row r="18" spans="2:11" ht="15" customHeight="1">
      <c r="B18" s="310"/>
      <c r="C18" s="311"/>
      <c r="D18" s="311"/>
      <c r="E18" s="312" t="s">
        <v>1118</v>
      </c>
      <c r="F18" s="309" t="s">
        <v>1119</v>
      </c>
      <c r="G18" s="309"/>
      <c r="H18" s="309"/>
      <c r="I18" s="309"/>
      <c r="J18" s="309"/>
      <c r="K18" s="307"/>
    </row>
    <row r="19" spans="2:11" ht="15" customHeight="1">
      <c r="B19" s="310"/>
      <c r="C19" s="311"/>
      <c r="D19" s="311"/>
      <c r="E19" s="312" t="s">
        <v>1120</v>
      </c>
      <c r="F19" s="309" t="s">
        <v>1121</v>
      </c>
      <c r="G19" s="309"/>
      <c r="H19" s="309"/>
      <c r="I19" s="309"/>
      <c r="J19" s="309"/>
      <c r="K19" s="307"/>
    </row>
    <row r="20" spans="2:11" ht="15" customHeight="1">
      <c r="B20" s="310"/>
      <c r="C20" s="311"/>
      <c r="D20" s="311"/>
      <c r="E20" s="312" t="s">
        <v>1122</v>
      </c>
      <c r="F20" s="309" t="s">
        <v>1123</v>
      </c>
      <c r="G20" s="309"/>
      <c r="H20" s="309"/>
      <c r="I20" s="309"/>
      <c r="J20" s="309"/>
      <c r="K20" s="307"/>
    </row>
    <row r="21" spans="2:11" ht="15" customHeight="1">
      <c r="B21" s="310"/>
      <c r="C21" s="311"/>
      <c r="D21" s="311"/>
      <c r="E21" s="312" t="s">
        <v>82</v>
      </c>
      <c r="F21" s="309" t="s">
        <v>1124</v>
      </c>
      <c r="G21" s="309"/>
      <c r="H21" s="309"/>
      <c r="I21" s="309"/>
      <c r="J21" s="309"/>
      <c r="K21" s="307"/>
    </row>
    <row r="22" spans="2:11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spans="2:11" ht="15" customHeight="1">
      <c r="B23" s="310"/>
      <c r="C23" s="309" t="s">
        <v>1125</v>
      </c>
      <c r="D23" s="309"/>
      <c r="E23" s="309"/>
      <c r="F23" s="309"/>
      <c r="G23" s="309"/>
      <c r="H23" s="309"/>
      <c r="I23" s="309"/>
      <c r="J23" s="309"/>
      <c r="K23" s="307"/>
    </row>
    <row r="24" spans="2:11" ht="15" customHeight="1">
      <c r="B24" s="310"/>
      <c r="C24" s="309" t="s">
        <v>1126</v>
      </c>
      <c r="D24" s="309"/>
      <c r="E24" s="309"/>
      <c r="F24" s="309"/>
      <c r="G24" s="309"/>
      <c r="H24" s="309"/>
      <c r="I24" s="309"/>
      <c r="J24" s="309"/>
      <c r="K24" s="307"/>
    </row>
    <row r="25" spans="2:11" ht="15" customHeight="1">
      <c r="B25" s="310"/>
      <c r="C25" s="309"/>
      <c r="D25" s="309" t="s">
        <v>1127</v>
      </c>
      <c r="E25" s="309"/>
      <c r="F25" s="309"/>
      <c r="G25" s="309"/>
      <c r="H25" s="309"/>
      <c r="I25" s="309"/>
      <c r="J25" s="309"/>
      <c r="K25" s="307"/>
    </row>
    <row r="26" spans="2:11" ht="15" customHeight="1">
      <c r="B26" s="310"/>
      <c r="C26" s="311"/>
      <c r="D26" s="309" t="s">
        <v>1128</v>
      </c>
      <c r="E26" s="309"/>
      <c r="F26" s="309"/>
      <c r="G26" s="309"/>
      <c r="H26" s="309"/>
      <c r="I26" s="309"/>
      <c r="J26" s="309"/>
      <c r="K26" s="307"/>
    </row>
    <row r="27" spans="2:11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spans="2:11" ht="15" customHeight="1">
      <c r="B28" s="310"/>
      <c r="C28" s="311"/>
      <c r="D28" s="309" t="s">
        <v>1129</v>
      </c>
      <c r="E28" s="309"/>
      <c r="F28" s="309"/>
      <c r="G28" s="309"/>
      <c r="H28" s="309"/>
      <c r="I28" s="309"/>
      <c r="J28" s="309"/>
      <c r="K28" s="307"/>
    </row>
    <row r="29" spans="2:11" ht="15" customHeight="1">
      <c r="B29" s="310"/>
      <c r="C29" s="311"/>
      <c r="D29" s="309" t="s">
        <v>1130</v>
      </c>
      <c r="E29" s="309"/>
      <c r="F29" s="309"/>
      <c r="G29" s="309"/>
      <c r="H29" s="309"/>
      <c r="I29" s="309"/>
      <c r="J29" s="309"/>
      <c r="K29" s="307"/>
    </row>
    <row r="30" spans="2:11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spans="2:11" ht="15" customHeight="1">
      <c r="B31" s="310"/>
      <c r="C31" s="311"/>
      <c r="D31" s="309" t="s">
        <v>1131</v>
      </c>
      <c r="E31" s="309"/>
      <c r="F31" s="309"/>
      <c r="G31" s="309"/>
      <c r="H31" s="309"/>
      <c r="I31" s="309"/>
      <c r="J31" s="309"/>
      <c r="K31" s="307"/>
    </row>
    <row r="32" spans="2:11" ht="15" customHeight="1">
      <c r="B32" s="310"/>
      <c r="C32" s="311"/>
      <c r="D32" s="309" t="s">
        <v>1132</v>
      </c>
      <c r="E32" s="309"/>
      <c r="F32" s="309"/>
      <c r="G32" s="309"/>
      <c r="H32" s="309"/>
      <c r="I32" s="309"/>
      <c r="J32" s="309"/>
      <c r="K32" s="307"/>
    </row>
    <row r="33" spans="2:11" ht="15" customHeight="1">
      <c r="B33" s="310"/>
      <c r="C33" s="311"/>
      <c r="D33" s="309" t="s">
        <v>1133</v>
      </c>
      <c r="E33" s="309"/>
      <c r="F33" s="309"/>
      <c r="G33" s="309"/>
      <c r="H33" s="309"/>
      <c r="I33" s="309"/>
      <c r="J33" s="309"/>
      <c r="K33" s="307"/>
    </row>
    <row r="34" spans="2:11" ht="15" customHeight="1">
      <c r="B34" s="310"/>
      <c r="C34" s="311"/>
      <c r="D34" s="309"/>
      <c r="E34" s="313" t="s">
        <v>123</v>
      </c>
      <c r="F34" s="309"/>
      <c r="G34" s="309" t="s">
        <v>1134</v>
      </c>
      <c r="H34" s="309"/>
      <c r="I34" s="309"/>
      <c r="J34" s="309"/>
      <c r="K34" s="307"/>
    </row>
    <row r="35" spans="2:11" ht="30.75" customHeight="1">
      <c r="B35" s="310"/>
      <c r="C35" s="311"/>
      <c r="D35" s="309"/>
      <c r="E35" s="313" t="s">
        <v>1135</v>
      </c>
      <c r="F35" s="309"/>
      <c r="G35" s="309" t="s">
        <v>1136</v>
      </c>
      <c r="H35" s="309"/>
      <c r="I35" s="309"/>
      <c r="J35" s="309"/>
      <c r="K35" s="307"/>
    </row>
    <row r="36" spans="2:11" ht="15" customHeight="1">
      <c r="B36" s="310"/>
      <c r="C36" s="311"/>
      <c r="D36" s="309"/>
      <c r="E36" s="313" t="s">
        <v>50</v>
      </c>
      <c r="F36" s="309"/>
      <c r="G36" s="309" t="s">
        <v>1137</v>
      </c>
      <c r="H36" s="309"/>
      <c r="I36" s="309"/>
      <c r="J36" s="309"/>
      <c r="K36" s="307"/>
    </row>
    <row r="37" spans="2:11" ht="15" customHeight="1">
      <c r="B37" s="310"/>
      <c r="C37" s="311"/>
      <c r="D37" s="309"/>
      <c r="E37" s="313" t="s">
        <v>124</v>
      </c>
      <c r="F37" s="309"/>
      <c r="G37" s="309" t="s">
        <v>1138</v>
      </c>
      <c r="H37" s="309"/>
      <c r="I37" s="309"/>
      <c r="J37" s="309"/>
      <c r="K37" s="307"/>
    </row>
    <row r="38" spans="2:11" ht="15" customHeight="1">
      <c r="B38" s="310"/>
      <c r="C38" s="311"/>
      <c r="D38" s="309"/>
      <c r="E38" s="313" t="s">
        <v>125</v>
      </c>
      <c r="F38" s="309"/>
      <c r="G38" s="309" t="s">
        <v>1139</v>
      </c>
      <c r="H38" s="309"/>
      <c r="I38" s="309"/>
      <c r="J38" s="309"/>
      <c r="K38" s="307"/>
    </row>
    <row r="39" spans="2:11" ht="15" customHeight="1">
      <c r="B39" s="310"/>
      <c r="C39" s="311"/>
      <c r="D39" s="309"/>
      <c r="E39" s="313" t="s">
        <v>126</v>
      </c>
      <c r="F39" s="309"/>
      <c r="G39" s="309" t="s">
        <v>1140</v>
      </c>
      <c r="H39" s="309"/>
      <c r="I39" s="309"/>
      <c r="J39" s="309"/>
      <c r="K39" s="307"/>
    </row>
    <row r="40" spans="2:11" ht="15" customHeight="1">
      <c r="B40" s="310"/>
      <c r="C40" s="311"/>
      <c r="D40" s="309"/>
      <c r="E40" s="313" t="s">
        <v>1141</v>
      </c>
      <c r="F40" s="309"/>
      <c r="G40" s="309" t="s">
        <v>1142</v>
      </c>
      <c r="H40" s="309"/>
      <c r="I40" s="309"/>
      <c r="J40" s="309"/>
      <c r="K40" s="307"/>
    </row>
    <row r="41" spans="2:11" ht="15" customHeight="1">
      <c r="B41" s="310"/>
      <c r="C41" s="311"/>
      <c r="D41" s="309"/>
      <c r="E41" s="313"/>
      <c r="F41" s="309"/>
      <c r="G41" s="309" t="s">
        <v>1143</v>
      </c>
      <c r="H41" s="309"/>
      <c r="I41" s="309"/>
      <c r="J41" s="309"/>
      <c r="K41" s="307"/>
    </row>
    <row r="42" spans="2:11" ht="15" customHeight="1">
      <c r="B42" s="310"/>
      <c r="C42" s="311"/>
      <c r="D42" s="309"/>
      <c r="E42" s="313" t="s">
        <v>1144</v>
      </c>
      <c r="F42" s="309"/>
      <c r="G42" s="309" t="s">
        <v>1145</v>
      </c>
      <c r="H42" s="309"/>
      <c r="I42" s="309"/>
      <c r="J42" s="309"/>
      <c r="K42" s="307"/>
    </row>
    <row r="43" spans="2:11" ht="15" customHeight="1">
      <c r="B43" s="310"/>
      <c r="C43" s="311"/>
      <c r="D43" s="309"/>
      <c r="E43" s="313" t="s">
        <v>128</v>
      </c>
      <c r="F43" s="309"/>
      <c r="G43" s="309" t="s">
        <v>1146</v>
      </c>
      <c r="H43" s="309"/>
      <c r="I43" s="309"/>
      <c r="J43" s="309"/>
      <c r="K43" s="307"/>
    </row>
    <row r="44" spans="2:11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spans="2:11" ht="15" customHeight="1">
      <c r="B45" s="310"/>
      <c r="C45" s="311"/>
      <c r="D45" s="309" t="s">
        <v>1147</v>
      </c>
      <c r="E45" s="309"/>
      <c r="F45" s="309"/>
      <c r="G45" s="309"/>
      <c r="H45" s="309"/>
      <c r="I45" s="309"/>
      <c r="J45" s="309"/>
      <c r="K45" s="307"/>
    </row>
    <row r="46" spans="2:11" ht="15" customHeight="1">
      <c r="B46" s="310"/>
      <c r="C46" s="311"/>
      <c r="D46" s="311"/>
      <c r="E46" s="309" t="s">
        <v>1148</v>
      </c>
      <c r="F46" s="309"/>
      <c r="G46" s="309"/>
      <c r="H46" s="309"/>
      <c r="I46" s="309"/>
      <c r="J46" s="309"/>
      <c r="K46" s="307"/>
    </row>
    <row r="47" spans="2:11" ht="15" customHeight="1">
      <c r="B47" s="310"/>
      <c r="C47" s="311"/>
      <c r="D47" s="311"/>
      <c r="E47" s="309" t="s">
        <v>1149</v>
      </c>
      <c r="F47" s="309"/>
      <c r="G47" s="309"/>
      <c r="H47" s="309"/>
      <c r="I47" s="309"/>
      <c r="J47" s="309"/>
      <c r="K47" s="307"/>
    </row>
    <row r="48" spans="2:11" ht="15" customHeight="1">
      <c r="B48" s="310"/>
      <c r="C48" s="311"/>
      <c r="D48" s="311"/>
      <c r="E48" s="309" t="s">
        <v>1150</v>
      </c>
      <c r="F48" s="309"/>
      <c r="G48" s="309"/>
      <c r="H48" s="309"/>
      <c r="I48" s="309"/>
      <c r="J48" s="309"/>
      <c r="K48" s="307"/>
    </row>
    <row r="49" spans="2:11" ht="15" customHeight="1">
      <c r="B49" s="310"/>
      <c r="C49" s="311"/>
      <c r="D49" s="309" t="s">
        <v>1151</v>
      </c>
      <c r="E49" s="309"/>
      <c r="F49" s="309"/>
      <c r="G49" s="309"/>
      <c r="H49" s="309"/>
      <c r="I49" s="309"/>
      <c r="J49" s="309"/>
      <c r="K49" s="307"/>
    </row>
    <row r="50" spans="2:11" ht="25.5" customHeight="1">
      <c r="B50" s="305"/>
      <c r="C50" s="306" t="s">
        <v>1152</v>
      </c>
      <c r="D50" s="306"/>
      <c r="E50" s="306"/>
      <c r="F50" s="306"/>
      <c r="G50" s="306"/>
      <c r="H50" s="306"/>
      <c r="I50" s="306"/>
      <c r="J50" s="306"/>
      <c r="K50" s="307"/>
    </row>
    <row r="51" spans="2:1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spans="2:11" ht="15" customHeight="1">
      <c r="B52" s="305"/>
      <c r="C52" s="309" t="s">
        <v>1153</v>
      </c>
      <c r="D52" s="309"/>
      <c r="E52" s="309"/>
      <c r="F52" s="309"/>
      <c r="G52" s="309"/>
      <c r="H52" s="309"/>
      <c r="I52" s="309"/>
      <c r="J52" s="309"/>
      <c r="K52" s="307"/>
    </row>
    <row r="53" spans="2:11" ht="15" customHeight="1">
      <c r="B53" s="305"/>
      <c r="C53" s="309" t="s">
        <v>1154</v>
      </c>
      <c r="D53" s="309"/>
      <c r="E53" s="309"/>
      <c r="F53" s="309"/>
      <c r="G53" s="309"/>
      <c r="H53" s="309"/>
      <c r="I53" s="309"/>
      <c r="J53" s="309"/>
      <c r="K53" s="307"/>
    </row>
    <row r="54" spans="2:11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spans="2:11" ht="15" customHeight="1">
      <c r="B55" s="305"/>
      <c r="C55" s="309" t="s">
        <v>1155</v>
      </c>
      <c r="D55" s="309"/>
      <c r="E55" s="309"/>
      <c r="F55" s="309"/>
      <c r="G55" s="309"/>
      <c r="H55" s="309"/>
      <c r="I55" s="309"/>
      <c r="J55" s="309"/>
      <c r="K55" s="307"/>
    </row>
    <row r="56" spans="2:11" ht="15" customHeight="1">
      <c r="B56" s="305"/>
      <c r="C56" s="311"/>
      <c r="D56" s="309" t="s">
        <v>1156</v>
      </c>
      <c r="E56" s="309"/>
      <c r="F56" s="309"/>
      <c r="G56" s="309"/>
      <c r="H56" s="309"/>
      <c r="I56" s="309"/>
      <c r="J56" s="309"/>
      <c r="K56" s="307"/>
    </row>
    <row r="57" spans="2:11" ht="15" customHeight="1">
      <c r="B57" s="305"/>
      <c r="C57" s="311"/>
      <c r="D57" s="309" t="s">
        <v>1157</v>
      </c>
      <c r="E57" s="309"/>
      <c r="F57" s="309"/>
      <c r="G57" s="309"/>
      <c r="H57" s="309"/>
      <c r="I57" s="309"/>
      <c r="J57" s="309"/>
      <c r="K57" s="307"/>
    </row>
    <row r="58" spans="2:11" ht="15" customHeight="1">
      <c r="B58" s="305"/>
      <c r="C58" s="311"/>
      <c r="D58" s="309" t="s">
        <v>1158</v>
      </c>
      <c r="E58" s="309"/>
      <c r="F58" s="309"/>
      <c r="G58" s="309"/>
      <c r="H58" s="309"/>
      <c r="I58" s="309"/>
      <c r="J58" s="309"/>
      <c r="K58" s="307"/>
    </row>
    <row r="59" spans="2:11" ht="15" customHeight="1">
      <c r="B59" s="305"/>
      <c r="C59" s="311"/>
      <c r="D59" s="309" t="s">
        <v>1159</v>
      </c>
      <c r="E59" s="309"/>
      <c r="F59" s="309"/>
      <c r="G59" s="309"/>
      <c r="H59" s="309"/>
      <c r="I59" s="309"/>
      <c r="J59" s="309"/>
      <c r="K59" s="307"/>
    </row>
    <row r="60" spans="2:11" ht="15" customHeight="1">
      <c r="B60" s="305"/>
      <c r="C60" s="311"/>
      <c r="D60" s="314" t="s">
        <v>1160</v>
      </c>
      <c r="E60" s="314"/>
      <c r="F60" s="314"/>
      <c r="G60" s="314"/>
      <c r="H60" s="314"/>
      <c r="I60" s="314"/>
      <c r="J60" s="314"/>
      <c r="K60" s="307"/>
    </row>
    <row r="61" spans="2:11" ht="15" customHeight="1">
      <c r="B61" s="305"/>
      <c r="C61" s="311"/>
      <c r="D61" s="309" t="s">
        <v>1161</v>
      </c>
      <c r="E61" s="309"/>
      <c r="F61" s="309"/>
      <c r="G61" s="309"/>
      <c r="H61" s="309"/>
      <c r="I61" s="309"/>
      <c r="J61" s="309"/>
      <c r="K61" s="307"/>
    </row>
    <row r="62" spans="2:11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spans="2:11" ht="15" customHeight="1">
      <c r="B63" s="305"/>
      <c r="C63" s="311"/>
      <c r="D63" s="309" t="s">
        <v>1162</v>
      </c>
      <c r="E63" s="309"/>
      <c r="F63" s="309"/>
      <c r="G63" s="309"/>
      <c r="H63" s="309"/>
      <c r="I63" s="309"/>
      <c r="J63" s="309"/>
      <c r="K63" s="307"/>
    </row>
    <row r="64" spans="2:11" ht="15" customHeight="1">
      <c r="B64" s="305"/>
      <c r="C64" s="311"/>
      <c r="D64" s="314" t="s">
        <v>1163</v>
      </c>
      <c r="E64" s="314"/>
      <c r="F64" s="314"/>
      <c r="G64" s="314"/>
      <c r="H64" s="314"/>
      <c r="I64" s="314"/>
      <c r="J64" s="314"/>
      <c r="K64" s="307"/>
    </row>
    <row r="65" spans="2:11" ht="15" customHeight="1">
      <c r="B65" s="305"/>
      <c r="C65" s="311"/>
      <c r="D65" s="309" t="s">
        <v>1164</v>
      </c>
      <c r="E65" s="309"/>
      <c r="F65" s="309"/>
      <c r="G65" s="309"/>
      <c r="H65" s="309"/>
      <c r="I65" s="309"/>
      <c r="J65" s="309"/>
      <c r="K65" s="307"/>
    </row>
    <row r="66" spans="2:11" ht="15" customHeight="1">
      <c r="B66" s="305"/>
      <c r="C66" s="311"/>
      <c r="D66" s="309" t="s">
        <v>1165</v>
      </c>
      <c r="E66" s="309"/>
      <c r="F66" s="309"/>
      <c r="G66" s="309"/>
      <c r="H66" s="309"/>
      <c r="I66" s="309"/>
      <c r="J66" s="309"/>
      <c r="K66" s="307"/>
    </row>
    <row r="67" spans="2:11" ht="15" customHeight="1">
      <c r="B67" s="305"/>
      <c r="C67" s="311"/>
      <c r="D67" s="309" t="s">
        <v>1166</v>
      </c>
      <c r="E67" s="309"/>
      <c r="F67" s="309"/>
      <c r="G67" s="309"/>
      <c r="H67" s="309"/>
      <c r="I67" s="309"/>
      <c r="J67" s="309"/>
      <c r="K67" s="307"/>
    </row>
    <row r="68" spans="2:11" ht="15" customHeight="1">
      <c r="B68" s="305"/>
      <c r="C68" s="311"/>
      <c r="D68" s="309" t="s">
        <v>1167</v>
      </c>
      <c r="E68" s="309"/>
      <c r="F68" s="309"/>
      <c r="G68" s="309"/>
      <c r="H68" s="309"/>
      <c r="I68" s="309"/>
      <c r="J68" s="309"/>
      <c r="K68" s="307"/>
    </row>
    <row r="69" spans="2:11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spans="2:11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spans="2:1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spans="2:11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spans="2:11" ht="45" customHeight="1">
      <c r="B73" s="324"/>
      <c r="C73" s="325" t="s">
        <v>94</v>
      </c>
      <c r="D73" s="325"/>
      <c r="E73" s="325"/>
      <c r="F73" s="325"/>
      <c r="G73" s="325"/>
      <c r="H73" s="325"/>
      <c r="I73" s="325"/>
      <c r="J73" s="325"/>
      <c r="K73" s="326"/>
    </row>
    <row r="74" spans="2:11" ht="17.25" customHeight="1">
      <c r="B74" s="324"/>
      <c r="C74" s="327" t="s">
        <v>1168</v>
      </c>
      <c r="D74" s="327"/>
      <c r="E74" s="327"/>
      <c r="F74" s="327" t="s">
        <v>1169</v>
      </c>
      <c r="G74" s="328"/>
      <c r="H74" s="327" t="s">
        <v>124</v>
      </c>
      <c r="I74" s="327" t="s">
        <v>54</v>
      </c>
      <c r="J74" s="327" t="s">
        <v>1170</v>
      </c>
      <c r="K74" s="326"/>
    </row>
    <row r="75" spans="2:11" ht="17.25" customHeight="1">
      <c r="B75" s="324"/>
      <c r="C75" s="329" t="s">
        <v>1171</v>
      </c>
      <c r="D75" s="329"/>
      <c r="E75" s="329"/>
      <c r="F75" s="330" t="s">
        <v>1172</v>
      </c>
      <c r="G75" s="331"/>
      <c r="H75" s="329"/>
      <c r="I75" s="329"/>
      <c r="J75" s="329" t="s">
        <v>1173</v>
      </c>
      <c r="K75" s="326"/>
    </row>
    <row r="76" spans="2:11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spans="2:11" ht="15" customHeight="1">
      <c r="B77" s="324"/>
      <c r="C77" s="313" t="s">
        <v>50</v>
      </c>
      <c r="D77" s="332"/>
      <c r="E77" s="332"/>
      <c r="F77" s="334" t="s">
        <v>1174</v>
      </c>
      <c r="G77" s="333"/>
      <c r="H77" s="313" t="s">
        <v>1175</v>
      </c>
      <c r="I77" s="313" t="s">
        <v>1176</v>
      </c>
      <c r="J77" s="313">
        <v>20</v>
      </c>
      <c r="K77" s="326"/>
    </row>
    <row r="78" spans="2:11" ht="15" customHeight="1">
      <c r="B78" s="324"/>
      <c r="C78" s="313" t="s">
        <v>1177</v>
      </c>
      <c r="D78" s="313"/>
      <c r="E78" s="313"/>
      <c r="F78" s="334" t="s">
        <v>1174</v>
      </c>
      <c r="G78" s="333"/>
      <c r="H78" s="313" t="s">
        <v>1178</v>
      </c>
      <c r="I78" s="313" t="s">
        <v>1176</v>
      </c>
      <c r="J78" s="313">
        <v>120</v>
      </c>
      <c r="K78" s="326"/>
    </row>
    <row r="79" spans="2:11" ht="15" customHeight="1">
      <c r="B79" s="335"/>
      <c r="C79" s="313" t="s">
        <v>1179</v>
      </c>
      <c r="D79" s="313"/>
      <c r="E79" s="313"/>
      <c r="F79" s="334" t="s">
        <v>1180</v>
      </c>
      <c r="G79" s="333"/>
      <c r="H79" s="313" t="s">
        <v>1181</v>
      </c>
      <c r="I79" s="313" t="s">
        <v>1176</v>
      </c>
      <c r="J79" s="313">
        <v>50</v>
      </c>
      <c r="K79" s="326"/>
    </row>
    <row r="80" spans="2:11" ht="15" customHeight="1">
      <c r="B80" s="335"/>
      <c r="C80" s="313" t="s">
        <v>1182</v>
      </c>
      <c r="D80" s="313"/>
      <c r="E80" s="313"/>
      <c r="F80" s="334" t="s">
        <v>1174</v>
      </c>
      <c r="G80" s="333"/>
      <c r="H80" s="313" t="s">
        <v>1183</v>
      </c>
      <c r="I80" s="313" t="s">
        <v>1184</v>
      </c>
      <c r="J80" s="313"/>
      <c r="K80" s="326"/>
    </row>
    <row r="81" spans="2:11" ht="15" customHeight="1">
      <c r="B81" s="335"/>
      <c r="C81" s="336" t="s">
        <v>1185</v>
      </c>
      <c r="D81" s="336"/>
      <c r="E81" s="336"/>
      <c r="F81" s="337" t="s">
        <v>1180</v>
      </c>
      <c r="G81" s="336"/>
      <c r="H81" s="336" t="s">
        <v>1186</v>
      </c>
      <c r="I81" s="336" t="s">
        <v>1176</v>
      </c>
      <c r="J81" s="336">
        <v>15</v>
      </c>
      <c r="K81" s="326"/>
    </row>
    <row r="82" spans="2:11" ht="15" customHeight="1">
      <c r="B82" s="335"/>
      <c r="C82" s="336" t="s">
        <v>1187</v>
      </c>
      <c r="D82" s="336"/>
      <c r="E82" s="336"/>
      <c r="F82" s="337" t="s">
        <v>1180</v>
      </c>
      <c r="G82" s="336"/>
      <c r="H82" s="336" t="s">
        <v>1188</v>
      </c>
      <c r="I82" s="336" t="s">
        <v>1176</v>
      </c>
      <c r="J82" s="336">
        <v>15</v>
      </c>
      <c r="K82" s="326"/>
    </row>
    <row r="83" spans="2:11" ht="15" customHeight="1">
      <c r="B83" s="335"/>
      <c r="C83" s="336" t="s">
        <v>1189</v>
      </c>
      <c r="D83" s="336"/>
      <c r="E83" s="336"/>
      <c r="F83" s="337" t="s">
        <v>1180</v>
      </c>
      <c r="G83" s="336"/>
      <c r="H83" s="336" t="s">
        <v>1190</v>
      </c>
      <c r="I83" s="336" t="s">
        <v>1176</v>
      </c>
      <c r="J83" s="336">
        <v>20</v>
      </c>
      <c r="K83" s="326"/>
    </row>
    <row r="84" spans="2:11" ht="15" customHeight="1">
      <c r="B84" s="335"/>
      <c r="C84" s="336" t="s">
        <v>1191</v>
      </c>
      <c r="D84" s="336"/>
      <c r="E84" s="336"/>
      <c r="F84" s="337" t="s">
        <v>1180</v>
      </c>
      <c r="G84" s="336"/>
      <c r="H84" s="336" t="s">
        <v>1192</v>
      </c>
      <c r="I84" s="336" t="s">
        <v>1176</v>
      </c>
      <c r="J84" s="336">
        <v>20</v>
      </c>
      <c r="K84" s="326"/>
    </row>
    <row r="85" spans="2:11" ht="15" customHeight="1">
      <c r="B85" s="335"/>
      <c r="C85" s="313" t="s">
        <v>1193</v>
      </c>
      <c r="D85" s="313"/>
      <c r="E85" s="313"/>
      <c r="F85" s="334" t="s">
        <v>1180</v>
      </c>
      <c r="G85" s="333"/>
      <c r="H85" s="313" t="s">
        <v>1194</v>
      </c>
      <c r="I85" s="313" t="s">
        <v>1176</v>
      </c>
      <c r="J85" s="313">
        <v>50</v>
      </c>
      <c r="K85" s="326"/>
    </row>
    <row r="86" spans="2:11" ht="15" customHeight="1">
      <c r="B86" s="335"/>
      <c r="C86" s="313" t="s">
        <v>1195</v>
      </c>
      <c r="D86" s="313"/>
      <c r="E86" s="313"/>
      <c r="F86" s="334" t="s">
        <v>1180</v>
      </c>
      <c r="G86" s="333"/>
      <c r="H86" s="313" t="s">
        <v>1196</v>
      </c>
      <c r="I86" s="313" t="s">
        <v>1176</v>
      </c>
      <c r="J86" s="313">
        <v>20</v>
      </c>
      <c r="K86" s="326"/>
    </row>
    <row r="87" spans="2:11" ht="15" customHeight="1">
      <c r="B87" s="335"/>
      <c r="C87" s="313" t="s">
        <v>1197</v>
      </c>
      <c r="D87" s="313"/>
      <c r="E87" s="313"/>
      <c r="F87" s="334" t="s">
        <v>1180</v>
      </c>
      <c r="G87" s="333"/>
      <c r="H87" s="313" t="s">
        <v>1198</v>
      </c>
      <c r="I87" s="313" t="s">
        <v>1176</v>
      </c>
      <c r="J87" s="313">
        <v>20</v>
      </c>
      <c r="K87" s="326"/>
    </row>
    <row r="88" spans="2:11" ht="15" customHeight="1">
      <c r="B88" s="335"/>
      <c r="C88" s="313" t="s">
        <v>1199</v>
      </c>
      <c r="D88" s="313"/>
      <c r="E88" s="313"/>
      <c r="F88" s="334" t="s">
        <v>1180</v>
      </c>
      <c r="G88" s="333"/>
      <c r="H88" s="313" t="s">
        <v>1200</v>
      </c>
      <c r="I88" s="313" t="s">
        <v>1176</v>
      </c>
      <c r="J88" s="313">
        <v>50</v>
      </c>
      <c r="K88" s="326"/>
    </row>
    <row r="89" spans="2:11" ht="15" customHeight="1">
      <c r="B89" s="335"/>
      <c r="C89" s="313" t="s">
        <v>1201</v>
      </c>
      <c r="D89" s="313"/>
      <c r="E89" s="313"/>
      <c r="F89" s="334" t="s">
        <v>1180</v>
      </c>
      <c r="G89" s="333"/>
      <c r="H89" s="313" t="s">
        <v>1201</v>
      </c>
      <c r="I89" s="313" t="s">
        <v>1176</v>
      </c>
      <c r="J89" s="313">
        <v>50</v>
      </c>
      <c r="K89" s="326"/>
    </row>
    <row r="90" spans="2:11" ht="15" customHeight="1">
      <c r="B90" s="335"/>
      <c r="C90" s="313" t="s">
        <v>129</v>
      </c>
      <c r="D90" s="313"/>
      <c r="E90" s="313"/>
      <c r="F90" s="334" t="s">
        <v>1180</v>
      </c>
      <c r="G90" s="333"/>
      <c r="H90" s="313" t="s">
        <v>1202</v>
      </c>
      <c r="I90" s="313" t="s">
        <v>1176</v>
      </c>
      <c r="J90" s="313">
        <v>255</v>
      </c>
      <c r="K90" s="326"/>
    </row>
    <row r="91" spans="2:11" ht="15" customHeight="1">
      <c r="B91" s="335"/>
      <c r="C91" s="313" t="s">
        <v>1203</v>
      </c>
      <c r="D91" s="313"/>
      <c r="E91" s="313"/>
      <c r="F91" s="334" t="s">
        <v>1174</v>
      </c>
      <c r="G91" s="333"/>
      <c r="H91" s="313" t="s">
        <v>1204</v>
      </c>
      <c r="I91" s="313" t="s">
        <v>1205</v>
      </c>
      <c r="J91" s="313"/>
      <c r="K91" s="326"/>
    </row>
    <row r="92" spans="2:11" ht="15" customHeight="1">
      <c r="B92" s="335"/>
      <c r="C92" s="313" t="s">
        <v>1206</v>
      </c>
      <c r="D92" s="313"/>
      <c r="E92" s="313"/>
      <c r="F92" s="334" t="s">
        <v>1174</v>
      </c>
      <c r="G92" s="333"/>
      <c r="H92" s="313" t="s">
        <v>1207</v>
      </c>
      <c r="I92" s="313" t="s">
        <v>1208</v>
      </c>
      <c r="J92" s="313"/>
      <c r="K92" s="326"/>
    </row>
    <row r="93" spans="2:11" ht="15" customHeight="1">
      <c r="B93" s="335"/>
      <c r="C93" s="313" t="s">
        <v>1209</v>
      </c>
      <c r="D93" s="313"/>
      <c r="E93" s="313"/>
      <c r="F93" s="334" t="s">
        <v>1174</v>
      </c>
      <c r="G93" s="333"/>
      <c r="H93" s="313" t="s">
        <v>1209</v>
      </c>
      <c r="I93" s="313" t="s">
        <v>1208</v>
      </c>
      <c r="J93" s="313"/>
      <c r="K93" s="326"/>
    </row>
    <row r="94" spans="2:11" ht="15" customHeight="1">
      <c r="B94" s="335"/>
      <c r="C94" s="313" t="s">
        <v>35</v>
      </c>
      <c r="D94" s="313"/>
      <c r="E94" s="313"/>
      <c r="F94" s="334" t="s">
        <v>1174</v>
      </c>
      <c r="G94" s="333"/>
      <c r="H94" s="313" t="s">
        <v>1210</v>
      </c>
      <c r="I94" s="313" t="s">
        <v>1208</v>
      </c>
      <c r="J94" s="313"/>
      <c r="K94" s="326"/>
    </row>
    <row r="95" spans="2:11" ht="15" customHeight="1">
      <c r="B95" s="335"/>
      <c r="C95" s="313" t="s">
        <v>45</v>
      </c>
      <c r="D95" s="313"/>
      <c r="E95" s="313"/>
      <c r="F95" s="334" t="s">
        <v>1174</v>
      </c>
      <c r="G95" s="333"/>
      <c r="H95" s="313" t="s">
        <v>1211</v>
      </c>
      <c r="I95" s="313" t="s">
        <v>1208</v>
      </c>
      <c r="J95" s="313"/>
      <c r="K95" s="326"/>
    </row>
    <row r="96" spans="2:11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spans="2:11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spans="2:11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spans="2:11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spans="2:11" ht="45" customHeight="1">
      <c r="B100" s="324"/>
      <c r="C100" s="325" t="s">
        <v>1212</v>
      </c>
      <c r="D100" s="325"/>
      <c r="E100" s="325"/>
      <c r="F100" s="325"/>
      <c r="G100" s="325"/>
      <c r="H100" s="325"/>
      <c r="I100" s="325"/>
      <c r="J100" s="325"/>
      <c r="K100" s="326"/>
    </row>
    <row r="101" spans="2:11" ht="17.25" customHeight="1">
      <c r="B101" s="324"/>
      <c r="C101" s="327" t="s">
        <v>1168</v>
      </c>
      <c r="D101" s="327"/>
      <c r="E101" s="327"/>
      <c r="F101" s="327" t="s">
        <v>1169</v>
      </c>
      <c r="G101" s="328"/>
      <c r="H101" s="327" t="s">
        <v>124</v>
      </c>
      <c r="I101" s="327" t="s">
        <v>54</v>
      </c>
      <c r="J101" s="327" t="s">
        <v>1170</v>
      </c>
      <c r="K101" s="326"/>
    </row>
    <row r="102" spans="2:11" ht="17.25" customHeight="1">
      <c r="B102" s="324"/>
      <c r="C102" s="329" t="s">
        <v>1171</v>
      </c>
      <c r="D102" s="329"/>
      <c r="E102" s="329"/>
      <c r="F102" s="330" t="s">
        <v>1172</v>
      </c>
      <c r="G102" s="331"/>
      <c r="H102" s="329"/>
      <c r="I102" s="329"/>
      <c r="J102" s="329" t="s">
        <v>1173</v>
      </c>
      <c r="K102" s="326"/>
    </row>
    <row r="103" spans="2:11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spans="2:11" ht="15" customHeight="1">
      <c r="B104" s="324"/>
      <c r="C104" s="313" t="s">
        <v>50</v>
      </c>
      <c r="D104" s="332"/>
      <c r="E104" s="332"/>
      <c r="F104" s="334" t="s">
        <v>1174</v>
      </c>
      <c r="G104" s="343"/>
      <c r="H104" s="313" t="s">
        <v>1213</v>
      </c>
      <c r="I104" s="313" t="s">
        <v>1176</v>
      </c>
      <c r="J104" s="313">
        <v>20</v>
      </c>
      <c r="K104" s="326"/>
    </row>
    <row r="105" spans="2:11" ht="15" customHeight="1">
      <c r="B105" s="324"/>
      <c r="C105" s="313" t="s">
        <v>1177</v>
      </c>
      <c r="D105" s="313"/>
      <c r="E105" s="313"/>
      <c r="F105" s="334" t="s">
        <v>1174</v>
      </c>
      <c r="G105" s="313"/>
      <c r="H105" s="313" t="s">
        <v>1213</v>
      </c>
      <c r="I105" s="313" t="s">
        <v>1176</v>
      </c>
      <c r="J105" s="313">
        <v>120</v>
      </c>
      <c r="K105" s="326"/>
    </row>
    <row r="106" spans="2:11" ht="15" customHeight="1">
      <c r="B106" s="335"/>
      <c r="C106" s="313" t="s">
        <v>1179</v>
      </c>
      <c r="D106" s="313"/>
      <c r="E106" s="313"/>
      <c r="F106" s="334" t="s">
        <v>1180</v>
      </c>
      <c r="G106" s="313"/>
      <c r="H106" s="313" t="s">
        <v>1213</v>
      </c>
      <c r="I106" s="313" t="s">
        <v>1176</v>
      </c>
      <c r="J106" s="313">
        <v>50</v>
      </c>
      <c r="K106" s="326"/>
    </row>
    <row r="107" spans="2:11" ht="15" customHeight="1">
      <c r="B107" s="335"/>
      <c r="C107" s="313" t="s">
        <v>1182</v>
      </c>
      <c r="D107" s="313"/>
      <c r="E107" s="313"/>
      <c r="F107" s="334" t="s">
        <v>1174</v>
      </c>
      <c r="G107" s="313"/>
      <c r="H107" s="313" t="s">
        <v>1213</v>
      </c>
      <c r="I107" s="313" t="s">
        <v>1184</v>
      </c>
      <c r="J107" s="313"/>
      <c r="K107" s="326"/>
    </row>
    <row r="108" spans="2:11" ht="15" customHeight="1">
      <c r="B108" s="335"/>
      <c r="C108" s="313" t="s">
        <v>1193</v>
      </c>
      <c r="D108" s="313"/>
      <c r="E108" s="313"/>
      <c r="F108" s="334" t="s">
        <v>1180</v>
      </c>
      <c r="G108" s="313"/>
      <c r="H108" s="313" t="s">
        <v>1213</v>
      </c>
      <c r="I108" s="313" t="s">
        <v>1176</v>
      </c>
      <c r="J108" s="313">
        <v>50</v>
      </c>
      <c r="K108" s="326"/>
    </row>
    <row r="109" spans="2:11" ht="15" customHeight="1">
      <c r="B109" s="335"/>
      <c r="C109" s="313" t="s">
        <v>1201</v>
      </c>
      <c r="D109" s="313"/>
      <c r="E109" s="313"/>
      <c r="F109" s="334" t="s">
        <v>1180</v>
      </c>
      <c r="G109" s="313"/>
      <c r="H109" s="313" t="s">
        <v>1213</v>
      </c>
      <c r="I109" s="313" t="s">
        <v>1176</v>
      </c>
      <c r="J109" s="313">
        <v>50</v>
      </c>
      <c r="K109" s="326"/>
    </row>
    <row r="110" spans="2:11" ht="15" customHeight="1">
      <c r="B110" s="335"/>
      <c r="C110" s="313" t="s">
        <v>1199</v>
      </c>
      <c r="D110" s="313"/>
      <c r="E110" s="313"/>
      <c r="F110" s="334" t="s">
        <v>1180</v>
      </c>
      <c r="G110" s="313"/>
      <c r="H110" s="313" t="s">
        <v>1213</v>
      </c>
      <c r="I110" s="313" t="s">
        <v>1176</v>
      </c>
      <c r="J110" s="313">
        <v>50</v>
      </c>
      <c r="K110" s="326"/>
    </row>
    <row r="111" spans="2:11" ht="15" customHeight="1">
      <c r="B111" s="335"/>
      <c r="C111" s="313" t="s">
        <v>50</v>
      </c>
      <c r="D111" s="313"/>
      <c r="E111" s="313"/>
      <c r="F111" s="334" t="s">
        <v>1174</v>
      </c>
      <c r="G111" s="313"/>
      <c r="H111" s="313" t="s">
        <v>1214</v>
      </c>
      <c r="I111" s="313" t="s">
        <v>1176</v>
      </c>
      <c r="J111" s="313">
        <v>20</v>
      </c>
      <c r="K111" s="326"/>
    </row>
    <row r="112" spans="2:11" ht="15" customHeight="1">
      <c r="B112" s="335"/>
      <c r="C112" s="313" t="s">
        <v>1215</v>
      </c>
      <c r="D112" s="313"/>
      <c r="E112" s="313"/>
      <c r="F112" s="334" t="s">
        <v>1174</v>
      </c>
      <c r="G112" s="313"/>
      <c r="H112" s="313" t="s">
        <v>1216</v>
      </c>
      <c r="I112" s="313" t="s">
        <v>1176</v>
      </c>
      <c r="J112" s="313">
        <v>120</v>
      </c>
      <c r="K112" s="326"/>
    </row>
    <row r="113" spans="2:11" ht="15" customHeight="1">
      <c r="B113" s="335"/>
      <c r="C113" s="313" t="s">
        <v>35</v>
      </c>
      <c r="D113" s="313"/>
      <c r="E113" s="313"/>
      <c r="F113" s="334" t="s">
        <v>1174</v>
      </c>
      <c r="G113" s="313"/>
      <c r="H113" s="313" t="s">
        <v>1217</v>
      </c>
      <c r="I113" s="313" t="s">
        <v>1208</v>
      </c>
      <c r="J113" s="313"/>
      <c r="K113" s="326"/>
    </row>
    <row r="114" spans="2:11" ht="15" customHeight="1">
      <c r="B114" s="335"/>
      <c r="C114" s="313" t="s">
        <v>45</v>
      </c>
      <c r="D114" s="313"/>
      <c r="E114" s="313"/>
      <c r="F114" s="334" t="s">
        <v>1174</v>
      </c>
      <c r="G114" s="313"/>
      <c r="H114" s="313" t="s">
        <v>1218</v>
      </c>
      <c r="I114" s="313" t="s">
        <v>1208</v>
      </c>
      <c r="J114" s="313"/>
      <c r="K114" s="326"/>
    </row>
    <row r="115" spans="2:11" ht="15" customHeight="1">
      <c r="B115" s="335"/>
      <c r="C115" s="313" t="s">
        <v>54</v>
      </c>
      <c r="D115" s="313"/>
      <c r="E115" s="313"/>
      <c r="F115" s="334" t="s">
        <v>1174</v>
      </c>
      <c r="G115" s="313"/>
      <c r="H115" s="313" t="s">
        <v>1219</v>
      </c>
      <c r="I115" s="313" t="s">
        <v>1220</v>
      </c>
      <c r="J115" s="313"/>
      <c r="K115" s="326"/>
    </row>
    <row r="116" spans="2:11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spans="2:11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spans="2:11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spans="2:11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spans="2:11" ht="45" customHeight="1">
      <c r="B120" s="350"/>
      <c r="C120" s="303" t="s">
        <v>1221</v>
      </c>
      <c r="D120" s="303"/>
      <c r="E120" s="303"/>
      <c r="F120" s="303"/>
      <c r="G120" s="303"/>
      <c r="H120" s="303"/>
      <c r="I120" s="303"/>
      <c r="J120" s="303"/>
      <c r="K120" s="351"/>
    </row>
    <row r="121" spans="2:11" ht="17.25" customHeight="1">
      <c r="B121" s="352"/>
      <c r="C121" s="327" t="s">
        <v>1168</v>
      </c>
      <c r="D121" s="327"/>
      <c r="E121" s="327"/>
      <c r="F121" s="327" t="s">
        <v>1169</v>
      </c>
      <c r="G121" s="328"/>
      <c r="H121" s="327" t="s">
        <v>124</v>
      </c>
      <c r="I121" s="327" t="s">
        <v>54</v>
      </c>
      <c r="J121" s="327" t="s">
        <v>1170</v>
      </c>
      <c r="K121" s="353"/>
    </row>
    <row r="122" spans="2:11" ht="17.25" customHeight="1">
      <c r="B122" s="352"/>
      <c r="C122" s="329" t="s">
        <v>1171</v>
      </c>
      <c r="D122" s="329"/>
      <c r="E122" s="329"/>
      <c r="F122" s="330" t="s">
        <v>1172</v>
      </c>
      <c r="G122" s="331"/>
      <c r="H122" s="329"/>
      <c r="I122" s="329"/>
      <c r="J122" s="329" t="s">
        <v>1173</v>
      </c>
      <c r="K122" s="353"/>
    </row>
    <row r="123" spans="2:11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spans="2:11" ht="15" customHeight="1">
      <c r="B124" s="354"/>
      <c r="C124" s="313" t="s">
        <v>1177</v>
      </c>
      <c r="D124" s="332"/>
      <c r="E124" s="332"/>
      <c r="F124" s="334" t="s">
        <v>1174</v>
      </c>
      <c r="G124" s="313"/>
      <c r="H124" s="313" t="s">
        <v>1213</v>
      </c>
      <c r="I124" s="313" t="s">
        <v>1176</v>
      </c>
      <c r="J124" s="313">
        <v>120</v>
      </c>
      <c r="K124" s="356"/>
    </row>
    <row r="125" spans="2:11" ht="15" customHeight="1">
      <c r="B125" s="354"/>
      <c r="C125" s="313" t="s">
        <v>1222</v>
      </c>
      <c r="D125" s="313"/>
      <c r="E125" s="313"/>
      <c r="F125" s="334" t="s">
        <v>1174</v>
      </c>
      <c r="G125" s="313"/>
      <c r="H125" s="313" t="s">
        <v>1223</v>
      </c>
      <c r="I125" s="313" t="s">
        <v>1176</v>
      </c>
      <c r="J125" s="313" t="s">
        <v>1224</v>
      </c>
      <c r="K125" s="356"/>
    </row>
    <row r="126" spans="2:11" ht="15" customHeight="1">
      <c r="B126" s="354"/>
      <c r="C126" s="313" t="s">
        <v>82</v>
      </c>
      <c r="D126" s="313"/>
      <c r="E126" s="313"/>
      <c r="F126" s="334" t="s">
        <v>1174</v>
      </c>
      <c r="G126" s="313"/>
      <c r="H126" s="313" t="s">
        <v>1225</v>
      </c>
      <c r="I126" s="313" t="s">
        <v>1176</v>
      </c>
      <c r="J126" s="313" t="s">
        <v>1224</v>
      </c>
      <c r="K126" s="356"/>
    </row>
    <row r="127" spans="2:11" ht="15" customHeight="1">
      <c r="B127" s="354"/>
      <c r="C127" s="313" t="s">
        <v>1185</v>
      </c>
      <c r="D127" s="313"/>
      <c r="E127" s="313"/>
      <c r="F127" s="334" t="s">
        <v>1180</v>
      </c>
      <c r="G127" s="313"/>
      <c r="H127" s="313" t="s">
        <v>1186</v>
      </c>
      <c r="I127" s="313" t="s">
        <v>1176</v>
      </c>
      <c r="J127" s="313">
        <v>15</v>
      </c>
      <c r="K127" s="356"/>
    </row>
    <row r="128" spans="2:11" ht="15" customHeight="1">
      <c r="B128" s="354"/>
      <c r="C128" s="336" t="s">
        <v>1187</v>
      </c>
      <c r="D128" s="336"/>
      <c r="E128" s="336"/>
      <c r="F128" s="337" t="s">
        <v>1180</v>
      </c>
      <c r="G128" s="336"/>
      <c r="H128" s="336" t="s">
        <v>1188</v>
      </c>
      <c r="I128" s="336" t="s">
        <v>1176</v>
      </c>
      <c r="J128" s="336">
        <v>15</v>
      </c>
      <c r="K128" s="356"/>
    </row>
    <row r="129" spans="2:11" ht="15" customHeight="1">
      <c r="B129" s="354"/>
      <c r="C129" s="336" t="s">
        <v>1189</v>
      </c>
      <c r="D129" s="336"/>
      <c r="E129" s="336"/>
      <c r="F129" s="337" t="s">
        <v>1180</v>
      </c>
      <c r="G129" s="336"/>
      <c r="H129" s="336" t="s">
        <v>1190</v>
      </c>
      <c r="I129" s="336" t="s">
        <v>1176</v>
      </c>
      <c r="J129" s="336">
        <v>20</v>
      </c>
      <c r="K129" s="356"/>
    </row>
    <row r="130" spans="2:11" ht="15" customHeight="1">
      <c r="B130" s="354"/>
      <c r="C130" s="336" t="s">
        <v>1191</v>
      </c>
      <c r="D130" s="336"/>
      <c r="E130" s="336"/>
      <c r="F130" s="337" t="s">
        <v>1180</v>
      </c>
      <c r="G130" s="336"/>
      <c r="H130" s="336" t="s">
        <v>1192</v>
      </c>
      <c r="I130" s="336" t="s">
        <v>1176</v>
      </c>
      <c r="J130" s="336">
        <v>20</v>
      </c>
      <c r="K130" s="356"/>
    </row>
    <row r="131" spans="2:11" ht="15" customHeight="1">
      <c r="B131" s="354"/>
      <c r="C131" s="313" t="s">
        <v>1179</v>
      </c>
      <c r="D131" s="313"/>
      <c r="E131" s="313"/>
      <c r="F131" s="334" t="s">
        <v>1180</v>
      </c>
      <c r="G131" s="313"/>
      <c r="H131" s="313" t="s">
        <v>1213</v>
      </c>
      <c r="I131" s="313" t="s">
        <v>1176</v>
      </c>
      <c r="J131" s="313">
        <v>50</v>
      </c>
      <c r="K131" s="356"/>
    </row>
    <row r="132" spans="2:11" ht="15" customHeight="1">
      <c r="B132" s="354"/>
      <c r="C132" s="313" t="s">
        <v>1193</v>
      </c>
      <c r="D132" s="313"/>
      <c r="E132" s="313"/>
      <c r="F132" s="334" t="s">
        <v>1180</v>
      </c>
      <c r="G132" s="313"/>
      <c r="H132" s="313" t="s">
        <v>1213</v>
      </c>
      <c r="I132" s="313" t="s">
        <v>1176</v>
      </c>
      <c r="J132" s="313">
        <v>50</v>
      </c>
      <c r="K132" s="356"/>
    </row>
    <row r="133" spans="2:11" ht="15" customHeight="1">
      <c r="B133" s="354"/>
      <c r="C133" s="313" t="s">
        <v>1199</v>
      </c>
      <c r="D133" s="313"/>
      <c r="E133" s="313"/>
      <c r="F133" s="334" t="s">
        <v>1180</v>
      </c>
      <c r="G133" s="313"/>
      <c r="H133" s="313" t="s">
        <v>1213</v>
      </c>
      <c r="I133" s="313" t="s">
        <v>1176</v>
      </c>
      <c r="J133" s="313">
        <v>50</v>
      </c>
      <c r="K133" s="356"/>
    </row>
    <row r="134" spans="2:11" ht="15" customHeight="1">
      <c r="B134" s="354"/>
      <c r="C134" s="313" t="s">
        <v>1201</v>
      </c>
      <c r="D134" s="313"/>
      <c r="E134" s="313"/>
      <c r="F134" s="334" t="s">
        <v>1180</v>
      </c>
      <c r="G134" s="313"/>
      <c r="H134" s="313" t="s">
        <v>1213</v>
      </c>
      <c r="I134" s="313" t="s">
        <v>1176</v>
      </c>
      <c r="J134" s="313">
        <v>50</v>
      </c>
      <c r="K134" s="356"/>
    </row>
    <row r="135" spans="2:11" ht="15" customHeight="1">
      <c r="B135" s="354"/>
      <c r="C135" s="313" t="s">
        <v>129</v>
      </c>
      <c r="D135" s="313"/>
      <c r="E135" s="313"/>
      <c r="F135" s="334" t="s">
        <v>1180</v>
      </c>
      <c r="G135" s="313"/>
      <c r="H135" s="313" t="s">
        <v>1226</v>
      </c>
      <c r="I135" s="313" t="s">
        <v>1176</v>
      </c>
      <c r="J135" s="313">
        <v>255</v>
      </c>
      <c r="K135" s="356"/>
    </row>
    <row r="136" spans="2:11" ht="15" customHeight="1">
      <c r="B136" s="354"/>
      <c r="C136" s="313" t="s">
        <v>1203</v>
      </c>
      <c r="D136" s="313"/>
      <c r="E136" s="313"/>
      <c r="F136" s="334" t="s">
        <v>1174</v>
      </c>
      <c r="G136" s="313"/>
      <c r="H136" s="313" t="s">
        <v>1227</v>
      </c>
      <c r="I136" s="313" t="s">
        <v>1205</v>
      </c>
      <c r="J136" s="313"/>
      <c r="K136" s="356"/>
    </row>
    <row r="137" spans="2:11" ht="15" customHeight="1">
      <c r="B137" s="354"/>
      <c r="C137" s="313" t="s">
        <v>1206</v>
      </c>
      <c r="D137" s="313"/>
      <c r="E137" s="313"/>
      <c r="F137" s="334" t="s">
        <v>1174</v>
      </c>
      <c r="G137" s="313"/>
      <c r="H137" s="313" t="s">
        <v>1228</v>
      </c>
      <c r="I137" s="313" t="s">
        <v>1208</v>
      </c>
      <c r="J137" s="313"/>
      <c r="K137" s="356"/>
    </row>
    <row r="138" spans="2:11" ht="15" customHeight="1">
      <c r="B138" s="354"/>
      <c r="C138" s="313" t="s">
        <v>1209</v>
      </c>
      <c r="D138" s="313"/>
      <c r="E138" s="313"/>
      <c r="F138" s="334" t="s">
        <v>1174</v>
      </c>
      <c r="G138" s="313"/>
      <c r="H138" s="313" t="s">
        <v>1209</v>
      </c>
      <c r="I138" s="313" t="s">
        <v>1208</v>
      </c>
      <c r="J138" s="313"/>
      <c r="K138" s="356"/>
    </row>
    <row r="139" spans="2:11" ht="15" customHeight="1">
      <c r="B139" s="354"/>
      <c r="C139" s="313" t="s">
        <v>35</v>
      </c>
      <c r="D139" s="313"/>
      <c r="E139" s="313"/>
      <c r="F139" s="334" t="s">
        <v>1174</v>
      </c>
      <c r="G139" s="313"/>
      <c r="H139" s="313" t="s">
        <v>1229</v>
      </c>
      <c r="I139" s="313" t="s">
        <v>1208</v>
      </c>
      <c r="J139" s="313"/>
      <c r="K139" s="356"/>
    </row>
    <row r="140" spans="2:11" ht="15" customHeight="1">
      <c r="B140" s="354"/>
      <c r="C140" s="313" t="s">
        <v>1230</v>
      </c>
      <c r="D140" s="313"/>
      <c r="E140" s="313"/>
      <c r="F140" s="334" t="s">
        <v>1174</v>
      </c>
      <c r="G140" s="313"/>
      <c r="H140" s="313" t="s">
        <v>1231</v>
      </c>
      <c r="I140" s="313" t="s">
        <v>1208</v>
      </c>
      <c r="J140" s="313"/>
      <c r="K140" s="356"/>
    </row>
    <row r="141" spans="2:1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spans="2:11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spans="2:11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spans="2:11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spans="2:11" ht="45" customHeight="1">
      <c r="B145" s="324"/>
      <c r="C145" s="325" t="s">
        <v>1232</v>
      </c>
      <c r="D145" s="325"/>
      <c r="E145" s="325"/>
      <c r="F145" s="325"/>
      <c r="G145" s="325"/>
      <c r="H145" s="325"/>
      <c r="I145" s="325"/>
      <c r="J145" s="325"/>
      <c r="K145" s="326"/>
    </row>
    <row r="146" spans="2:11" ht="17.25" customHeight="1">
      <c r="B146" s="324"/>
      <c r="C146" s="327" t="s">
        <v>1168</v>
      </c>
      <c r="D146" s="327"/>
      <c r="E146" s="327"/>
      <c r="F146" s="327" t="s">
        <v>1169</v>
      </c>
      <c r="G146" s="328"/>
      <c r="H146" s="327" t="s">
        <v>124</v>
      </c>
      <c r="I146" s="327" t="s">
        <v>54</v>
      </c>
      <c r="J146" s="327" t="s">
        <v>1170</v>
      </c>
      <c r="K146" s="326"/>
    </row>
    <row r="147" spans="2:11" ht="17.25" customHeight="1">
      <c r="B147" s="324"/>
      <c r="C147" s="329" t="s">
        <v>1171</v>
      </c>
      <c r="D147" s="329"/>
      <c r="E147" s="329"/>
      <c r="F147" s="330" t="s">
        <v>1172</v>
      </c>
      <c r="G147" s="331"/>
      <c r="H147" s="329"/>
      <c r="I147" s="329"/>
      <c r="J147" s="329" t="s">
        <v>1173</v>
      </c>
      <c r="K147" s="326"/>
    </row>
    <row r="148" spans="2:11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spans="2:11" ht="15" customHeight="1">
      <c r="B149" s="335"/>
      <c r="C149" s="360" t="s">
        <v>1177</v>
      </c>
      <c r="D149" s="313"/>
      <c r="E149" s="313"/>
      <c r="F149" s="361" t="s">
        <v>1174</v>
      </c>
      <c r="G149" s="313"/>
      <c r="H149" s="360" t="s">
        <v>1213</v>
      </c>
      <c r="I149" s="360" t="s">
        <v>1176</v>
      </c>
      <c r="J149" s="360">
        <v>120</v>
      </c>
      <c r="K149" s="356"/>
    </row>
    <row r="150" spans="2:11" ht="15" customHeight="1">
      <c r="B150" s="335"/>
      <c r="C150" s="360" t="s">
        <v>1222</v>
      </c>
      <c r="D150" s="313"/>
      <c r="E150" s="313"/>
      <c r="F150" s="361" t="s">
        <v>1174</v>
      </c>
      <c r="G150" s="313"/>
      <c r="H150" s="360" t="s">
        <v>1233</v>
      </c>
      <c r="I150" s="360" t="s">
        <v>1176</v>
      </c>
      <c r="J150" s="360" t="s">
        <v>1224</v>
      </c>
      <c r="K150" s="356"/>
    </row>
    <row r="151" spans="2:11" ht="15" customHeight="1">
      <c r="B151" s="335"/>
      <c r="C151" s="360" t="s">
        <v>82</v>
      </c>
      <c r="D151" s="313"/>
      <c r="E151" s="313"/>
      <c r="F151" s="361" t="s">
        <v>1174</v>
      </c>
      <c r="G151" s="313"/>
      <c r="H151" s="360" t="s">
        <v>1234</v>
      </c>
      <c r="I151" s="360" t="s">
        <v>1176</v>
      </c>
      <c r="J151" s="360" t="s">
        <v>1224</v>
      </c>
      <c r="K151" s="356"/>
    </row>
    <row r="152" spans="2:11" ht="15" customHeight="1">
      <c r="B152" s="335"/>
      <c r="C152" s="360" t="s">
        <v>1179</v>
      </c>
      <c r="D152" s="313"/>
      <c r="E152" s="313"/>
      <c r="F152" s="361" t="s">
        <v>1180</v>
      </c>
      <c r="G152" s="313"/>
      <c r="H152" s="360" t="s">
        <v>1213</v>
      </c>
      <c r="I152" s="360" t="s">
        <v>1176</v>
      </c>
      <c r="J152" s="360">
        <v>50</v>
      </c>
      <c r="K152" s="356"/>
    </row>
    <row r="153" spans="2:11" ht="15" customHeight="1">
      <c r="B153" s="335"/>
      <c r="C153" s="360" t="s">
        <v>1182</v>
      </c>
      <c r="D153" s="313"/>
      <c r="E153" s="313"/>
      <c r="F153" s="361" t="s">
        <v>1174</v>
      </c>
      <c r="G153" s="313"/>
      <c r="H153" s="360" t="s">
        <v>1213</v>
      </c>
      <c r="I153" s="360" t="s">
        <v>1184</v>
      </c>
      <c r="J153" s="360"/>
      <c r="K153" s="356"/>
    </row>
    <row r="154" spans="2:11" ht="15" customHeight="1">
      <c r="B154" s="335"/>
      <c r="C154" s="360" t="s">
        <v>1193</v>
      </c>
      <c r="D154" s="313"/>
      <c r="E154" s="313"/>
      <c r="F154" s="361" t="s">
        <v>1180</v>
      </c>
      <c r="G154" s="313"/>
      <c r="H154" s="360" t="s">
        <v>1213</v>
      </c>
      <c r="I154" s="360" t="s">
        <v>1176</v>
      </c>
      <c r="J154" s="360">
        <v>50</v>
      </c>
      <c r="K154" s="356"/>
    </row>
    <row r="155" spans="2:11" ht="15" customHeight="1">
      <c r="B155" s="335"/>
      <c r="C155" s="360" t="s">
        <v>1201</v>
      </c>
      <c r="D155" s="313"/>
      <c r="E155" s="313"/>
      <c r="F155" s="361" t="s">
        <v>1180</v>
      </c>
      <c r="G155" s="313"/>
      <c r="H155" s="360" t="s">
        <v>1213</v>
      </c>
      <c r="I155" s="360" t="s">
        <v>1176</v>
      </c>
      <c r="J155" s="360">
        <v>50</v>
      </c>
      <c r="K155" s="356"/>
    </row>
    <row r="156" spans="2:11" ht="15" customHeight="1">
      <c r="B156" s="335"/>
      <c r="C156" s="360" t="s">
        <v>1199</v>
      </c>
      <c r="D156" s="313"/>
      <c r="E156" s="313"/>
      <c r="F156" s="361" t="s">
        <v>1180</v>
      </c>
      <c r="G156" s="313"/>
      <c r="H156" s="360" t="s">
        <v>1213</v>
      </c>
      <c r="I156" s="360" t="s">
        <v>1176</v>
      </c>
      <c r="J156" s="360">
        <v>50</v>
      </c>
      <c r="K156" s="356"/>
    </row>
    <row r="157" spans="2:11" ht="15" customHeight="1">
      <c r="B157" s="335"/>
      <c r="C157" s="360" t="s">
        <v>101</v>
      </c>
      <c r="D157" s="313"/>
      <c r="E157" s="313"/>
      <c r="F157" s="361" t="s">
        <v>1174</v>
      </c>
      <c r="G157" s="313"/>
      <c r="H157" s="360" t="s">
        <v>1235</v>
      </c>
      <c r="I157" s="360" t="s">
        <v>1176</v>
      </c>
      <c r="J157" s="360" t="s">
        <v>1236</v>
      </c>
      <c r="K157" s="356"/>
    </row>
    <row r="158" spans="2:11" ht="15" customHeight="1">
      <c r="B158" s="335"/>
      <c r="C158" s="360" t="s">
        <v>1237</v>
      </c>
      <c r="D158" s="313"/>
      <c r="E158" s="313"/>
      <c r="F158" s="361" t="s">
        <v>1174</v>
      </c>
      <c r="G158" s="313"/>
      <c r="H158" s="360" t="s">
        <v>1238</v>
      </c>
      <c r="I158" s="360" t="s">
        <v>1208</v>
      </c>
      <c r="J158" s="360"/>
      <c r="K158" s="356"/>
    </row>
    <row r="159" spans="2:11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spans="2:11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spans="2:1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spans="2:11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spans="2:11" ht="45" customHeight="1">
      <c r="B163" s="302"/>
      <c r="C163" s="303" t="s">
        <v>1239</v>
      </c>
      <c r="D163" s="303"/>
      <c r="E163" s="303"/>
      <c r="F163" s="303"/>
      <c r="G163" s="303"/>
      <c r="H163" s="303"/>
      <c r="I163" s="303"/>
      <c r="J163" s="303"/>
      <c r="K163" s="304"/>
    </row>
    <row r="164" spans="2:11" ht="17.25" customHeight="1">
      <c r="B164" s="302"/>
      <c r="C164" s="327" t="s">
        <v>1168</v>
      </c>
      <c r="D164" s="327"/>
      <c r="E164" s="327"/>
      <c r="F164" s="327" t="s">
        <v>1169</v>
      </c>
      <c r="G164" s="364"/>
      <c r="H164" s="365" t="s">
        <v>124</v>
      </c>
      <c r="I164" s="365" t="s">
        <v>54</v>
      </c>
      <c r="J164" s="327" t="s">
        <v>1170</v>
      </c>
      <c r="K164" s="304"/>
    </row>
    <row r="165" spans="2:11" ht="17.25" customHeight="1">
      <c r="B165" s="305"/>
      <c r="C165" s="329" t="s">
        <v>1171</v>
      </c>
      <c r="D165" s="329"/>
      <c r="E165" s="329"/>
      <c r="F165" s="330" t="s">
        <v>1172</v>
      </c>
      <c r="G165" s="366"/>
      <c r="H165" s="367"/>
      <c r="I165" s="367"/>
      <c r="J165" s="329" t="s">
        <v>1173</v>
      </c>
      <c r="K165" s="307"/>
    </row>
    <row r="166" spans="2:11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spans="2:11" ht="15" customHeight="1">
      <c r="B167" s="335"/>
      <c r="C167" s="313" t="s">
        <v>1177</v>
      </c>
      <c r="D167" s="313"/>
      <c r="E167" s="313"/>
      <c r="F167" s="334" t="s">
        <v>1174</v>
      </c>
      <c r="G167" s="313"/>
      <c r="H167" s="313" t="s">
        <v>1213</v>
      </c>
      <c r="I167" s="313" t="s">
        <v>1176</v>
      </c>
      <c r="J167" s="313">
        <v>120</v>
      </c>
      <c r="K167" s="356"/>
    </row>
    <row r="168" spans="2:11" ht="15" customHeight="1">
      <c r="B168" s="335"/>
      <c r="C168" s="313" t="s">
        <v>1222</v>
      </c>
      <c r="D168" s="313"/>
      <c r="E168" s="313"/>
      <c r="F168" s="334" t="s">
        <v>1174</v>
      </c>
      <c r="G168" s="313"/>
      <c r="H168" s="313" t="s">
        <v>1223</v>
      </c>
      <c r="I168" s="313" t="s">
        <v>1176</v>
      </c>
      <c r="J168" s="313" t="s">
        <v>1224</v>
      </c>
      <c r="K168" s="356"/>
    </row>
    <row r="169" spans="2:11" ht="15" customHeight="1">
      <c r="B169" s="335"/>
      <c r="C169" s="313" t="s">
        <v>82</v>
      </c>
      <c r="D169" s="313"/>
      <c r="E169" s="313"/>
      <c r="F169" s="334" t="s">
        <v>1174</v>
      </c>
      <c r="G169" s="313"/>
      <c r="H169" s="313" t="s">
        <v>1240</v>
      </c>
      <c r="I169" s="313" t="s">
        <v>1176</v>
      </c>
      <c r="J169" s="313" t="s">
        <v>1224</v>
      </c>
      <c r="K169" s="356"/>
    </row>
    <row r="170" spans="2:11" ht="15" customHeight="1">
      <c r="B170" s="335"/>
      <c r="C170" s="313" t="s">
        <v>1179</v>
      </c>
      <c r="D170" s="313"/>
      <c r="E170" s="313"/>
      <c r="F170" s="334" t="s">
        <v>1180</v>
      </c>
      <c r="G170" s="313"/>
      <c r="H170" s="313" t="s">
        <v>1240</v>
      </c>
      <c r="I170" s="313" t="s">
        <v>1176</v>
      </c>
      <c r="J170" s="313">
        <v>50</v>
      </c>
      <c r="K170" s="356"/>
    </row>
    <row r="171" spans="2:11" ht="15" customHeight="1">
      <c r="B171" s="335"/>
      <c r="C171" s="313" t="s">
        <v>1182</v>
      </c>
      <c r="D171" s="313"/>
      <c r="E171" s="313"/>
      <c r="F171" s="334" t="s">
        <v>1174</v>
      </c>
      <c r="G171" s="313"/>
      <c r="H171" s="313" t="s">
        <v>1240</v>
      </c>
      <c r="I171" s="313" t="s">
        <v>1184</v>
      </c>
      <c r="J171" s="313"/>
      <c r="K171" s="356"/>
    </row>
    <row r="172" spans="2:11" ht="15" customHeight="1">
      <c r="B172" s="335"/>
      <c r="C172" s="313" t="s">
        <v>1193</v>
      </c>
      <c r="D172" s="313"/>
      <c r="E172" s="313"/>
      <c r="F172" s="334" t="s">
        <v>1180</v>
      </c>
      <c r="G172" s="313"/>
      <c r="H172" s="313" t="s">
        <v>1240</v>
      </c>
      <c r="I172" s="313" t="s">
        <v>1176</v>
      </c>
      <c r="J172" s="313">
        <v>50</v>
      </c>
      <c r="K172" s="356"/>
    </row>
    <row r="173" spans="2:11" ht="15" customHeight="1">
      <c r="B173" s="335"/>
      <c r="C173" s="313" t="s">
        <v>1201</v>
      </c>
      <c r="D173" s="313"/>
      <c r="E173" s="313"/>
      <c r="F173" s="334" t="s">
        <v>1180</v>
      </c>
      <c r="G173" s="313"/>
      <c r="H173" s="313" t="s">
        <v>1240</v>
      </c>
      <c r="I173" s="313" t="s">
        <v>1176</v>
      </c>
      <c r="J173" s="313">
        <v>50</v>
      </c>
      <c r="K173" s="356"/>
    </row>
    <row r="174" spans="2:11" ht="15" customHeight="1">
      <c r="B174" s="335"/>
      <c r="C174" s="313" t="s">
        <v>1199</v>
      </c>
      <c r="D174" s="313"/>
      <c r="E174" s="313"/>
      <c r="F174" s="334" t="s">
        <v>1180</v>
      </c>
      <c r="G174" s="313"/>
      <c r="H174" s="313" t="s">
        <v>1240</v>
      </c>
      <c r="I174" s="313" t="s">
        <v>1176</v>
      </c>
      <c r="J174" s="313">
        <v>50</v>
      </c>
      <c r="K174" s="356"/>
    </row>
    <row r="175" spans="2:11" ht="15" customHeight="1">
      <c r="B175" s="335"/>
      <c r="C175" s="313" t="s">
        <v>123</v>
      </c>
      <c r="D175" s="313"/>
      <c r="E175" s="313"/>
      <c r="F175" s="334" t="s">
        <v>1174</v>
      </c>
      <c r="G175" s="313"/>
      <c r="H175" s="313" t="s">
        <v>1241</v>
      </c>
      <c r="I175" s="313" t="s">
        <v>1242</v>
      </c>
      <c r="J175" s="313"/>
      <c r="K175" s="356"/>
    </row>
    <row r="176" spans="2:11" ht="15" customHeight="1">
      <c r="B176" s="335"/>
      <c r="C176" s="313" t="s">
        <v>54</v>
      </c>
      <c r="D176" s="313"/>
      <c r="E176" s="313"/>
      <c r="F176" s="334" t="s">
        <v>1174</v>
      </c>
      <c r="G176" s="313"/>
      <c r="H176" s="313" t="s">
        <v>1243</v>
      </c>
      <c r="I176" s="313" t="s">
        <v>1244</v>
      </c>
      <c r="J176" s="313">
        <v>1</v>
      </c>
      <c r="K176" s="356"/>
    </row>
    <row r="177" spans="2:11" ht="15" customHeight="1">
      <c r="B177" s="335"/>
      <c r="C177" s="313" t="s">
        <v>50</v>
      </c>
      <c r="D177" s="313"/>
      <c r="E177" s="313"/>
      <c r="F177" s="334" t="s">
        <v>1174</v>
      </c>
      <c r="G177" s="313"/>
      <c r="H177" s="313" t="s">
        <v>1245</v>
      </c>
      <c r="I177" s="313" t="s">
        <v>1176</v>
      </c>
      <c r="J177" s="313">
        <v>20</v>
      </c>
      <c r="K177" s="356"/>
    </row>
    <row r="178" spans="2:11" ht="15" customHeight="1">
      <c r="B178" s="335"/>
      <c r="C178" s="313" t="s">
        <v>124</v>
      </c>
      <c r="D178" s="313"/>
      <c r="E178" s="313"/>
      <c r="F178" s="334" t="s">
        <v>1174</v>
      </c>
      <c r="G178" s="313"/>
      <c r="H178" s="313" t="s">
        <v>1246</v>
      </c>
      <c r="I178" s="313" t="s">
        <v>1176</v>
      </c>
      <c r="J178" s="313">
        <v>255</v>
      </c>
      <c r="K178" s="356"/>
    </row>
    <row r="179" spans="2:11" ht="15" customHeight="1">
      <c r="B179" s="335"/>
      <c r="C179" s="313" t="s">
        <v>125</v>
      </c>
      <c r="D179" s="313"/>
      <c r="E179" s="313"/>
      <c r="F179" s="334" t="s">
        <v>1174</v>
      </c>
      <c r="G179" s="313"/>
      <c r="H179" s="313" t="s">
        <v>1139</v>
      </c>
      <c r="I179" s="313" t="s">
        <v>1176</v>
      </c>
      <c r="J179" s="313">
        <v>10</v>
      </c>
      <c r="K179" s="356"/>
    </row>
    <row r="180" spans="2:11" ht="15" customHeight="1">
      <c r="B180" s="335"/>
      <c r="C180" s="313" t="s">
        <v>126</v>
      </c>
      <c r="D180" s="313"/>
      <c r="E180" s="313"/>
      <c r="F180" s="334" t="s">
        <v>1174</v>
      </c>
      <c r="G180" s="313"/>
      <c r="H180" s="313" t="s">
        <v>1247</v>
      </c>
      <c r="I180" s="313" t="s">
        <v>1208</v>
      </c>
      <c r="J180" s="313"/>
      <c r="K180" s="356"/>
    </row>
    <row r="181" spans="2:11" ht="15" customHeight="1">
      <c r="B181" s="335"/>
      <c r="C181" s="313" t="s">
        <v>1248</v>
      </c>
      <c r="D181" s="313"/>
      <c r="E181" s="313"/>
      <c r="F181" s="334" t="s">
        <v>1174</v>
      </c>
      <c r="G181" s="313"/>
      <c r="H181" s="313" t="s">
        <v>1249</v>
      </c>
      <c r="I181" s="313" t="s">
        <v>1208</v>
      </c>
      <c r="J181" s="313"/>
      <c r="K181" s="356"/>
    </row>
    <row r="182" spans="2:11" ht="15" customHeight="1">
      <c r="B182" s="335"/>
      <c r="C182" s="313" t="s">
        <v>1237</v>
      </c>
      <c r="D182" s="313"/>
      <c r="E182" s="313"/>
      <c r="F182" s="334" t="s">
        <v>1174</v>
      </c>
      <c r="G182" s="313"/>
      <c r="H182" s="313" t="s">
        <v>1250</v>
      </c>
      <c r="I182" s="313" t="s">
        <v>1208</v>
      </c>
      <c r="J182" s="313"/>
      <c r="K182" s="356"/>
    </row>
    <row r="183" spans="2:11" ht="15" customHeight="1">
      <c r="B183" s="335"/>
      <c r="C183" s="313" t="s">
        <v>128</v>
      </c>
      <c r="D183" s="313"/>
      <c r="E183" s="313"/>
      <c r="F183" s="334" t="s">
        <v>1180</v>
      </c>
      <c r="G183" s="313"/>
      <c r="H183" s="313" t="s">
        <v>1251</v>
      </c>
      <c r="I183" s="313" t="s">
        <v>1176</v>
      </c>
      <c r="J183" s="313">
        <v>50</v>
      </c>
      <c r="K183" s="356"/>
    </row>
    <row r="184" spans="2:11" ht="15" customHeight="1">
      <c r="B184" s="335"/>
      <c r="C184" s="313" t="s">
        <v>1252</v>
      </c>
      <c r="D184" s="313"/>
      <c r="E184" s="313"/>
      <c r="F184" s="334" t="s">
        <v>1180</v>
      </c>
      <c r="G184" s="313"/>
      <c r="H184" s="313" t="s">
        <v>1253</v>
      </c>
      <c r="I184" s="313" t="s">
        <v>1254</v>
      </c>
      <c r="J184" s="313"/>
      <c r="K184" s="356"/>
    </row>
    <row r="185" spans="2:11" ht="15" customHeight="1">
      <c r="B185" s="335"/>
      <c r="C185" s="313" t="s">
        <v>1255</v>
      </c>
      <c r="D185" s="313"/>
      <c r="E185" s="313"/>
      <c r="F185" s="334" t="s">
        <v>1180</v>
      </c>
      <c r="G185" s="313"/>
      <c r="H185" s="313" t="s">
        <v>1256</v>
      </c>
      <c r="I185" s="313" t="s">
        <v>1254</v>
      </c>
      <c r="J185" s="313"/>
      <c r="K185" s="356"/>
    </row>
    <row r="186" spans="2:11" ht="15" customHeight="1">
      <c r="B186" s="335"/>
      <c r="C186" s="313" t="s">
        <v>1257</v>
      </c>
      <c r="D186" s="313"/>
      <c r="E186" s="313"/>
      <c r="F186" s="334" t="s">
        <v>1180</v>
      </c>
      <c r="G186" s="313"/>
      <c r="H186" s="313" t="s">
        <v>1258</v>
      </c>
      <c r="I186" s="313" t="s">
        <v>1254</v>
      </c>
      <c r="J186" s="313"/>
      <c r="K186" s="356"/>
    </row>
    <row r="187" spans="2:11" ht="15" customHeight="1">
      <c r="B187" s="335"/>
      <c r="C187" s="368" t="s">
        <v>1259</v>
      </c>
      <c r="D187" s="313"/>
      <c r="E187" s="313"/>
      <c r="F187" s="334" t="s">
        <v>1180</v>
      </c>
      <c r="G187" s="313"/>
      <c r="H187" s="313" t="s">
        <v>1260</v>
      </c>
      <c r="I187" s="313" t="s">
        <v>1261</v>
      </c>
      <c r="J187" s="369" t="s">
        <v>1262</v>
      </c>
      <c r="K187" s="356"/>
    </row>
    <row r="188" spans="2:11" ht="15" customHeight="1">
      <c r="B188" s="335"/>
      <c r="C188" s="319" t="s">
        <v>39</v>
      </c>
      <c r="D188" s="313"/>
      <c r="E188" s="313"/>
      <c r="F188" s="334" t="s">
        <v>1174</v>
      </c>
      <c r="G188" s="313"/>
      <c r="H188" s="309" t="s">
        <v>1263</v>
      </c>
      <c r="I188" s="313" t="s">
        <v>1264</v>
      </c>
      <c r="J188" s="313"/>
      <c r="K188" s="356"/>
    </row>
    <row r="189" spans="2:11" ht="15" customHeight="1">
      <c r="B189" s="335"/>
      <c r="C189" s="319" t="s">
        <v>1265</v>
      </c>
      <c r="D189" s="313"/>
      <c r="E189" s="313"/>
      <c r="F189" s="334" t="s">
        <v>1174</v>
      </c>
      <c r="G189" s="313"/>
      <c r="H189" s="313" t="s">
        <v>1266</v>
      </c>
      <c r="I189" s="313" t="s">
        <v>1208</v>
      </c>
      <c r="J189" s="313"/>
      <c r="K189" s="356"/>
    </row>
    <row r="190" spans="2:11" ht="15" customHeight="1">
      <c r="B190" s="335"/>
      <c r="C190" s="319" t="s">
        <v>1267</v>
      </c>
      <c r="D190" s="313"/>
      <c r="E190" s="313"/>
      <c r="F190" s="334" t="s">
        <v>1174</v>
      </c>
      <c r="G190" s="313"/>
      <c r="H190" s="313" t="s">
        <v>1268</v>
      </c>
      <c r="I190" s="313" t="s">
        <v>1208</v>
      </c>
      <c r="J190" s="313"/>
      <c r="K190" s="356"/>
    </row>
    <row r="191" spans="2:11" ht="15" customHeight="1">
      <c r="B191" s="335"/>
      <c r="C191" s="319" t="s">
        <v>1269</v>
      </c>
      <c r="D191" s="313"/>
      <c r="E191" s="313"/>
      <c r="F191" s="334" t="s">
        <v>1180</v>
      </c>
      <c r="G191" s="313"/>
      <c r="H191" s="313" t="s">
        <v>1270</v>
      </c>
      <c r="I191" s="313" t="s">
        <v>1208</v>
      </c>
      <c r="J191" s="313"/>
      <c r="K191" s="356"/>
    </row>
    <row r="192" spans="2:11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spans="2:11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spans="2:11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spans="2:11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spans="2:11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spans="2:11" ht="21">
      <c r="B197" s="302"/>
      <c r="C197" s="303" t="s">
        <v>1271</v>
      </c>
      <c r="D197" s="303"/>
      <c r="E197" s="303"/>
      <c r="F197" s="303"/>
      <c r="G197" s="303"/>
      <c r="H197" s="303"/>
      <c r="I197" s="303"/>
      <c r="J197" s="303"/>
      <c r="K197" s="304"/>
    </row>
    <row r="198" spans="2:11" ht="25.5" customHeight="1">
      <c r="B198" s="302"/>
      <c r="C198" s="371" t="s">
        <v>1272</v>
      </c>
      <c r="D198" s="371"/>
      <c r="E198" s="371"/>
      <c r="F198" s="371" t="s">
        <v>1273</v>
      </c>
      <c r="G198" s="372"/>
      <c r="H198" s="371" t="s">
        <v>1274</v>
      </c>
      <c r="I198" s="371"/>
      <c r="J198" s="371"/>
      <c r="K198" s="304"/>
    </row>
    <row r="199" spans="2:11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spans="2:11" ht="15" customHeight="1">
      <c r="B200" s="335"/>
      <c r="C200" s="313" t="s">
        <v>1264</v>
      </c>
      <c r="D200" s="313"/>
      <c r="E200" s="313"/>
      <c r="F200" s="334" t="s">
        <v>40</v>
      </c>
      <c r="G200" s="313"/>
      <c r="H200" s="313" t="s">
        <v>1275</v>
      </c>
      <c r="I200" s="313"/>
      <c r="J200" s="313"/>
      <c r="K200" s="356"/>
    </row>
    <row r="201" spans="2:11" ht="15" customHeight="1">
      <c r="B201" s="335"/>
      <c r="C201" s="341"/>
      <c r="D201" s="313"/>
      <c r="E201" s="313"/>
      <c r="F201" s="334" t="s">
        <v>41</v>
      </c>
      <c r="G201" s="313"/>
      <c r="H201" s="313" t="s">
        <v>1276</v>
      </c>
      <c r="I201" s="313"/>
      <c r="J201" s="313"/>
      <c r="K201" s="356"/>
    </row>
    <row r="202" spans="2:11" ht="15" customHeight="1">
      <c r="B202" s="335"/>
      <c r="C202" s="341"/>
      <c r="D202" s="313"/>
      <c r="E202" s="313"/>
      <c r="F202" s="334" t="s">
        <v>44</v>
      </c>
      <c r="G202" s="313"/>
      <c r="H202" s="313" t="s">
        <v>1277</v>
      </c>
      <c r="I202" s="313"/>
      <c r="J202" s="313"/>
      <c r="K202" s="356"/>
    </row>
    <row r="203" spans="2:11" ht="15" customHeight="1">
      <c r="B203" s="335"/>
      <c r="C203" s="313"/>
      <c r="D203" s="313"/>
      <c r="E203" s="313"/>
      <c r="F203" s="334" t="s">
        <v>42</v>
      </c>
      <c r="G203" s="313"/>
      <c r="H203" s="313" t="s">
        <v>1278</v>
      </c>
      <c r="I203" s="313"/>
      <c r="J203" s="313"/>
      <c r="K203" s="356"/>
    </row>
    <row r="204" spans="2:11" ht="15" customHeight="1">
      <c r="B204" s="335"/>
      <c r="C204" s="313"/>
      <c r="D204" s="313"/>
      <c r="E204" s="313"/>
      <c r="F204" s="334" t="s">
        <v>43</v>
      </c>
      <c r="G204" s="313"/>
      <c r="H204" s="313" t="s">
        <v>1279</v>
      </c>
      <c r="I204" s="313"/>
      <c r="J204" s="313"/>
      <c r="K204" s="356"/>
    </row>
    <row r="205" spans="2:11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spans="2:11" ht="15" customHeight="1">
      <c r="B206" s="335"/>
      <c r="C206" s="313" t="s">
        <v>1220</v>
      </c>
      <c r="D206" s="313"/>
      <c r="E206" s="313"/>
      <c r="F206" s="334" t="s">
        <v>75</v>
      </c>
      <c r="G206" s="313"/>
      <c r="H206" s="313" t="s">
        <v>1280</v>
      </c>
      <c r="I206" s="313"/>
      <c r="J206" s="313"/>
      <c r="K206" s="356"/>
    </row>
    <row r="207" spans="2:11" ht="15" customHeight="1">
      <c r="B207" s="335"/>
      <c r="C207" s="341"/>
      <c r="D207" s="313"/>
      <c r="E207" s="313"/>
      <c r="F207" s="334" t="s">
        <v>1118</v>
      </c>
      <c r="G207" s="313"/>
      <c r="H207" s="313" t="s">
        <v>1119</v>
      </c>
      <c r="I207" s="313"/>
      <c r="J207" s="313"/>
      <c r="K207" s="356"/>
    </row>
    <row r="208" spans="2:11" ht="15" customHeight="1">
      <c r="B208" s="335"/>
      <c r="C208" s="313"/>
      <c r="D208" s="313"/>
      <c r="E208" s="313"/>
      <c r="F208" s="334" t="s">
        <v>1116</v>
      </c>
      <c r="G208" s="313"/>
      <c r="H208" s="313" t="s">
        <v>1281</v>
      </c>
      <c r="I208" s="313"/>
      <c r="J208" s="313"/>
      <c r="K208" s="356"/>
    </row>
    <row r="209" spans="2:11" ht="15" customHeight="1">
      <c r="B209" s="373"/>
      <c r="C209" s="341"/>
      <c r="D209" s="341"/>
      <c r="E209" s="341"/>
      <c r="F209" s="334" t="s">
        <v>1120</v>
      </c>
      <c r="G209" s="319"/>
      <c r="H209" s="360" t="s">
        <v>1121</v>
      </c>
      <c r="I209" s="360"/>
      <c r="J209" s="360"/>
      <c r="K209" s="374"/>
    </row>
    <row r="210" spans="2:11" ht="15" customHeight="1">
      <c r="B210" s="373"/>
      <c r="C210" s="341"/>
      <c r="D210" s="341"/>
      <c r="E210" s="341"/>
      <c r="F210" s="334" t="s">
        <v>1122</v>
      </c>
      <c r="G210" s="319"/>
      <c r="H210" s="360" t="s">
        <v>1282</v>
      </c>
      <c r="I210" s="360"/>
      <c r="J210" s="360"/>
      <c r="K210" s="374"/>
    </row>
    <row r="211" spans="2: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spans="2:11" ht="15" customHeight="1">
      <c r="B212" s="373"/>
      <c r="C212" s="313" t="s">
        <v>1244</v>
      </c>
      <c r="D212" s="341"/>
      <c r="E212" s="341"/>
      <c r="F212" s="334">
        <v>1</v>
      </c>
      <c r="G212" s="319"/>
      <c r="H212" s="360" t="s">
        <v>1283</v>
      </c>
      <c r="I212" s="360"/>
      <c r="J212" s="360"/>
      <c r="K212" s="374"/>
    </row>
    <row r="213" spans="2:11" ht="15" customHeight="1">
      <c r="B213" s="373"/>
      <c r="C213" s="341"/>
      <c r="D213" s="341"/>
      <c r="E213" s="341"/>
      <c r="F213" s="334">
        <v>2</v>
      </c>
      <c r="G213" s="319"/>
      <c r="H213" s="360" t="s">
        <v>1284</v>
      </c>
      <c r="I213" s="360"/>
      <c r="J213" s="360"/>
      <c r="K213" s="374"/>
    </row>
    <row r="214" spans="2:11" ht="15" customHeight="1">
      <c r="B214" s="373"/>
      <c r="C214" s="341"/>
      <c r="D214" s="341"/>
      <c r="E214" s="341"/>
      <c r="F214" s="334">
        <v>3</v>
      </c>
      <c r="G214" s="319"/>
      <c r="H214" s="360" t="s">
        <v>1285</v>
      </c>
      <c r="I214" s="360"/>
      <c r="J214" s="360"/>
      <c r="K214" s="374"/>
    </row>
    <row r="215" spans="2:11" ht="15" customHeight="1">
      <c r="B215" s="373"/>
      <c r="C215" s="341"/>
      <c r="D215" s="341"/>
      <c r="E215" s="341"/>
      <c r="F215" s="334">
        <v>4</v>
      </c>
      <c r="G215" s="319"/>
      <c r="H215" s="360" t="s">
        <v>1286</v>
      </c>
      <c r="I215" s="360"/>
      <c r="J215" s="360"/>
      <c r="K215" s="374"/>
    </row>
    <row r="216" spans="2:11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MILOS\Milos</dc:creator>
  <cp:keywords/>
  <dc:description/>
  <cp:lastModifiedBy>MILOS\Milos</cp:lastModifiedBy>
  <dcterms:created xsi:type="dcterms:W3CDTF">2018-12-18T14:12:37Z</dcterms:created>
  <dcterms:modified xsi:type="dcterms:W3CDTF">2018-12-18T14:12:47Z</dcterms:modified>
  <cp:category/>
  <cp:version/>
  <cp:contentType/>
  <cp:contentStatus/>
</cp:coreProperties>
</file>