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Vladimír Jošt\AVAINVEST\INTRANET - Dokumenty\__PROJEKTprac 2019 NY\2019_DOTACE NY\VÝBĚROVÉ ŘÍZENÍ\VŘ DOKUMENTY final\"/>
    </mc:Choice>
  </mc:AlternateContent>
  <xr:revisionPtr revIDLastSave="10" documentId="11_1180CC9BAA49C42B09DE62D8E741F017770ADDC9" xr6:coauthVersionLast="43" xr6:coauthVersionMax="43" xr10:uidLastSave="{CD331710-53E5-4A97-9A30-F8C0560B8513}"/>
  <bookViews>
    <workbookView xWindow="-110" yWindow="-110" windowWidth="19420" windowHeight="10420" firstSheet="3" activeTab="5" xr2:uid="{00000000-000D-0000-FFFF-FFFF00000000}"/>
  </bookViews>
  <sheets>
    <sheet name="Rekapitulace stavby" sheetId="1" r:id="rId1"/>
    <sheet name="1 - SO 01 Administrativa ..." sheetId="2" r:id="rId2"/>
    <sheet name="6.6 - Otopná soustava - r..." sheetId="3" r:id="rId3"/>
    <sheet name="7 - Elektro 1.NP - rozpoč..." sheetId="4" r:id="rId4"/>
    <sheet name="7.7 - Elektro 2.NP - rozp..." sheetId="5" r:id="rId5"/>
    <sheet name="8 - Plyn - rozpočet pro d..." sheetId="6" r:id="rId6"/>
  </sheets>
  <definedNames>
    <definedName name="_xlnm._FilterDatabase" localSheetId="1" hidden="1">'1 - SO 01 Administrativa ...'!$C$141:$K$1150</definedName>
    <definedName name="_xlnm._FilterDatabase" localSheetId="2" hidden="1">'6.6 - Otopná soustava - r...'!$C$137:$K$251</definedName>
    <definedName name="_xlnm._FilterDatabase" localSheetId="3" hidden="1">'7 - Elektro 1.NP - rozpoč...'!$C$121:$K$181</definedName>
    <definedName name="_xlnm._FilterDatabase" localSheetId="4" hidden="1">'7.7 - Elektro 2.NP - rozp...'!$C$122:$K$154</definedName>
    <definedName name="_xlnm._FilterDatabase" localSheetId="5" hidden="1">'8 - Plyn - rozpočet pro d...'!$C$128:$K$187</definedName>
    <definedName name="_xlnm.Print_Titles" localSheetId="1">'1 - SO 01 Administrativa ...'!$141:$141</definedName>
    <definedName name="_xlnm.Print_Titles" localSheetId="2">'6.6 - Otopná soustava - r...'!$137:$137</definedName>
    <definedName name="_xlnm.Print_Titles" localSheetId="3">'7 - Elektro 1.NP - rozpoč...'!$121:$121</definedName>
    <definedName name="_xlnm.Print_Titles" localSheetId="4">'7.7 - Elektro 2.NP - rozp...'!$122:$122</definedName>
    <definedName name="_xlnm.Print_Titles" localSheetId="5">'8 - Plyn - rozpočet pro d...'!$128:$128</definedName>
    <definedName name="_xlnm.Print_Titles" localSheetId="0">'Rekapitulace stavby'!$92:$92</definedName>
    <definedName name="_xlnm.Print_Area" localSheetId="1">'1 - SO 01 Administrativa ...'!$C$82:$J$123,'1 - SO 01 Administrativa ...'!$C$129:$K$1150</definedName>
    <definedName name="_xlnm.Print_Area" localSheetId="2">'6.6 - Otopná soustava - r...'!$C$82:$J$119,'6.6 - Otopná soustava - r...'!$C$125:$K$251</definedName>
    <definedName name="_xlnm.Print_Area" localSheetId="3">'7 - Elektro 1.NP - rozpoč...'!$C$82:$J$103,'7 - Elektro 1.NP - rozpoč...'!$C$109:$K$181</definedName>
    <definedName name="_xlnm.Print_Area" localSheetId="4">'7.7 - Elektro 2.NP - rozp...'!$C$82:$J$104,'7.7 - Elektro 2.NP - rozp...'!$C$110:$K$154</definedName>
    <definedName name="_xlnm.Print_Area" localSheetId="5">'8 - Plyn - rozpočet pro d...'!$C$82:$J$110,'8 - Plyn - rozpočet pro d...'!$C$116:$K$187</definedName>
    <definedName name="_xlnm.Print_Area" localSheetId="0">'Rekapitulace stavby'!$D$4:$AO$76,'Rekapitulace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6" l="1"/>
  <c r="J36" i="6"/>
  <c r="AY99" i="1" s="1"/>
  <c r="J35" i="6"/>
  <c r="AX99" i="1" s="1"/>
  <c r="BI187" i="6"/>
  <c r="BH187" i="6"/>
  <c r="BG187" i="6"/>
  <c r="BF187" i="6"/>
  <c r="T187" i="6"/>
  <c r="R187" i="6"/>
  <c r="P187" i="6"/>
  <c r="BK187" i="6"/>
  <c r="J187" i="6"/>
  <c r="BE187" i="6" s="1"/>
  <c r="BI186" i="6"/>
  <c r="BH186" i="6"/>
  <c r="BG186" i="6"/>
  <c r="BF186" i="6"/>
  <c r="T186" i="6"/>
  <c r="R186" i="6"/>
  <c r="P186" i="6"/>
  <c r="BK186" i="6"/>
  <c r="J186" i="6"/>
  <c r="BE186" i="6"/>
  <c r="BI185" i="6"/>
  <c r="BH185" i="6"/>
  <c r="BG185" i="6"/>
  <c r="BF185" i="6"/>
  <c r="T185" i="6"/>
  <c r="R185" i="6"/>
  <c r="P185" i="6"/>
  <c r="BK185" i="6"/>
  <c r="J185" i="6"/>
  <c r="BE185" i="6" s="1"/>
  <c r="BI184" i="6"/>
  <c r="BH184" i="6"/>
  <c r="BG184" i="6"/>
  <c r="BF184" i="6"/>
  <c r="T184" i="6"/>
  <c r="T183" i="6" s="1"/>
  <c r="R184" i="6"/>
  <c r="P184" i="6"/>
  <c r="P183" i="6"/>
  <c r="BK184" i="6"/>
  <c r="J184" i="6"/>
  <c r="BE184" i="6" s="1"/>
  <c r="BI182" i="6"/>
  <c r="BH182" i="6"/>
  <c r="BG182" i="6"/>
  <c r="BF182" i="6"/>
  <c r="T182" i="6"/>
  <c r="R182" i="6"/>
  <c r="P182" i="6"/>
  <c r="BK182" i="6"/>
  <c r="J182" i="6"/>
  <c r="BE182" i="6"/>
  <c r="BI181" i="6"/>
  <c r="BH181" i="6"/>
  <c r="BG181" i="6"/>
  <c r="BF181" i="6"/>
  <c r="T181" i="6"/>
  <c r="R181" i="6"/>
  <c r="P181" i="6"/>
  <c r="BK181" i="6"/>
  <c r="J181" i="6"/>
  <c r="BE181" i="6"/>
  <c r="BI180" i="6"/>
  <c r="BH180" i="6"/>
  <c r="BG180" i="6"/>
  <c r="BF180" i="6"/>
  <c r="T180" i="6"/>
  <c r="R180" i="6"/>
  <c r="P180" i="6"/>
  <c r="BK180" i="6"/>
  <c r="J180" i="6"/>
  <c r="BE180" i="6"/>
  <c r="BI179" i="6"/>
  <c r="BH179" i="6"/>
  <c r="BG179" i="6"/>
  <c r="BF179" i="6"/>
  <c r="T179" i="6"/>
  <c r="R179" i="6"/>
  <c r="P179" i="6"/>
  <c r="BK179" i="6"/>
  <c r="J179" i="6"/>
  <c r="BE179" i="6"/>
  <c r="BI178" i="6"/>
  <c r="BH178" i="6"/>
  <c r="BG178" i="6"/>
  <c r="BF178" i="6"/>
  <c r="T178" i="6"/>
  <c r="R178" i="6"/>
  <c r="P178" i="6"/>
  <c r="BK178" i="6"/>
  <c r="J178" i="6"/>
  <c r="BE178" i="6"/>
  <c r="BI177" i="6"/>
  <c r="BH177" i="6"/>
  <c r="BG177" i="6"/>
  <c r="BF177" i="6"/>
  <c r="T177" i="6"/>
  <c r="R177" i="6"/>
  <c r="P177" i="6"/>
  <c r="BK177" i="6"/>
  <c r="J177" i="6"/>
  <c r="BE177" i="6"/>
  <c r="BI176" i="6"/>
  <c r="BH176" i="6"/>
  <c r="BG176" i="6"/>
  <c r="BF176" i="6"/>
  <c r="T176" i="6"/>
  <c r="R176" i="6"/>
  <c r="P176" i="6"/>
  <c r="BK176" i="6"/>
  <c r="J176" i="6"/>
  <c r="BE176" i="6"/>
  <c r="BI175" i="6"/>
  <c r="BH175" i="6"/>
  <c r="BG175" i="6"/>
  <c r="BF175" i="6"/>
  <c r="T175" i="6"/>
  <c r="R175" i="6"/>
  <c r="P175" i="6"/>
  <c r="P172" i="6" s="1"/>
  <c r="BK175" i="6"/>
  <c r="J175" i="6"/>
  <c r="BE175" i="6"/>
  <c r="BI174" i="6"/>
  <c r="BH174" i="6"/>
  <c r="BG174" i="6"/>
  <c r="BF174" i="6"/>
  <c r="T174" i="6"/>
  <c r="T172" i="6" s="1"/>
  <c r="R174" i="6"/>
  <c r="R172" i="6" s="1"/>
  <c r="P174" i="6"/>
  <c r="BK174" i="6"/>
  <c r="J174" i="6"/>
  <c r="BE174" i="6" s="1"/>
  <c r="BI173" i="6"/>
  <c r="BH173" i="6"/>
  <c r="BG173" i="6"/>
  <c r="BF173" i="6"/>
  <c r="T173" i="6"/>
  <c r="R173" i="6"/>
  <c r="P173" i="6"/>
  <c r="BK173" i="6"/>
  <c r="BK172" i="6" s="1"/>
  <c r="J172" i="6" s="1"/>
  <c r="J108" i="6" s="1"/>
  <c r="J173" i="6"/>
  <c r="BE173" i="6" s="1"/>
  <c r="BI171" i="6"/>
  <c r="BH171" i="6"/>
  <c r="BG171" i="6"/>
  <c r="BF171" i="6"/>
  <c r="T171" i="6"/>
  <c r="R171" i="6"/>
  <c r="P171" i="6"/>
  <c r="BK171" i="6"/>
  <c r="J171" i="6"/>
  <c r="BE171" i="6"/>
  <c r="BI170" i="6"/>
  <c r="BH170" i="6"/>
  <c r="BG170" i="6"/>
  <c r="BF170" i="6"/>
  <c r="T170" i="6"/>
  <c r="R170" i="6"/>
  <c r="P170" i="6"/>
  <c r="BK170" i="6"/>
  <c r="J170" i="6"/>
  <c r="BE170" i="6" s="1"/>
  <c r="BI169" i="6"/>
  <c r="BH169" i="6"/>
  <c r="BG169" i="6"/>
  <c r="BF169" i="6"/>
  <c r="T169" i="6"/>
  <c r="R169" i="6"/>
  <c r="P169" i="6"/>
  <c r="P162" i="6" s="1"/>
  <c r="BK169" i="6"/>
  <c r="J169" i="6"/>
  <c r="BE169" i="6"/>
  <c r="BI168" i="6"/>
  <c r="BH168" i="6"/>
  <c r="BG168" i="6"/>
  <c r="BF168" i="6"/>
  <c r="T168" i="6"/>
  <c r="R168" i="6"/>
  <c r="P168" i="6"/>
  <c r="BK168" i="6"/>
  <c r="J168" i="6"/>
  <c r="BE168" i="6" s="1"/>
  <c r="BI167" i="6"/>
  <c r="BH167" i="6"/>
  <c r="BG167" i="6"/>
  <c r="BF167" i="6"/>
  <c r="T167" i="6"/>
  <c r="R167" i="6"/>
  <c r="P167" i="6"/>
  <c r="BK167" i="6"/>
  <c r="J167" i="6"/>
  <c r="BE167" i="6"/>
  <c r="BI166" i="6"/>
  <c r="BH166" i="6"/>
  <c r="BG166" i="6"/>
  <c r="BF166" i="6"/>
  <c r="T166" i="6"/>
  <c r="R166" i="6"/>
  <c r="P166" i="6"/>
  <c r="BK166" i="6"/>
  <c r="J166" i="6"/>
  <c r="BE166" i="6" s="1"/>
  <c r="BI165" i="6"/>
  <c r="BH165" i="6"/>
  <c r="BG165" i="6"/>
  <c r="BF165" i="6"/>
  <c r="T165" i="6"/>
  <c r="R165" i="6"/>
  <c r="P165" i="6"/>
  <c r="BK165" i="6"/>
  <c r="J165" i="6"/>
  <c r="BE165" i="6"/>
  <c r="BI164" i="6"/>
  <c r="BH164" i="6"/>
  <c r="BG164" i="6"/>
  <c r="BF164" i="6"/>
  <c r="T164" i="6"/>
  <c r="R164" i="6"/>
  <c r="P164" i="6"/>
  <c r="BK164" i="6"/>
  <c r="J164" i="6"/>
  <c r="BE164" i="6" s="1"/>
  <c r="BI163" i="6"/>
  <c r="BH163" i="6"/>
  <c r="BG163" i="6"/>
  <c r="BF163" i="6"/>
  <c r="T163" i="6"/>
  <c r="T162" i="6"/>
  <c r="R163" i="6"/>
  <c r="P163" i="6"/>
  <c r="BK163" i="6"/>
  <c r="BK162" i="6" s="1"/>
  <c r="J162" i="6" s="1"/>
  <c r="J107" i="6" s="1"/>
  <c r="J163" i="6"/>
  <c r="BE163" i="6"/>
  <c r="BI161" i="6"/>
  <c r="BH161" i="6"/>
  <c r="BG161" i="6"/>
  <c r="BF161" i="6"/>
  <c r="T161" i="6"/>
  <c r="R161" i="6"/>
  <c r="P161" i="6"/>
  <c r="BK161" i="6"/>
  <c r="J161" i="6"/>
  <c r="BE161" i="6" s="1"/>
  <c r="BI160" i="6"/>
  <c r="BH160" i="6"/>
  <c r="BG160" i="6"/>
  <c r="BF160" i="6"/>
  <c r="T160" i="6"/>
  <c r="R160" i="6"/>
  <c r="P160" i="6"/>
  <c r="BK160" i="6"/>
  <c r="J160" i="6"/>
  <c r="BE160" i="6"/>
  <c r="BI159" i="6"/>
  <c r="BH159" i="6"/>
  <c r="BG159" i="6"/>
  <c r="BF159" i="6"/>
  <c r="T159" i="6"/>
  <c r="R159" i="6"/>
  <c r="P159" i="6"/>
  <c r="BK159" i="6"/>
  <c r="J159" i="6"/>
  <c r="BE159" i="6" s="1"/>
  <c r="BI158" i="6"/>
  <c r="BH158" i="6"/>
  <c r="BG158" i="6"/>
  <c r="BF158" i="6"/>
  <c r="T158" i="6"/>
  <c r="T157" i="6"/>
  <c r="R158" i="6"/>
  <c r="P158" i="6"/>
  <c r="P157" i="6" s="1"/>
  <c r="BK158" i="6"/>
  <c r="J158" i="6"/>
  <c r="BE158" i="6" s="1"/>
  <c r="BI156" i="6"/>
  <c r="BH156" i="6"/>
  <c r="BG156" i="6"/>
  <c r="BF156" i="6"/>
  <c r="T156" i="6"/>
  <c r="R156" i="6"/>
  <c r="P156" i="6"/>
  <c r="BK156" i="6"/>
  <c r="J156" i="6"/>
  <c r="BE156" i="6" s="1"/>
  <c r="BI155" i="6"/>
  <c r="BH155" i="6"/>
  <c r="BG155" i="6"/>
  <c r="BF155" i="6"/>
  <c r="T155" i="6"/>
  <c r="R155" i="6"/>
  <c r="P155" i="6"/>
  <c r="BK155" i="6"/>
  <c r="J155" i="6"/>
  <c r="BE155" i="6"/>
  <c r="BI154" i="6"/>
  <c r="BH154" i="6"/>
  <c r="BG154" i="6"/>
  <c r="BF154" i="6"/>
  <c r="T154" i="6"/>
  <c r="R154" i="6"/>
  <c r="P154" i="6"/>
  <c r="P152" i="6" s="1"/>
  <c r="P151" i="6" s="1"/>
  <c r="BK154" i="6"/>
  <c r="J154" i="6"/>
  <c r="BE154" i="6" s="1"/>
  <c r="BI153" i="6"/>
  <c r="BH153" i="6"/>
  <c r="BG153" i="6"/>
  <c r="BF153" i="6"/>
  <c r="T153" i="6"/>
  <c r="T152" i="6"/>
  <c r="R153" i="6"/>
  <c r="P153" i="6"/>
  <c r="BK153" i="6"/>
  <c r="J153" i="6"/>
  <c r="BE153" i="6" s="1"/>
  <c r="BI150" i="6"/>
  <c r="BH150" i="6"/>
  <c r="BG150" i="6"/>
  <c r="BF150" i="6"/>
  <c r="T150" i="6"/>
  <c r="T149" i="6" s="1"/>
  <c r="R150" i="6"/>
  <c r="R149" i="6" s="1"/>
  <c r="P150" i="6"/>
  <c r="P149" i="6"/>
  <c r="BK150" i="6"/>
  <c r="BK149" i="6" s="1"/>
  <c r="J149" i="6" s="1"/>
  <c r="J103" i="6" s="1"/>
  <c r="J150" i="6"/>
  <c r="BE150" i="6" s="1"/>
  <c r="BI148" i="6"/>
  <c r="BH148" i="6"/>
  <c r="BG148" i="6"/>
  <c r="BF148" i="6"/>
  <c r="T148" i="6"/>
  <c r="R148" i="6"/>
  <c r="R145" i="6" s="1"/>
  <c r="P148" i="6"/>
  <c r="BK148" i="6"/>
  <c r="J148" i="6"/>
  <c r="BE148" i="6"/>
  <c r="BI147" i="6"/>
  <c r="BH147" i="6"/>
  <c r="BG147" i="6"/>
  <c r="BF147" i="6"/>
  <c r="T147" i="6"/>
  <c r="R147" i="6"/>
  <c r="P147" i="6"/>
  <c r="P145" i="6" s="1"/>
  <c r="BK147" i="6"/>
  <c r="J147" i="6"/>
  <c r="BE147" i="6" s="1"/>
  <c r="BI146" i="6"/>
  <c r="BH146" i="6"/>
  <c r="BG146" i="6"/>
  <c r="BF146" i="6"/>
  <c r="T146" i="6"/>
  <c r="T145" i="6"/>
  <c r="R146" i="6"/>
  <c r="P146" i="6"/>
  <c r="BK146" i="6"/>
  <c r="J146" i="6"/>
  <c r="BE146" i="6" s="1"/>
  <c r="BI144" i="6"/>
  <c r="BH144" i="6"/>
  <c r="BG144" i="6"/>
  <c r="BF144" i="6"/>
  <c r="T144" i="6"/>
  <c r="T143" i="6"/>
  <c r="R144" i="6"/>
  <c r="R143" i="6" s="1"/>
  <c r="P144" i="6"/>
  <c r="P143" i="6" s="1"/>
  <c r="BK144" i="6"/>
  <c r="BK143" i="6" s="1"/>
  <c r="J144" i="6"/>
  <c r="BE144" i="6" s="1"/>
  <c r="BI141" i="6"/>
  <c r="BH141" i="6"/>
  <c r="BG141" i="6"/>
  <c r="BF141" i="6"/>
  <c r="T141" i="6"/>
  <c r="R141" i="6"/>
  <c r="P141" i="6"/>
  <c r="BK141" i="6"/>
  <c r="J141" i="6"/>
  <c r="BE141" i="6" s="1"/>
  <c r="BI140" i="6"/>
  <c r="BH140" i="6"/>
  <c r="BG140" i="6"/>
  <c r="BF140" i="6"/>
  <c r="T140" i="6"/>
  <c r="R140" i="6"/>
  <c r="P140" i="6"/>
  <c r="BK140" i="6"/>
  <c r="J140" i="6"/>
  <c r="BE140" i="6" s="1"/>
  <c r="BI139" i="6"/>
  <c r="BH139" i="6"/>
  <c r="BG139" i="6"/>
  <c r="BF139" i="6"/>
  <c r="T139" i="6"/>
  <c r="R139" i="6"/>
  <c r="P139" i="6"/>
  <c r="BK139" i="6"/>
  <c r="J139" i="6"/>
  <c r="BE139" i="6" s="1"/>
  <c r="BI135" i="6"/>
  <c r="BH135" i="6"/>
  <c r="BG135" i="6"/>
  <c r="BF135" i="6"/>
  <c r="T135" i="6"/>
  <c r="R135" i="6"/>
  <c r="P135" i="6"/>
  <c r="BK135" i="6"/>
  <c r="J135" i="6"/>
  <c r="BE135" i="6"/>
  <c r="BI134" i="6"/>
  <c r="BH134" i="6"/>
  <c r="BG134" i="6"/>
  <c r="BF134" i="6"/>
  <c r="T134" i="6"/>
  <c r="R134" i="6"/>
  <c r="P134" i="6"/>
  <c r="BK134" i="6"/>
  <c r="J134" i="6"/>
  <c r="BE134" i="6" s="1"/>
  <c r="BI133" i="6"/>
  <c r="BH133" i="6"/>
  <c r="BG133" i="6"/>
  <c r="BF133" i="6"/>
  <c r="J34" i="6" s="1"/>
  <c r="AW99" i="1" s="1"/>
  <c r="T133" i="6"/>
  <c r="R133" i="6"/>
  <c r="P133" i="6"/>
  <c r="BK133" i="6"/>
  <c r="J133" i="6"/>
  <c r="BE133" i="6" s="1"/>
  <c r="J125" i="6"/>
  <c r="F125" i="6"/>
  <c r="F123" i="6"/>
  <c r="E121" i="6"/>
  <c r="J91" i="6"/>
  <c r="F91" i="6"/>
  <c r="F89" i="6"/>
  <c r="E87" i="6"/>
  <c r="J24" i="6"/>
  <c r="E24" i="6"/>
  <c r="J92" i="6" s="1"/>
  <c r="J126" i="6"/>
  <c r="J23" i="6"/>
  <c r="J18" i="6"/>
  <c r="E18" i="6"/>
  <c r="J17" i="6"/>
  <c r="J12" i="6"/>
  <c r="E7" i="6"/>
  <c r="E85" i="6" s="1"/>
  <c r="J37" i="5"/>
  <c r="J36" i="5"/>
  <c r="AY98" i="1" s="1"/>
  <c r="J35" i="5"/>
  <c r="AX98" i="1"/>
  <c r="BI154" i="5"/>
  <c r="BH154" i="5"/>
  <c r="BG154" i="5"/>
  <c r="BF154" i="5"/>
  <c r="T154" i="5"/>
  <c r="R154" i="5"/>
  <c r="P154" i="5"/>
  <c r="BK154" i="5"/>
  <c r="J154" i="5"/>
  <c r="BE154" i="5" s="1"/>
  <c r="BI153" i="5"/>
  <c r="BH153" i="5"/>
  <c r="BG153" i="5"/>
  <c r="BF153" i="5"/>
  <c r="T153" i="5"/>
  <c r="R153" i="5"/>
  <c r="P153" i="5"/>
  <c r="BK153" i="5"/>
  <c r="J153" i="5"/>
  <c r="BE153" i="5"/>
  <c r="BI152" i="5"/>
  <c r="BH152" i="5"/>
  <c r="BG152" i="5"/>
  <c r="BF152" i="5"/>
  <c r="T152" i="5"/>
  <c r="R152" i="5"/>
  <c r="P152" i="5"/>
  <c r="BK152" i="5"/>
  <c r="J152" i="5"/>
  <c r="BE152" i="5" s="1"/>
  <c r="BI151" i="5"/>
  <c r="BH151" i="5"/>
  <c r="BG151" i="5"/>
  <c r="BF151" i="5"/>
  <c r="T151" i="5"/>
  <c r="R151" i="5"/>
  <c r="P151" i="5"/>
  <c r="BK151" i="5"/>
  <c r="J151" i="5"/>
  <c r="BE151" i="5"/>
  <c r="BI150" i="5"/>
  <c r="BH150" i="5"/>
  <c r="BG150" i="5"/>
  <c r="BF150" i="5"/>
  <c r="T150" i="5"/>
  <c r="R150" i="5"/>
  <c r="P150" i="5"/>
  <c r="BK150" i="5"/>
  <c r="J150" i="5"/>
  <c r="BE150" i="5" s="1"/>
  <c r="BI149" i="5"/>
  <c r="BH149" i="5"/>
  <c r="BG149" i="5"/>
  <c r="BF149" i="5"/>
  <c r="T149" i="5"/>
  <c r="R149" i="5"/>
  <c r="P149" i="5"/>
  <c r="BK149" i="5"/>
  <c r="J149" i="5"/>
  <c r="BE149" i="5"/>
  <c r="BI148" i="5"/>
  <c r="BH148" i="5"/>
  <c r="BG148" i="5"/>
  <c r="BF148" i="5"/>
  <c r="T148" i="5"/>
  <c r="R148" i="5"/>
  <c r="P148" i="5"/>
  <c r="BK148" i="5"/>
  <c r="J148" i="5"/>
  <c r="BE148" i="5" s="1"/>
  <c r="BI147" i="5"/>
  <c r="BH147" i="5"/>
  <c r="BG147" i="5"/>
  <c r="BF147" i="5"/>
  <c r="T147" i="5"/>
  <c r="R147" i="5"/>
  <c r="P147" i="5"/>
  <c r="BK147" i="5"/>
  <c r="J147" i="5"/>
  <c r="BE147" i="5"/>
  <c r="BI146" i="5"/>
  <c r="BH146" i="5"/>
  <c r="BG146" i="5"/>
  <c r="BF146" i="5"/>
  <c r="T146" i="5"/>
  <c r="R146" i="5"/>
  <c r="P146" i="5"/>
  <c r="BK146" i="5"/>
  <c r="J146" i="5"/>
  <c r="BE146" i="5" s="1"/>
  <c r="BI145" i="5"/>
  <c r="BH145" i="5"/>
  <c r="BG145" i="5"/>
  <c r="BF145" i="5"/>
  <c r="T145" i="5"/>
  <c r="R145" i="5"/>
  <c r="P145" i="5"/>
  <c r="BK145" i="5"/>
  <c r="J145" i="5"/>
  <c r="BE145" i="5"/>
  <c r="BI144" i="5"/>
  <c r="BH144" i="5"/>
  <c r="BG144" i="5"/>
  <c r="BF144" i="5"/>
  <c r="T144" i="5"/>
  <c r="R144" i="5"/>
  <c r="P144" i="5"/>
  <c r="BK144" i="5"/>
  <c r="J144" i="5"/>
  <c r="BE144" i="5" s="1"/>
  <c r="BI143" i="5"/>
  <c r="BH143" i="5"/>
  <c r="BG143" i="5"/>
  <c r="BF143" i="5"/>
  <c r="T143" i="5"/>
  <c r="R143" i="5"/>
  <c r="P143" i="5"/>
  <c r="BK143" i="5"/>
  <c r="J143" i="5"/>
  <c r="BE143" i="5"/>
  <c r="BI142" i="5"/>
  <c r="BH142" i="5"/>
  <c r="BG142" i="5"/>
  <c r="BF142" i="5"/>
  <c r="T142" i="5"/>
  <c r="R142" i="5"/>
  <c r="P142" i="5"/>
  <c r="P141" i="5" s="1"/>
  <c r="BK142" i="5"/>
  <c r="J142" i="5"/>
  <c r="BE142" i="5" s="1"/>
  <c r="BI140" i="5"/>
  <c r="BH140" i="5"/>
  <c r="BG140" i="5"/>
  <c r="BF140" i="5"/>
  <c r="T140" i="5"/>
  <c r="R140" i="5"/>
  <c r="P140" i="5"/>
  <c r="BK140" i="5"/>
  <c r="J140" i="5"/>
  <c r="BE140" i="5" s="1"/>
  <c r="BI139" i="5"/>
  <c r="BH139" i="5"/>
  <c r="BG139" i="5"/>
  <c r="BF139" i="5"/>
  <c r="T139" i="5"/>
  <c r="R139" i="5"/>
  <c r="R138" i="5"/>
  <c r="P139" i="5"/>
  <c r="P138" i="5" s="1"/>
  <c r="BK139" i="5"/>
  <c r="BK138" i="5" s="1"/>
  <c r="J138" i="5" s="1"/>
  <c r="J102" i="5" s="1"/>
  <c r="J139" i="5"/>
  <c r="BE139" i="5" s="1"/>
  <c r="BI137" i="5"/>
  <c r="BH137" i="5"/>
  <c r="BG137" i="5"/>
  <c r="BF137" i="5"/>
  <c r="T137" i="5"/>
  <c r="T133" i="5" s="1"/>
  <c r="R137" i="5"/>
  <c r="P137" i="5"/>
  <c r="BK137" i="5"/>
  <c r="J137" i="5"/>
  <c r="BE137" i="5" s="1"/>
  <c r="BI136" i="5"/>
  <c r="BH136" i="5"/>
  <c r="BG136" i="5"/>
  <c r="BF136" i="5"/>
  <c r="T136" i="5"/>
  <c r="R136" i="5"/>
  <c r="P136" i="5"/>
  <c r="BK136" i="5"/>
  <c r="J136" i="5"/>
  <c r="BE136" i="5"/>
  <c r="BI135" i="5"/>
  <c r="BH135" i="5"/>
  <c r="BG135" i="5"/>
  <c r="BF135" i="5"/>
  <c r="T135" i="5"/>
  <c r="R135" i="5"/>
  <c r="P135" i="5"/>
  <c r="BK135" i="5"/>
  <c r="BK133" i="5" s="1"/>
  <c r="J133" i="5" s="1"/>
  <c r="J101" i="5" s="1"/>
  <c r="J135" i="5"/>
  <c r="BE135" i="5" s="1"/>
  <c r="BI134" i="5"/>
  <c r="BH134" i="5"/>
  <c r="BG134" i="5"/>
  <c r="BF134" i="5"/>
  <c r="T134" i="5"/>
  <c r="R134" i="5"/>
  <c r="P134" i="5"/>
  <c r="P133" i="5" s="1"/>
  <c r="BK134" i="5"/>
  <c r="J134" i="5"/>
  <c r="BE134" i="5" s="1"/>
  <c r="BI132" i="5"/>
  <c r="BH132" i="5"/>
  <c r="BG132" i="5"/>
  <c r="BF132" i="5"/>
  <c r="T132" i="5"/>
  <c r="R132" i="5"/>
  <c r="P132" i="5"/>
  <c r="BK132" i="5"/>
  <c r="J132" i="5"/>
  <c r="BE132" i="5" s="1"/>
  <c r="BI131" i="5"/>
  <c r="BH131" i="5"/>
  <c r="BG131" i="5"/>
  <c r="BF131" i="5"/>
  <c r="T131" i="5"/>
  <c r="T130" i="5"/>
  <c r="R131" i="5"/>
  <c r="R130" i="5" s="1"/>
  <c r="P131" i="5"/>
  <c r="P130" i="5" s="1"/>
  <c r="BK131" i="5"/>
  <c r="BK130" i="5" s="1"/>
  <c r="J130" i="5" s="1"/>
  <c r="J131" i="5"/>
  <c r="BE131" i="5" s="1"/>
  <c r="J100" i="5"/>
  <c r="BI129" i="5"/>
  <c r="BH129" i="5"/>
  <c r="BG129" i="5"/>
  <c r="BF129" i="5"/>
  <c r="T129" i="5"/>
  <c r="R129" i="5"/>
  <c r="P129" i="5"/>
  <c r="BK129" i="5"/>
  <c r="J129" i="5"/>
  <c r="BE129" i="5" s="1"/>
  <c r="BI128" i="5"/>
  <c r="BH128" i="5"/>
  <c r="BG128" i="5"/>
  <c r="BF128" i="5"/>
  <c r="T128" i="5"/>
  <c r="R128" i="5"/>
  <c r="P128" i="5"/>
  <c r="BK128" i="5"/>
  <c r="J128" i="5"/>
  <c r="BE128" i="5" s="1"/>
  <c r="BI127" i="5"/>
  <c r="F37" i="5" s="1"/>
  <c r="BD98" i="1" s="1"/>
  <c r="BH127" i="5"/>
  <c r="BG127" i="5"/>
  <c r="BF127" i="5"/>
  <c r="T127" i="5"/>
  <c r="T126" i="5" s="1"/>
  <c r="R127" i="5"/>
  <c r="P127" i="5"/>
  <c r="P126" i="5"/>
  <c r="BK127" i="5"/>
  <c r="J127" i="5"/>
  <c r="BE127" i="5" s="1"/>
  <c r="J119" i="5"/>
  <c r="F119" i="5"/>
  <c r="F117" i="5"/>
  <c r="E115" i="5"/>
  <c r="J91" i="5"/>
  <c r="F91" i="5"/>
  <c r="F89" i="5"/>
  <c r="E87" i="5"/>
  <c r="J24" i="5"/>
  <c r="E24" i="5"/>
  <c r="J120" i="5" s="1"/>
  <c r="J23" i="5"/>
  <c r="J18" i="5"/>
  <c r="E18" i="5"/>
  <c r="F120" i="5" s="1"/>
  <c r="F92" i="5"/>
  <c r="J17" i="5"/>
  <c r="J12" i="5"/>
  <c r="J117" i="5" s="1"/>
  <c r="J89" i="5"/>
  <c r="E7" i="5"/>
  <c r="J37" i="4"/>
  <c r="J36" i="4"/>
  <c r="AY97" i="1" s="1"/>
  <c r="J35" i="4"/>
  <c r="AX97" i="1" s="1"/>
  <c r="BI181" i="4"/>
  <c r="BH181" i="4"/>
  <c r="BG181" i="4"/>
  <c r="BF181" i="4"/>
  <c r="T181" i="4"/>
  <c r="R181" i="4"/>
  <c r="P181" i="4"/>
  <c r="BK181" i="4"/>
  <c r="J181" i="4"/>
  <c r="BE181" i="4" s="1"/>
  <c r="BI180" i="4"/>
  <c r="BH180" i="4"/>
  <c r="BG180" i="4"/>
  <c r="BF180" i="4"/>
  <c r="T180" i="4"/>
  <c r="R180" i="4"/>
  <c r="P180" i="4"/>
  <c r="BK180" i="4"/>
  <c r="J180" i="4"/>
  <c r="BE180" i="4" s="1"/>
  <c r="BI179" i="4"/>
  <c r="BH179" i="4"/>
  <c r="BG179" i="4"/>
  <c r="BF179" i="4"/>
  <c r="T179" i="4"/>
  <c r="R179" i="4"/>
  <c r="P179" i="4"/>
  <c r="BK179" i="4"/>
  <c r="J179" i="4"/>
  <c r="BE179" i="4" s="1"/>
  <c r="BI178" i="4"/>
  <c r="BH178" i="4"/>
  <c r="BG178" i="4"/>
  <c r="BF178" i="4"/>
  <c r="T178" i="4"/>
  <c r="R178" i="4"/>
  <c r="P178" i="4"/>
  <c r="BK178" i="4"/>
  <c r="J178" i="4"/>
  <c r="BE178" i="4" s="1"/>
  <c r="BI177" i="4"/>
  <c r="BH177" i="4"/>
  <c r="BG177" i="4"/>
  <c r="BF177" i="4"/>
  <c r="T177" i="4"/>
  <c r="R177" i="4"/>
  <c r="P177" i="4"/>
  <c r="BK177" i="4"/>
  <c r="J177" i="4"/>
  <c r="BE177" i="4"/>
  <c r="BI176" i="4"/>
  <c r="BH176" i="4"/>
  <c r="BG176" i="4"/>
  <c r="BF176" i="4"/>
  <c r="T176" i="4"/>
  <c r="R176" i="4"/>
  <c r="P176" i="4"/>
  <c r="BK176" i="4"/>
  <c r="J176" i="4"/>
  <c r="BE176" i="4" s="1"/>
  <c r="BI175" i="4"/>
  <c r="BH175" i="4"/>
  <c r="BG175" i="4"/>
  <c r="BF175" i="4"/>
  <c r="T175" i="4"/>
  <c r="R175" i="4"/>
  <c r="P175" i="4"/>
  <c r="BK175" i="4"/>
  <c r="J175" i="4"/>
  <c r="BE175" i="4"/>
  <c r="BI174" i="4"/>
  <c r="BH174" i="4"/>
  <c r="BG174" i="4"/>
  <c r="BF174" i="4"/>
  <c r="T174" i="4"/>
  <c r="R174" i="4"/>
  <c r="P174" i="4"/>
  <c r="BK174" i="4"/>
  <c r="J174" i="4"/>
  <c r="BE174" i="4" s="1"/>
  <c r="BI173" i="4"/>
  <c r="BH173" i="4"/>
  <c r="BG173" i="4"/>
  <c r="BF173" i="4"/>
  <c r="T173" i="4"/>
  <c r="R173" i="4"/>
  <c r="P173" i="4"/>
  <c r="BK173" i="4"/>
  <c r="J173" i="4"/>
  <c r="BE173" i="4" s="1"/>
  <c r="BI172" i="4"/>
  <c r="BH172" i="4"/>
  <c r="BG172" i="4"/>
  <c r="BF172" i="4"/>
  <c r="T172" i="4"/>
  <c r="R172" i="4"/>
  <c r="P172" i="4"/>
  <c r="BK172" i="4"/>
  <c r="J172" i="4"/>
  <c r="BE172" i="4" s="1"/>
  <c r="BI171" i="4"/>
  <c r="BH171" i="4"/>
  <c r="BG171" i="4"/>
  <c r="BF171" i="4"/>
  <c r="T171" i="4"/>
  <c r="R171" i="4"/>
  <c r="P171" i="4"/>
  <c r="BK171" i="4"/>
  <c r="J171" i="4"/>
  <c r="BE171" i="4" s="1"/>
  <c r="BI170" i="4"/>
  <c r="BH170" i="4"/>
  <c r="BG170" i="4"/>
  <c r="BF170" i="4"/>
  <c r="T170" i="4"/>
  <c r="R170" i="4"/>
  <c r="P170" i="4"/>
  <c r="BK170" i="4"/>
  <c r="J170" i="4"/>
  <c r="BE170" i="4" s="1"/>
  <c r="BI169" i="4"/>
  <c r="BH169" i="4"/>
  <c r="BG169" i="4"/>
  <c r="BF169" i="4"/>
  <c r="T169" i="4"/>
  <c r="R169" i="4"/>
  <c r="P169" i="4"/>
  <c r="BK169" i="4"/>
  <c r="J169" i="4"/>
  <c r="BE169" i="4"/>
  <c r="BI168" i="4"/>
  <c r="BH168" i="4"/>
  <c r="BG168" i="4"/>
  <c r="BF168" i="4"/>
  <c r="T168" i="4"/>
  <c r="R168" i="4"/>
  <c r="P168" i="4"/>
  <c r="BK168" i="4"/>
  <c r="J168" i="4"/>
  <c r="BE168" i="4" s="1"/>
  <c r="BI167" i="4"/>
  <c r="BH167" i="4"/>
  <c r="BG167" i="4"/>
  <c r="BF167" i="4"/>
  <c r="T167" i="4"/>
  <c r="R167" i="4"/>
  <c r="P167" i="4"/>
  <c r="BK167" i="4"/>
  <c r="J167" i="4"/>
  <c r="BE167" i="4"/>
  <c r="BI166" i="4"/>
  <c r="BH166" i="4"/>
  <c r="BG166" i="4"/>
  <c r="BF166" i="4"/>
  <c r="T166" i="4"/>
  <c r="R166" i="4"/>
  <c r="P166" i="4"/>
  <c r="BK166" i="4"/>
  <c r="J166" i="4"/>
  <c r="BE166" i="4" s="1"/>
  <c r="BI165" i="4"/>
  <c r="BH165" i="4"/>
  <c r="BG165" i="4"/>
  <c r="BF165" i="4"/>
  <c r="T165" i="4"/>
  <c r="R165" i="4"/>
  <c r="P165" i="4"/>
  <c r="BK165" i="4"/>
  <c r="J165" i="4"/>
  <c r="BE165" i="4" s="1"/>
  <c r="BI164" i="4"/>
  <c r="BH164" i="4"/>
  <c r="BG164" i="4"/>
  <c r="BF164" i="4"/>
  <c r="T164" i="4"/>
  <c r="R164" i="4"/>
  <c r="P164" i="4"/>
  <c r="BK164" i="4"/>
  <c r="J164" i="4"/>
  <c r="BE164" i="4" s="1"/>
  <c r="BI163" i="4"/>
  <c r="BH163" i="4"/>
  <c r="BG163" i="4"/>
  <c r="BF163" i="4"/>
  <c r="T163" i="4"/>
  <c r="R163" i="4"/>
  <c r="P163" i="4"/>
  <c r="BK163" i="4"/>
  <c r="J163" i="4"/>
  <c r="BE163" i="4" s="1"/>
  <c r="BI161" i="4"/>
  <c r="BH161" i="4"/>
  <c r="BG161" i="4"/>
  <c r="BF161" i="4"/>
  <c r="T161" i="4"/>
  <c r="R161" i="4"/>
  <c r="P161" i="4"/>
  <c r="BK161" i="4"/>
  <c r="J161" i="4"/>
  <c r="BE161" i="4"/>
  <c r="BI160" i="4"/>
  <c r="BH160" i="4"/>
  <c r="BG160" i="4"/>
  <c r="BF160" i="4"/>
  <c r="T160" i="4"/>
  <c r="R160" i="4"/>
  <c r="P160" i="4"/>
  <c r="BK160" i="4"/>
  <c r="J160" i="4"/>
  <c r="BE160" i="4" s="1"/>
  <c r="BI159" i="4"/>
  <c r="BH159" i="4"/>
  <c r="BG159" i="4"/>
  <c r="BF159" i="4"/>
  <c r="T159" i="4"/>
  <c r="R159" i="4"/>
  <c r="P159" i="4"/>
  <c r="BK159" i="4"/>
  <c r="J159" i="4"/>
  <c r="BE159" i="4" s="1"/>
  <c r="BI158" i="4"/>
  <c r="BH158" i="4"/>
  <c r="BG158" i="4"/>
  <c r="BF158" i="4"/>
  <c r="T158" i="4"/>
  <c r="R158" i="4"/>
  <c r="P158" i="4"/>
  <c r="BK158" i="4"/>
  <c r="J158" i="4"/>
  <c r="BE158" i="4" s="1"/>
  <c r="BI157" i="4"/>
  <c r="BH157" i="4"/>
  <c r="BG157" i="4"/>
  <c r="BF157" i="4"/>
  <c r="T157" i="4"/>
  <c r="R157" i="4"/>
  <c r="P157" i="4"/>
  <c r="BK157" i="4"/>
  <c r="J157" i="4"/>
  <c r="BE157" i="4" s="1"/>
  <c r="BI156" i="4"/>
  <c r="BH156" i="4"/>
  <c r="BG156" i="4"/>
  <c r="BF156" i="4"/>
  <c r="T156" i="4"/>
  <c r="R156" i="4"/>
  <c r="P156" i="4"/>
  <c r="BK156" i="4"/>
  <c r="J156" i="4"/>
  <c r="BE156" i="4" s="1"/>
  <c r="BI155" i="4"/>
  <c r="BH155" i="4"/>
  <c r="BG155" i="4"/>
  <c r="BF155" i="4"/>
  <c r="T155" i="4"/>
  <c r="R155" i="4"/>
  <c r="R147" i="4" s="1"/>
  <c r="P155" i="4"/>
  <c r="BK155" i="4"/>
  <c r="J155" i="4"/>
  <c r="BE155" i="4"/>
  <c r="BI154" i="4"/>
  <c r="BH154" i="4"/>
  <c r="BG154" i="4"/>
  <c r="BF154" i="4"/>
  <c r="T154" i="4"/>
  <c r="R154" i="4"/>
  <c r="P154" i="4"/>
  <c r="BK154" i="4"/>
  <c r="J154" i="4"/>
  <c r="BE154" i="4" s="1"/>
  <c r="BI153" i="4"/>
  <c r="BH153" i="4"/>
  <c r="BG153" i="4"/>
  <c r="BF153" i="4"/>
  <c r="T153" i="4"/>
  <c r="R153" i="4"/>
  <c r="P153" i="4"/>
  <c r="BK153" i="4"/>
  <c r="J153" i="4"/>
  <c r="BE153" i="4"/>
  <c r="BI152" i="4"/>
  <c r="BH152" i="4"/>
  <c r="BG152" i="4"/>
  <c r="BF152" i="4"/>
  <c r="T152" i="4"/>
  <c r="R152" i="4"/>
  <c r="P152" i="4"/>
  <c r="BK152" i="4"/>
  <c r="J152" i="4"/>
  <c r="BE152" i="4" s="1"/>
  <c r="BI151" i="4"/>
  <c r="BH151" i="4"/>
  <c r="BG151" i="4"/>
  <c r="BF151" i="4"/>
  <c r="T151" i="4"/>
  <c r="R151" i="4"/>
  <c r="P151" i="4"/>
  <c r="BK151" i="4"/>
  <c r="J151" i="4"/>
  <c r="BE151" i="4" s="1"/>
  <c r="BI150" i="4"/>
  <c r="BH150" i="4"/>
  <c r="BG150" i="4"/>
  <c r="BF150" i="4"/>
  <c r="T150" i="4"/>
  <c r="R150" i="4"/>
  <c r="P150" i="4"/>
  <c r="BK150" i="4"/>
  <c r="J150" i="4"/>
  <c r="BE150" i="4" s="1"/>
  <c r="BI149" i="4"/>
  <c r="BH149" i="4"/>
  <c r="BG149" i="4"/>
  <c r="BF149" i="4"/>
  <c r="T149" i="4"/>
  <c r="R149" i="4"/>
  <c r="P149" i="4"/>
  <c r="BK149" i="4"/>
  <c r="BK147" i="4" s="1"/>
  <c r="J147" i="4" s="1"/>
  <c r="J101" i="4" s="1"/>
  <c r="J149" i="4"/>
  <c r="BE149" i="4" s="1"/>
  <c r="BI148" i="4"/>
  <c r="BH148" i="4"/>
  <c r="BG148" i="4"/>
  <c r="BF148" i="4"/>
  <c r="T148" i="4"/>
  <c r="R148" i="4"/>
  <c r="P148" i="4"/>
  <c r="BK148" i="4"/>
  <c r="J148" i="4"/>
  <c r="BE148" i="4" s="1"/>
  <c r="BI146" i="4"/>
  <c r="BH146" i="4"/>
  <c r="BG146" i="4"/>
  <c r="BF146" i="4"/>
  <c r="T146" i="4"/>
  <c r="R146" i="4"/>
  <c r="P146" i="4"/>
  <c r="BK146" i="4"/>
  <c r="J146" i="4"/>
  <c r="BE146" i="4" s="1"/>
  <c r="BI145" i="4"/>
  <c r="BH145" i="4"/>
  <c r="BG145" i="4"/>
  <c r="BF145" i="4"/>
  <c r="T145" i="4"/>
  <c r="R145" i="4"/>
  <c r="P145" i="4"/>
  <c r="BK145" i="4"/>
  <c r="J145" i="4"/>
  <c r="BE145" i="4" s="1"/>
  <c r="BI144" i="4"/>
  <c r="BH144" i="4"/>
  <c r="BG144" i="4"/>
  <c r="BF144" i="4"/>
  <c r="T144" i="4"/>
  <c r="R144" i="4"/>
  <c r="P144" i="4"/>
  <c r="BK144" i="4"/>
  <c r="J144" i="4"/>
  <c r="BE144" i="4" s="1"/>
  <c r="BI143" i="4"/>
  <c r="BH143" i="4"/>
  <c r="BG143" i="4"/>
  <c r="BF143" i="4"/>
  <c r="T143" i="4"/>
  <c r="R143" i="4"/>
  <c r="P143" i="4"/>
  <c r="BK143" i="4"/>
  <c r="J143" i="4"/>
  <c r="BE143" i="4"/>
  <c r="BI142" i="4"/>
  <c r="BH142" i="4"/>
  <c r="BG142" i="4"/>
  <c r="BF142" i="4"/>
  <c r="T142" i="4"/>
  <c r="R142" i="4"/>
  <c r="P142" i="4"/>
  <c r="BK142" i="4"/>
  <c r="J142" i="4"/>
  <c r="BE142" i="4" s="1"/>
  <c r="BI141" i="4"/>
  <c r="BH141" i="4"/>
  <c r="BG141" i="4"/>
  <c r="BF141" i="4"/>
  <c r="T141" i="4"/>
  <c r="R141" i="4"/>
  <c r="P141" i="4"/>
  <c r="BK141" i="4"/>
  <c r="J141" i="4"/>
  <c r="BE141" i="4"/>
  <c r="BI140" i="4"/>
  <c r="BH140" i="4"/>
  <c r="BG140" i="4"/>
  <c r="BF140" i="4"/>
  <c r="T140" i="4"/>
  <c r="R140" i="4"/>
  <c r="P140" i="4"/>
  <c r="BK140" i="4"/>
  <c r="J140" i="4"/>
  <c r="BE140" i="4" s="1"/>
  <c r="BI139" i="4"/>
  <c r="BH139" i="4"/>
  <c r="BG139" i="4"/>
  <c r="BF139" i="4"/>
  <c r="T139" i="4"/>
  <c r="R139" i="4"/>
  <c r="P139" i="4"/>
  <c r="BK139" i="4"/>
  <c r="J139" i="4"/>
  <c r="BE139" i="4" s="1"/>
  <c r="BI136" i="4"/>
  <c r="BH136" i="4"/>
  <c r="BG136" i="4"/>
  <c r="BF136" i="4"/>
  <c r="T136" i="4"/>
  <c r="R136" i="4"/>
  <c r="P136" i="4"/>
  <c r="BK136" i="4"/>
  <c r="J136" i="4"/>
  <c r="BE136" i="4" s="1"/>
  <c r="BI135" i="4"/>
  <c r="BH135" i="4"/>
  <c r="BG135" i="4"/>
  <c r="BF135" i="4"/>
  <c r="T135" i="4"/>
  <c r="R135" i="4"/>
  <c r="P135" i="4"/>
  <c r="BK135" i="4"/>
  <c r="J135" i="4"/>
  <c r="BE135" i="4" s="1"/>
  <c r="BI134" i="4"/>
  <c r="BH134" i="4"/>
  <c r="BG134" i="4"/>
  <c r="BF134" i="4"/>
  <c r="T134" i="4"/>
  <c r="R134" i="4"/>
  <c r="P134" i="4"/>
  <c r="BK134" i="4"/>
  <c r="J134" i="4"/>
  <c r="BE134" i="4" s="1"/>
  <c r="BI133" i="4"/>
  <c r="BH133" i="4"/>
  <c r="BG133" i="4"/>
  <c r="BF133" i="4"/>
  <c r="T133" i="4"/>
  <c r="R133" i="4"/>
  <c r="R131" i="4" s="1"/>
  <c r="P133" i="4"/>
  <c r="BK133" i="4"/>
  <c r="J133" i="4"/>
  <c r="BE133" i="4"/>
  <c r="BI132" i="4"/>
  <c r="BH132" i="4"/>
  <c r="BG132" i="4"/>
  <c r="BF132" i="4"/>
  <c r="T132" i="4"/>
  <c r="R132" i="4"/>
  <c r="P132" i="4"/>
  <c r="BK132" i="4"/>
  <c r="J132" i="4"/>
  <c r="BE132" i="4" s="1"/>
  <c r="BI130" i="4"/>
  <c r="BH130" i="4"/>
  <c r="BG130" i="4"/>
  <c r="BF130" i="4"/>
  <c r="T130" i="4"/>
  <c r="R130" i="4"/>
  <c r="P130" i="4"/>
  <c r="BK130" i="4"/>
  <c r="J130" i="4"/>
  <c r="BE130" i="4" s="1"/>
  <c r="BI129" i="4"/>
  <c r="BH129" i="4"/>
  <c r="BG129" i="4"/>
  <c r="BF129" i="4"/>
  <c r="T129" i="4"/>
  <c r="R129" i="4"/>
  <c r="P129" i="4"/>
  <c r="BK129" i="4"/>
  <c r="J129" i="4"/>
  <c r="BE129" i="4"/>
  <c r="BI128" i="4"/>
  <c r="BH128" i="4"/>
  <c r="BG128" i="4"/>
  <c r="BF128" i="4"/>
  <c r="T128" i="4"/>
  <c r="R128" i="4"/>
  <c r="P128" i="4"/>
  <c r="BK128" i="4"/>
  <c r="J128" i="4"/>
  <c r="BE128" i="4" s="1"/>
  <c r="BI127" i="4"/>
  <c r="BH127" i="4"/>
  <c r="BG127" i="4"/>
  <c r="BF127" i="4"/>
  <c r="T127" i="4"/>
  <c r="R127" i="4"/>
  <c r="P127" i="4"/>
  <c r="P125" i="4" s="1"/>
  <c r="BK127" i="4"/>
  <c r="J127" i="4"/>
  <c r="BE127" i="4"/>
  <c r="BI126" i="4"/>
  <c r="F37" i="4" s="1"/>
  <c r="BD97" i="1" s="1"/>
  <c r="BH126" i="4"/>
  <c r="BG126" i="4"/>
  <c r="BF126" i="4"/>
  <c r="T126" i="4"/>
  <c r="T125" i="4" s="1"/>
  <c r="R126" i="4"/>
  <c r="P126" i="4"/>
  <c r="BK126" i="4"/>
  <c r="J126" i="4"/>
  <c r="BE126" i="4" s="1"/>
  <c r="F33" i="4" s="1"/>
  <c r="AZ97" i="1" s="1"/>
  <c r="J118" i="4"/>
  <c r="F118" i="4"/>
  <c r="F116" i="4"/>
  <c r="E114" i="4"/>
  <c r="J91" i="4"/>
  <c r="F91" i="4"/>
  <c r="F89" i="4"/>
  <c r="E87" i="4"/>
  <c r="J24" i="4"/>
  <c r="E24" i="4"/>
  <c r="J119" i="4" s="1"/>
  <c r="J92" i="4"/>
  <c r="J23" i="4"/>
  <c r="J18" i="4"/>
  <c r="E18" i="4"/>
  <c r="F119" i="4"/>
  <c r="F92" i="4"/>
  <c r="J17" i="4"/>
  <c r="J12" i="4"/>
  <c r="J116" i="4"/>
  <c r="J89" i="4"/>
  <c r="E7" i="4"/>
  <c r="E112" i="4" s="1"/>
  <c r="J37" i="3"/>
  <c r="J36" i="3"/>
  <c r="AY96" i="1" s="1"/>
  <c r="J35" i="3"/>
  <c r="AX96" i="1" s="1"/>
  <c r="BI251" i="3"/>
  <c r="BH251" i="3"/>
  <c r="BG251" i="3"/>
  <c r="BF251" i="3"/>
  <c r="T251" i="3"/>
  <c r="R251" i="3"/>
  <c r="P251" i="3"/>
  <c r="BK251" i="3"/>
  <c r="J251" i="3"/>
  <c r="BE251" i="3" s="1"/>
  <c r="BI250" i="3"/>
  <c r="BH250" i="3"/>
  <c r="BG250" i="3"/>
  <c r="BF250" i="3"/>
  <c r="T250" i="3"/>
  <c r="R250" i="3"/>
  <c r="P250" i="3"/>
  <c r="BK250" i="3"/>
  <c r="J250" i="3"/>
  <c r="BE250" i="3" s="1"/>
  <c r="BI249" i="3"/>
  <c r="BH249" i="3"/>
  <c r="BG249" i="3"/>
  <c r="BF249" i="3"/>
  <c r="T249" i="3"/>
  <c r="R249" i="3"/>
  <c r="P249" i="3"/>
  <c r="BK249" i="3"/>
  <c r="J249" i="3"/>
  <c r="BE249" i="3" s="1"/>
  <c r="BI248" i="3"/>
  <c r="BH248" i="3"/>
  <c r="BG248" i="3"/>
  <c r="BF248" i="3"/>
  <c r="T248" i="3"/>
  <c r="R248" i="3"/>
  <c r="P248" i="3"/>
  <c r="BK248" i="3"/>
  <c r="BK247" i="3" s="1"/>
  <c r="J247" i="3" s="1"/>
  <c r="J118" i="3" s="1"/>
  <c r="J248" i="3"/>
  <c r="BE248" i="3" s="1"/>
  <c r="BI246" i="3"/>
  <c r="BH246" i="3"/>
  <c r="BG246" i="3"/>
  <c r="BF246" i="3"/>
  <c r="T246" i="3"/>
  <c r="R246" i="3"/>
  <c r="P246" i="3"/>
  <c r="BK246" i="3"/>
  <c r="J246" i="3"/>
  <c r="BE246" i="3" s="1"/>
  <c r="BI245" i="3"/>
  <c r="BH245" i="3"/>
  <c r="BG245" i="3"/>
  <c r="BF245" i="3"/>
  <c r="T245" i="3"/>
  <c r="R245" i="3"/>
  <c r="P245" i="3"/>
  <c r="BK245" i="3"/>
  <c r="J245" i="3"/>
  <c r="BE245" i="3" s="1"/>
  <c r="BI244" i="3"/>
  <c r="BH244" i="3"/>
  <c r="BG244" i="3"/>
  <c r="BF244" i="3"/>
  <c r="T244" i="3"/>
  <c r="R244" i="3"/>
  <c r="P244" i="3"/>
  <c r="BK244" i="3"/>
  <c r="J244" i="3"/>
  <c r="BE244" i="3" s="1"/>
  <c r="BI243" i="3"/>
  <c r="BH243" i="3"/>
  <c r="BG243" i="3"/>
  <c r="BF243" i="3"/>
  <c r="T243" i="3"/>
  <c r="R243" i="3"/>
  <c r="P243" i="3"/>
  <c r="BK243" i="3"/>
  <c r="J243" i="3"/>
  <c r="BE243" i="3" s="1"/>
  <c r="BI240" i="3"/>
  <c r="BH240" i="3"/>
  <c r="BG240" i="3"/>
  <c r="BF240" i="3"/>
  <c r="T240" i="3"/>
  <c r="R240" i="3"/>
  <c r="P240" i="3"/>
  <c r="BK240" i="3"/>
  <c r="J240" i="3"/>
  <c r="BE240" i="3" s="1"/>
  <c r="BI239" i="3"/>
  <c r="BH239" i="3"/>
  <c r="BG239" i="3"/>
  <c r="BF239" i="3"/>
  <c r="T239" i="3"/>
  <c r="R239" i="3"/>
  <c r="P239" i="3"/>
  <c r="BK239" i="3"/>
  <c r="J239" i="3"/>
  <c r="BE239" i="3" s="1"/>
  <c r="BI236" i="3"/>
  <c r="BH236" i="3"/>
  <c r="BG236" i="3"/>
  <c r="BF236" i="3"/>
  <c r="T236" i="3"/>
  <c r="R236" i="3"/>
  <c r="P236" i="3"/>
  <c r="BK236" i="3"/>
  <c r="J236" i="3"/>
  <c r="BE236" i="3" s="1"/>
  <c r="BI235" i="3"/>
  <c r="BH235" i="3"/>
  <c r="BG235" i="3"/>
  <c r="BF235" i="3"/>
  <c r="T235" i="3"/>
  <c r="R235" i="3"/>
  <c r="P235" i="3"/>
  <c r="BK235" i="3"/>
  <c r="J235" i="3"/>
  <c r="BE235" i="3" s="1"/>
  <c r="BI234" i="3"/>
  <c r="BH234" i="3"/>
  <c r="BG234" i="3"/>
  <c r="BF234" i="3"/>
  <c r="T234" i="3"/>
  <c r="R234" i="3"/>
  <c r="R233" i="3" s="1"/>
  <c r="P234" i="3"/>
  <c r="BK234" i="3"/>
  <c r="J234" i="3"/>
  <c r="BE234" i="3"/>
  <c r="BI232" i="3"/>
  <c r="BH232" i="3"/>
  <c r="BG232" i="3"/>
  <c r="BF232" i="3"/>
  <c r="T232" i="3"/>
  <c r="R232" i="3"/>
  <c r="P232" i="3"/>
  <c r="BK232" i="3"/>
  <c r="J232" i="3"/>
  <c r="BE232" i="3" s="1"/>
  <c r="BI231" i="3"/>
  <c r="BH231" i="3"/>
  <c r="BG231" i="3"/>
  <c r="BF231" i="3"/>
  <c r="T231" i="3"/>
  <c r="R231" i="3"/>
  <c r="P231" i="3"/>
  <c r="BK231" i="3"/>
  <c r="J231" i="3"/>
  <c r="BE231" i="3" s="1"/>
  <c r="BI230" i="3"/>
  <c r="BH230" i="3"/>
  <c r="BG230" i="3"/>
  <c r="BF230" i="3"/>
  <c r="T230" i="3"/>
  <c r="R230" i="3"/>
  <c r="P230" i="3"/>
  <c r="BK230" i="3"/>
  <c r="J230" i="3"/>
  <c r="BE230" i="3" s="1"/>
  <c r="BI227" i="3"/>
  <c r="BH227" i="3"/>
  <c r="BG227" i="3"/>
  <c r="BF227" i="3"/>
  <c r="T227" i="3"/>
  <c r="R227" i="3"/>
  <c r="P227" i="3"/>
  <c r="BK227" i="3"/>
  <c r="J227" i="3"/>
  <c r="BE227" i="3" s="1"/>
  <c r="BI226" i="3"/>
  <c r="BH226" i="3"/>
  <c r="BG226" i="3"/>
  <c r="BF226" i="3"/>
  <c r="T226" i="3"/>
  <c r="R226" i="3"/>
  <c r="P226" i="3"/>
  <c r="BK226" i="3"/>
  <c r="J226" i="3"/>
  <c r="BE226" i="3" s="1"/>
  <c r="BI223" i="3"/>
  <c r="BH223" i="3"/>
  <c r="BG223" i="3"/>
  <c r="BF223" i="3"/>
  <c r="T223" i="3"/>
  <c r="R223" i="3"/>
  <c r="P223" i="3"/>
  <c r="BK223" i="3"/>
  <c r="J223" i="3"/>
  <c r="BE223" i="3"/>
  <c r="BI222" i="3"/>
  <c r="BH222" i="3"/>
  <c r="BG222" i="3"/>
  <c r="BF222" i="3"/>
  <c r="T222" i="3"/>
  <c r="R222" i="3"/>
  <c r="P222" i="3"/>
  <c r="BK222" i="3"/>
  <c r="J222" i="3"/>
  <c r="BE222" i="3" s="1"/>
  <c r="BI221" i="3"/>
  <c r="BH221" i="3"/>
  <c r="BG221" i="3"/>
  <c r="BF221" i="3"/>
  <c r="T221" i="3"/>
  <c r="R221" i="3"/>
  <c r="P221" i="3"/>
  <c r="BK221" i="3"/>
  <c r="J221" i="3"/>
  <c r="BE221" i="3"/>
  <c r="BI219" i="3"/>
  <c r="BH219" i="3"/>
  <c r="BG219" i="3"/>
  <c r="BF219" i="3"/>
  <c r="T219" i="3"/>
  <c r="R219" i="3"/>
  <c r="P219" i="3"/>
  <c r="BK219" i="3"/>
  <c r="J219" i="3"/>
  <c r="BE219" i="3" s="1"/>
  <c r="BI218" i="3"/>
  <c r="BH218" i="3"/>
  <c r="BG218" i="3"/>
  <c r="BF218" i="3"/>
  <c r="T218" i="3"/>
  <c r="R218" i="3"/>
  <c r="P218" i="3"/>
  <c r="BK218" i="3"/>
  <c r="J218" i="3"/>
  <c r="BE218" i="3" s="1"/>
  <c r="BI215" i="3"/>
  <c r="BH215" i="3"/>
  <c r="BG215" i="3"/>
  <c r="BF215" i="3"/>
  <c r="T215" i="3"/>
  <c r="R215" i="3"/>
  <c r="P215" i="3"/>
  <c r="BK215" i="3"/>
  <c r="J215" i="3"/>
  <c r="BE215" i="3" s="1"/>
  <c r="BI214" i="3"/>
  <c r="BH214" i="3"/>
  <c r="BG214" i="3"/>
  <c r="BF214" i="3"/>
  <c r="T214" i="3"/>
  <c r="R214" i="3"/>
  <c r="R213" i="3"/>
  <c r="P214" i="3"/>
  <c r="P213" i="3" s="1"/>
  <c r="BK214" i="3"/>
  <c r="BK213" i="3" s="1"/>
  <c r="J213" i="3"/>
  <c r="J115" i="3" s="1"/>
  <c r="J214" i="3"/>
  <c r="BE214" i="3" s="1"/>
  <c r="BI210" i="3"/>
  <c r="BH210" i="3"/>
  <c r="BG210" i="3"/>
  <c r="BF210" i="3"/>
  <c r="T210" i="3"/>
  <c r="R210" i="3"/>
  <c r="P210" i="3"/>
  <c r="BK210" i="3"/>
  <c r="J210" i="3"/>
  <c r="BE210" i="3" s="1"/>
  <c r="BI209" i="3"/>
  <c r="BH209" i="3"/>
  <c r="BG209" i="3"/>
  <c r="BF209" i="3"/>
  <c r="T209" i="3"/>
  <c r="R209" i="3"/>
  <c r="P209" i="3"/>
  <c r="BK209" i="3"/>
  <c r="J209" i="3"/>
  <c r="BE209" i="3"/>
  <c r="BI208" i="3"/>
  <c r="BH208" i="3"/>
  <c r="BG208" i="3"/>
  <c r="BF208" i="3"/>
  <c r="T208" i="3"/>
  <c r="R208" i="3"/>
  <c r="P208" i="3"/>
  <c r="BK208" i="3"/>
  <c r="J208" i="3"/>
  <c r="BE208" i="3" s="1"/>
  <c r="BI207" i="3"/>
  <c r="BH207" i="3"/>
  <c r="BG207" i="3"/>
  <c r="BF207" i="3"/>
  <c r="T207" i="3"/>
  <c r="R207" i="3"/>
  <c r="P207" i="3"/>
  <c r="BK207" i="3"/>
  <c r="J207" i="3"/>
  <c r="BE207" i="3" s="1"/>
  <c r="BI206" i="3"/>
  <c r="BH206" i="3"/>
  <c r="BG206" i="3"/>
  <c r="BF206" i="3"/>
  <c r="T206" i="3"/>
  <c r="R206" i="3"/>
  <c r="R203" i="3" s="1"/>
  <c r="P206" i="3"/>
  <c r="BK206" i="3"/>
  <c r="J206" i="3"/>
  <c r="BE206" i="3" s="1"/>
  <c r="BI205" i="3"/>
  <c r="BH205" i="3"/>
  <c r="BG205" i="3"/>
  <c r="BF205" i="3"/>
  <c r="T205" i="3"/>
  <c r="R205" i="3"/>
  <c r="P205" i="3"/>
  <c r="BK205" i="3"/>
  <c r="BK203" i="3" s="1"/>
  <c r="J203" i="3" s="1"/>
  <c r="J114" i="3" s="1"/>
  <c r="J205" i="3"/>
  <c r="BE205" i="3" s="1"/>
  <c r="BI204" i="3"/>
  <c r="BH204" i="3"/>
  <c r="BG204" i="3"/>
  <c r="BF204" i="3"/>
  <c r="T204" i="3"/>
  <c r="R204" i="3"/>
  <c r="P204" i="3"/>
  <c r="BK204" i="3"/>
  <c r="J204" i="3"/>
  <c r="BE204" i="3" s="1"/>
  <c r="BI202" i="3"/>
  <c r="BH202" i="3"/>
  <c r="BG202" i="3"/>
  <c r="BF202" i="3"/>
  <c r="T202" i="3"/>
  <c r="R202" i="3"/>
  <c r="P202" i="3"/>
  <c r="BK202" i="3"/>
  <c r="J202" i="3"/>
  <c r="BE202" i="3" s="1"/>
  <c r="BI199" i="3"/>
  <c r="BH199" i="3"/>
  <c r="BG199" i="3"/>
  <c r="BF199" i="3"/>
  <c r="T199" i="3"/>
  <c r="R199" i="3"/>
  <c r="P199" i="3"/>
  <c r="BK199" i="3"/>
  <c r="BK197" i="3" s="1"/>
  <c r="J197" i="3" s="1"/>
  <c r="J113" i="3" s="1"/>
  <c r="J199" i="3"/>
  <c r="BE199" i="3" s="1"/>
  <c r="BI198" i="3"/>
  <c r="BH198" i="3"/>
  <c r="BG198" i="3"/>
  <c r="BF198" i="3"/>
  <c r="T198" i="3"/>
  <c r="R198" i="3"/>
  <c r="R197" i="3"/>
  <c r="P198" i="3"/>
  <c r="P197" i="3" s="1"/>
  <c r="BK198" i="3"/>
  <c r="J198" i="3"/>
  <c r="BE198" i="3" s="1"/>
  <c r="BI196" i="3"/>
  <c r="BH196" i="3"/>
  <c r="BG196" i="3"/>
  <c r="BF196" i="3"/>
  <c r="T196" i="3"/>
  <c r="T195" i="3" s="1"/>
  <c r="R196" i="3"/>
  <c r="R195" i="3" s="1"/>
  <c r="P196" i="3"/>
  <c r="P195" i="3" s="1"/>
  <c r="BK196" i="3"/>
  <c r="BK195" i="3" s="1"/>
  <c r="J195" i="3" s="1"/>
  <c r="J112" i="3" s="1"/>
  <c r="J196" i="3"/>
  <c r="BE196" i="3" s="1"/>
  <c r="BI194" i="3"/>
  <c r="BH194" i="3"/>
  <c r="BG194" i="3"/>
  <c r="BF194" i="3"/>
  <c r="T194" i="3"/>
  <c r="R194" i="3"/>
  <c r="P194" i="3"/>
  <c r="BK194" i="3"/>
  <c r="J194" i="3"/>
  <c r="BE194" i="3"/>
  <c r="BI193" i="3"/>
  <c r="BH193" i="3"/>
  <c r="BG193" i="3"/>
  <c r="BF193" i="3"/>
  <c r="T193" i="3"/>
  <c r="R193" i="3"/>
  <c r="P193" i="3"/>
  <c r="BK193" i="3"/>
  <c r="J193" i="3"/>
  <c r="BE193" i="3" s="1"/>
  <c r="BI192" i="3"/>
  <c r="BH192" i="3"/>
  <c r="BG192" i="3"/>
  <c r="BF192" i="3"/>
  <c r="T192" i="3"/>
  <c r="R192" i="3"/>
  <c r="P192" i="3"/>
  <c r="BK192" i="3"/>
  <c r="J192" i="3"/>
  <c r="BE192" i="3"/>
  <c r="BI191" i="3"/>
  <c r="BH191" i="3"/>
  <c r="BG191" i="3"/>
  <c r="BF191" i="3"/>
  <c r="T191" i="3"/>
  <c r="R191" i="3"/>
  <c r="P191" i="3"/>
  <c r="P190" i="3"/>
  <c r="BK191" i="3"/>
  <c r="J191" i="3"/>
  <c r="BE191" i="3"/>
  <c r="BI189" i="3"/>
  <c r="BH189" i="3"/>
  <c r="BG189" i="3"/>
  <c r="BF189" i="3"/>
  <c r="T189" i="3"/>
  <c r="T188" i="3" s="1"/>
  <c r="R189" i="3"/>
  <c r="R188" i="3" s="1"/>
  <c r="P189" i="3"/>
  <c r="P188" i="3"/>
  <c r="BK189" i="3"/>
  <c r="BK188" i="3" s="1"/>
  <c r="J188" i="3" s="1"/>
  <c r="J110" i="3" s="1"/>
  <c r="J189" i="3"/>
  <c r="BE189" i="3"/>
  <c r="BI187" i="3"/>
  <c r="BH187" i="3"/>
  <c r="BG187" i="3"/>
  <c r="BF187" i="3"/>
  <c r="T187" i="3"/>
  <c r="R187" i="3"/>
  <c r="P187" i="3"/>
  <c r="BK187" i="3"/>
  <c r="J187" i="3"/>
  <c r="BE187" i="3" s="1"/>
  <c r="BI186" i="3"/>
  <c r="BH186" i="3"/>
  <c r="BG186" i="3"/>
  <c r="BF186" i="3"/>
  <c r="T186" i="3"/>
  <c r="R186" i="3"/>
  <c r="P186" i="3"/>
  <c r="BK186" i="3"/>
  <c r="J186" i="3"/>
  <c r="BE186" i="3" s="1"/>
  <c r="BI185" i="3"/>
  <c r="BH185" i="3"/>
  <c r="BG185" i="3"/>
  <c r="BF185" i="3"/>
  <c r="T185" i="3"/>
  <c r="R185" i="3"/>
  <c r="P185" i="3"/>
  <c r="BK185" i="3"/>
  <c r="J185" i="3"/>
  <c r="BE185" i="3"/>
  <c r="BI184" i="3"/>
  <c r="BH184" i="3"/>
  <c r="BG184" i="3"/>
  <c r="BF184" i="3"/>
  <c r="T184" i="3"/>
  <c r="R184" i="3"/>
  <c r="P184" i="3"/>
  <c r="BK184" i="3"/>
  <c r="J184" i="3"/>
  <c r="BE184" i="3" s="1"/>
  <c r="BI183" i="3"/>
  <c r="BH183" i="3"/>
  <c r="BG183" i="3"/>
  <c r="BF183" i="3"/>
  <c r="T183" i="3"/>
  <c r="T182" i="3" s="1"/>
  <c r="R183" i="3"/>
  <c r="P183" i="3"/>
  <c r="BK183" i="3"/>
  <c r="BK182" i="3" s="1"/>
  <c r="J182" i="3" s="1"/>
  <c r="J109" i="3" s="1"/>
  <c r="J183" i="3"/>
  <c r="BE183" i="3" s="1"/>
  <c r="BI180" i="3"/>
  <c r="BH180" i="3"/>
  <c r="BG180" i="3"/>
  <c r="BF180" i="3"/>
  <c r="T180" i="3"/>
  <c r="R180" i="3"/>
  <c r="P180" i="3"/>
  <c r="BK180" i="3"/>
  <c r="J180" i="3"/>
  <c r="BE180" i="3"/>
  <c r="BI179" i="3"/>
  <c r="BH179" i="3"/>
  <c r="BG179" i="3"/>
  <c r="BF179" i="3"/>
  <c r="T179" i="3"/>
  <c r="R179" i="3"/>
  <c r="P179" i="3"/>
  <c r="BK179" i="3"/>
  <c r="J179" i="3"/>
  <c r="BE179" i="3" s="1"/>
  <c r="BI178" i="3"/>
  <c r="BH178" i="3"/>
  <c r="BG178" i="3"/>
  <c r="BF178" i="3"/>
  <c r="T178" i="3"/>
  <c r="R178" i="3"/>
  <c r="R176" i="3" s="1"/>
  <c r="P178" i="3"/>
  <c r="BK178" i="3"/>
  <c r="J178" i="3"/>
  <c r="BE178" i="3"/>
  <c r="BI177" i="3"/>
  <c r="BH177" i="3"/>
  <c r="BG177" i="3"/>
  <c r="BF177" i="3"/>
  <c r="T177" i="3"/>
  <c r="T176" i="3" s="1"/>
  <c r="R177" i="3"/>
  <c r="P177" i="3"/>
  <c r="P176" i="3" s="1"/>
  <c r="BK177" i="3"/>
  <c r="BK176" i="3" s="1"/>
  <c r="J176" i="3" s="1"/>
  <c r="J107" i="3" s="1"/>
  <c r="J177" i="3"/>
  <c r="BE177" i="3" s="1"/>
  <c r="BI175" i="3"/>
  <c r="BH175" i="3"/>
  <c r="BG175" i="3"/>
  <c r="BF175" i="3"/>
  <c r="T175" i="3"/>
  <c r="T174" i="3"/>
  <c r="R175" i="3"/>
  <c r="R174" i="3" s="1"/>
  <c r="P175" i="3"/>
  <c r="P174" i="3"/>
  <c r="BK175" i="3"/>
  <c r="BK174" i="3" s="1"/>
  <c r="J174" i="3" s="1"/>
  <c r="J106" i="3" s="1"/>
  <c r="J175" i="3"/>
  <c r="BE175" i="3"/>
  <c r="BI173" i="3"/>
  <c r="BH173" i="3"/>
  <c r="BG173" i="3"/>
  <c r="BF173" i="3"/>
  <c r="T173" i="3"/>
  <c r="R173" i="3"/>
  <c r="P173" i="3"/>
  <c r="BK173" i="3"/>
  <c r="J173" i="3"/>
  <c r="BE173" i="3" s="1"/>
  <c r="BI172" i="3"/>
  <c r="BH172" i="3"/>
  <c r="BG172" i="3"/>
  <c r="BF172" i="3"/>
  <c r="T172" i="3"/>
  <c r="T171" i="3" s="1"/>
  <c r="R172" i="3"/>
  <c r="R171" i="3" s="1"/>
  <c r="P172" i="3"/>
  <c r="P171" i="3"/>
  <c r="BK172" i="3"/>
  <c r="J172" i="3"/>
  <c r="BE172" i="3" s="1"/>
  <c r="BI170" i="3"/>
  <c r="BH170" i="3"/>
  <c r="BG170" i="3"/>
  <c r="BF170" i="3"/>
  <c r="T170" i="3"/>
  <c r="R170" i="3"/>
  <c r="P170" i="3"/>
  <c r="BK170" i="3"/>
  <c r="J170" i="3"/>
  <c r="BE170" i="3"/>
  <c r="BI169" i="3"/>
  <c r="BH169" i="3"/>
  <c r="BG169" i="3"/>
  <c r="BF169" i="3"/>
  <c r="T169" i="3"/>
  <c r="R169" i="3"/>
  <c r="P169" i="3"/>
  <c r="BK169" i="3"/>
  <c r="J169" i="3"/>
  <c r="BE169" i="3" s="1"/>
  <c r="BI168" i="3"/>
  <c r="BH168" i="3"/>
  <c r="BG168" i="3"/>
  <c r="BF168" i="3"/>
  <c r="T168" i="3"/>
  <c r="R168" i="3"/>
  <c r="P168" i="3"/>
  <c r="BK168" i="3"/>
  <c r="J168" i="3"/>
  <c r="BE168" i="3"/>
  <c r="BI167" i="3"/>
  <c r="BH167" i="3"/>
  <c r="BG167" i="3"/>
  <c r="BF167" i="3"/>
  <c r="T167" i="3"/>
  <c r="R167" i="3"/>
  <c r="P167" i="3"/>
  <c r="BK167" i="3"/>
  <c r="J167" i="3"/>
  <c r="BE167" i="3" s="1"/>
  <c r="BI166" i="3"/>
  <c r="BH166" i="3"/>
  <c r="BG166" i="3"/>
  <c r="BF166" i="3"/>
  <c r="T166" i="3"/>
  <c r="R166" i="3"/>
  <c r="P166" i="3"/>
  <c r="BK166" i="3"/>
  <c r="J166" i="3"/>
  <c r="BE166" i="3"/>
  <c r="BI165" i="3"/>
  <c r="BH165" i="3"/>
  <c r="BG165" i="3"/>
  <c r="BF165" i="3"/>
  <c r="T165" i="3"/>
  <c r="R165" i="3"/>
  <c r="R164" i="3"/>
  <c r="P165" i="3"/>
  <c r="BK165" i="3"/>
  <c r="BK164" i="3"/>
  <c r="J164" i="3" s="1"/>
  <c r="J104" i="3" s="1"/>
  <c r="J165" i="3"/>
  <c r="BE165" i="3" s="1"/>
  <c r="BI163" i="3"/>
  <c r="BH163" i="3"/>
  <c r="BG163" i="3"/>
  <c r="BF163" i="3"/>
  <c r="T163" i="3"/>
  <c r="R163" i="3"/>
  <c r="P163" i="3"/>
  <c r="BK163" i="3"/>
  <c r="J163" i="3"/>
  <c r="BE163" i="3"/>
  <c r="BI162" i="3"/>
  <c r="BH162" i="3"/>
  <c r="BG162" i="3"/>
  <c r="BF162" i="3"/>
  <c r="T162" i="3"/>
  <c r="T160" i="3" s="1"/>
  <c r="R162" i="3"/>
  <c r="P162" i="3"/>
  <c r="BK162" i="3"/>
  <c r="J162" i="3"/>
  <c r="BE162" i="3" s="1"/>
  <c r="BI161" i="3"/>
  <c r="BH161" i="3"/>
  <c r="BG161" i="3"/>
  <c r="BF161" i="3"/>
  <c r="T161" i="3"/>
  <c r="R161" i="3"/>
  <c r="R160" i="3" s="1"/>
  <c r="P161" i="3"/>
  <c r="P160" i="3"/>
  <c r="BK161" i="3"/>
  <c r="J161" i="3"/>
  <c r="BE161" i="3"/>
  <c r="BI159" i="3"/>
  <c r="BH159" i="3"/>
  <c r="BG159" i="3"/>
  <c r="BF159" i="3"/>
  <c r="T159" i="3"/>
  <c r="T158" i="3" s="1"/>
  <c r="R159" i="3"/>
  <c r="R158" i="3"/>
  <c r="P159" i="3"/>
  <c r="P158" i="3" s="1"/>
  <c r="BK159" i="3"/>
  <c r="BK158" i="3"/>
  <c r="J158" i="3" s="1"/>
  <c r="J102" i="3" s="1"/>
  <c r="J159" i="3"/>
  <c r="BE159" i="3" s="1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J156" i="3"/>
  <c r="BE156" i="3" s="1"/>
  <c r="BI155" i="3"/>
  <c r="BH155" i="3"/>
  <c r="BG155" i="3"/>
  <c r="BF155" i="3"/>
  <c r="T155" i="3"/>
  <c r="R155" i="3"/>
  <c r="P155" i="3"/>
  <c r="P152" i="3" s="1"/>
  <c r="BK155" i="3"/>
  <c r="J155" i="3"/>
  <c r="BE155" i="3"/>
  <c r="BI154" i="3"/>
  <c r="BH154" i="3"/>
  <c r="BG154" i="3"/>
  <c r="BF154" i="3"/>
  <c r="T154" i="3"/>
  <c r="T152" i="3" s="1"/>
  <c r="R154" i="3"/>
  <c r="P154" i="3"/>
  <c r="BK154" i="3"/>
  <c r="J154" i="3"/>
  <c r="BE154" i="3" s="1"/>
  <c r="BI153" i="3"/>
  <c r="BH153" i="3"/>
  <c r="BG153" i="3"/>
  <c r="BF153" i="3"/>
  <c r="T153" i="3"/>
  <c r="R153" i="3"/>
  <c r="P153" i="3"/>
  <c r="BK153" i="3"/>
  <c r="J153" i="3"/>
  <c r="BE153" i="3"/>
  <c r="BI151" i="3"/>
  <c r="BH151" i="3"/>
  <c r="BG151" i="3"/>
  <c r="BF151" i="3"/>
  <c r="T151" i="3"/>
  <c r="R151" i="3"/>
  <c r="P151" i="3"/>
  <c r="BK151" i="3"/>
  <c r="J151" i="3"/>
  <c r="BE151" i="3" s="1"/>
  <c r="BI150" i="3"/>
  <c r="BH150" i="3"/>
  <c r="BG150" i="3"/>
  <c r="BF150" i="3"/>
  <c r="T150" i="3"/>
  <c r="R150" i="3"/>
  <c r="P150" i="3"/>
  <c r="BK150" i="3"/>
  <c r="J150" i="3"/>
  <c r="BE150" i="3"/>
  <c r="BI149" i="3"/>
  <c r="BH149" i="3"/>
  <c r="BG149" i="3"/>
  <c r="BF149" i="3"/>
  <c r="T149" i="3"/>
  <c r="R149" i="3"/>
  <c r="P149" i="3"/>
  <c r="BK149" i="3"/>
  <c r="J149" i="3"/>
  <c r="BE149" i="3" s="1"/>
  <c r="BI148" i="3"/>
  <c r="BH148" i="3"/>
  <c r="BG148" i="3"/>
  <c r="BF148" i="3"/>
  <c r="T148" i="3"/>
  <c r="R148" i="3"/>
  <c r="R146" i="3" s="1"/>
  <c r="P148" i="3"/>
  <c r="BK148" i="3"/>
  <c r="J148" i="3"/>
  <c r="BE148" i="3"/>
  <c r="BI147" i="3"/>
  <c r="BH147" i="3"/>
  <c r="BG147" i="3"/>
  <c r="BF147" i="3"/>
  <c r="T147" i="3"/>
  <c r="R147" i="3"/>
  <c r="P147" i="3"/>
  <c r="BK147" i="3"/>
  <c r="BK146" i="3"/>
  <c r="J146" i="3" s="1"/>
  <c r="J100" i="3" s="1"/>
  <c r="J147" i="3"/>
  <c r="BE147" i="3" s="1"/>
  <c r="BI143" i="3"/>
  <c r="BH143" i="3"/>
  <c r="BG143" i="3"/>
  <c r="BF143" i="3"/>
  <c r="T143" i="3"/>
  <c r="R143" i="3"/>
  <c r="P143" i="3"/>
  <c r="BK143" i="3"/>
  <c r="J143" i="3"/>
  <c r="BE143" i="3"/>
  <c r="BI142" i="3"/>
  <c r="F37" i="3" s="1"/>
  <c r="BD96" i="1" s="1"/>
  <c r="BH142" i="3"/>
  <c r="BG142" i="3"/>
  <c r="BF142" i="3"/>
  <c r="T142" i="3"/>
  <c r="T141" i="3" s="1"/>
  <c r="R142" i="3"/>
  <c r="R141" i="3" s="1"/>
  <c r="P142" i="3"/>
  <c r="BK142" i="3"/>
  <c r="BK141" i="3"/>
  <c r="J141" i="3" s="1"/>
  <c r="J99" i="3" s="1"/>
  <c r="J142" i="3"/>
  <c r="BE142" i="3" s="1"/>
  <c r="J134" i="3"/>
  <c r="F134" i="3"/>
  <c r="F132" i="3"/>
  <c r="E130" i="3"/>
  <c r="J91" i="3"/>
  <c r="F91" i="3"/>
  <c r="F89" i="3"/>
  <c r="E87" i="3"/>
  <c r="J24" i="3"/>
  <c r="E24" i="3"/>
  <c r="J92" i="3" s="1"/>
  <c r="J23" i="3"/>
  <c r="J18" i="3"/>
  <c r="E18" i="3"/>
  <c r="J17" i="3"/>
  <c r="J12" i="3"/>
  <c r="E7" i="3"/>
  <c r="E85" i="3" s="1"/>
  <c r="J37" i="2"/>
  <c r="J36" i="2"/>
  <c r="AY95" i="1" s="1"/>
  <c r="J35" i="2"/>
  <c r="AX95" i="1"/>
  <c r="BI1150" i="2"/>
  <c r="BH1150" i="2"/>
  <c r="BG1150" i="2"/>
  <c r="BF1150" i="2"/>
  <c r="T1150" i="2"/>
  <c r="R1150" i="2"/>
  <c r="P1150" i="2"/>
  <c r="BK1150" i="2"/>
  <c r="J1150" i="2"/>
  <c r="BE1150" i="2" s="1"/>
  <c r="BI1147" i="2"/>
  <c r="BH1147" i="2"/>
  <c r="BG1147" i="2"/>
  <c r="BF1147" i="2"/>
  <c r="T1147" i="2"/>
  <c r="R1147" i="2"/>
  <c r="P1147" i="2"/>
  <c r="BK1147" i="2"/>
  <c r="BK1145" i="2" s="1"/>
  <c r="J1145" i="2" s="1"/>
  <c r="J122" i="2" s="1"/>
  <c r="J1147" i="2"/>
  <c r="BE1147" i="2" s="1"/>
  <c r="BI1146" i="2"/>
  <c r="BH1146" i="2"/>
  <c r="BG1146" i="2"/>
  <c r="BF1146" i="2"/>
  <c r="T1146" i="2"/>
  <c r="R1146" i="2"/>
  <c r="R1145" i="2" s="1"/>
  <c r="P1146" i="2"/>
  <c r="BK1146" i="2"/>
  <c r="J1146" i="2"/>
  <c r="BE1146" i="2" s="1"/>
  <c r="BI1144" i="2"/>
  <c r="BH1144" i="2"/>
  <c r="BG1144" i="2"/>
  <c r="BF1144" i="2"/>
  <c r="T1144" i="2"/>
  <c r="T1143" i="2" s="1"/>
  <c r="R1144" i="2"/>
  <c r="R1143" i="2" s="1"/>
  <c r="P1144" i="2"/>
  <c r="P1143" i="2" s="1"/>
  <c r="BK1144" i="2"/>
  <c r="BK1143" i="2"/>
  <c r="J1144" i="2"/>
  <c r="BE1144" i="2"/>
  <c r="BI1141" i="2"/>
  <c r="BH1141" i="2"/>
  <c r="BG1141" i="2"/>
  <c r="BF1141" i="2"/>
  <c r="T1141" i="2"/>
  <c r="R1141" i="2"/>
  <c r="R1134" i="2" s="1"/>
  <c r="P1141" i="2"/>
  <c r="BK1141" i="2"/>
  <c r="J1141" i="2"/>
  <c r="BE1141" i="2"/>
  <c r="BI1140" i="2"/>
  <c r="BH1140" i="2"/>
  <c r="BG1140" i="2"/>
  <c r="BF1140" i="2"/>
  <c r="T1140" i="2"/>
  <c r="R1140" i="2"/>
  <c r="P1140" i="2"/>
  <c r="BK1140" i="2"/>
  <c r="BK1134" i="2" s="1"/>
  <c r="J1134" i="2" s="1"/>
  <c r="J119" i="2" s="1"/>
  <c r="J1140" i="2"/>
  <c r="BE1140" i="2"/>
  <c r="BI1135" i="2"/>
  <c r="BH1135" i="2"/>
  <c r="BG1135" i="2"/>
  <c r="BF1135" i="2"/>
  <c r="T1135" i="2"/>
  <c r="T1134" i="2"/>
  <c r="R1135" i="2"/>
  <c r="P1135" i="2"/>
  <c r="P1134" i="2"/>
  <c r="BK1135" i="2"/>
  <c r="J1135" i="2"/>
  <c r="BE1135" i="2" s="1"/>
  <c r="BI1131" i="2"/>
  <c r="BH1131" i="2"/>
  <c r="BG1131" i="2"/>
  <c r="BF1131" i="2"/>
  <c r="T1131" i="2"/>
  <c r="R1131" i="2"/>
  <c r="P1131" i="2"/>
  <c r="BK1131" i="2"/>
  <c r="BK1127" i="2" s="1"/>
  <c r="J1127" i="2" s="1"/>
  <c r="J118" i="2" s="1"/>
  <c r="J1131" i="2"/>
  <c r="BE1131" i="2" s="1"/>
  <c r="BI1128" i="2"/>
  <c r="BH1128" i="2"/>
  <c r="BG1128" i="2"/>
  <c r="BF1128" i="2"/>
  <c r="T1128" i="2"/>
  <c r="R1128" i="2"/>
  <c r="R1127" i="2"/>
  <c r="P1128" i="2"/>
  <c r="BK1128" i="2"/>
  <c r="J1128" i="2"/>
  <c r="BE1128" i="2" s="1"/>
  <c r="BI1126" i="2"/>
  <c r="BH1126" i="2"/>
  <c r="BG1126" i="2"/>
  <c r="BF1126" i="2"/>
  <c r="T1126" i="2"/>
  <c r="R1126" i="2"/>
  <c r="P1126" i="2"/>
  <c r="BK1126" i="2"/>
  <c r="J1126" i="2"/>
  <c r="BE1126" i="2" s="1"/>
  <c r="BI1122" i="2"/>
  <c r="BH1122" i="2"/>
  <c r="BG1122" i="2"/>
  <c r="BF1122" i="2"/>
  <c r="T1122" i="2"/>
  <c r="R1122" i="2"/>
  <c r="P1122" i="2"/>
  <c r="BK1122" i="2"/>
  <c r="J1122" i="2"/>
  <c r="BE1122" i="2" s="1"/>
  <c r="BI1116" i="2"/>
  <c r="BH1116" i="2"/>
  <c r="BG1116" i="2"/>
  <c r="BF1116" i="2"/>
  <c r="T1116" i="2"/>
  <c r="R1116" i="2"/>
  <c r="P1116" i="2"/>
  <c r="BK1116" i="2"/>
  <c r="J1116" i="2"/>
  <c r="BE1116" i="2"/>
  <c r="BI1099" i="2"/>
  <c r="BH1099" i="2"/>
  <c r="BG1099" i="2"/>
  <c r="BF1099" i="2"/>
  <c r="T1099" i="2"/>
  <c r="R1099" i="2"/>
  <c r="P1099" i="2"/>
  <c r="BK1099" i="2"/>
  <c r="BK1070" i="2" s="1"/>
  <c r="J1070" i="2" s="1"/>
  <c r="J117" i="2" s="1"/>
  <c r="J1099" i="2"/>
  <c r="BE1099" i="2" s="1"/>
  <c r="BI1076" i="2"/>
  <c r="BH1076" i="2"/>
  <c r="BG1076" i="2"/>
  <c r="BF1076" i="2"/>
  <c r="T1076" i="2"/>
  <c r="R1076" i="2"/>
  <c r="P1076" i="2"/>
  <c r="BK1076" i="2"/>
  <c r="J1076" i="2"/>
  <c r="BE1076" i="2"/>
  <c r="BI1075" i="2"/>
  <c r="BH1075" i="2"/>
  <c r="BG1075" i="2"/>
  <c r="BF1075" i="2"/>
  <c r="T1075" i="2"/>
  <c r="R1075" i="2"/>
  <c r="P1075" i="2"/>
  <c r="BK1075" i="2"/>
  <c r="J1075" i="2"/>
  <c r="BE1075" i="2" s="1"/>
  <c r="BI1074" i="2"/>
  <c r="BH1074" i="2"/>
  <c r="BG1074" i="2"/>
  <c r="BF1074" i="2"/>
  <c r="T1074" i="2"/>
  <c r="R1074" i="2"/>
  <c r="P1074" i="2"/>
  <c r="BK1074" i="2"/>
  <c r="J1074" i="2"/>
  <c r="BE1074" i="2"/>
  <c r="BI1073" i="2"/>
  <c r="BH1073" i="2"/>
  <c r="BG1073" i="2"/>
  <c r="BF1073" i="2"/>
  <c r="T1073" i="2"/>
  <c r="R1073" i="2"/>
  <c r="P1073" i="2"/>
  <c r="BK1073" i="2"/>
  <c r="J1073" i="2"/>
  <c r="BE1073" i="2" s="1"/>
  <c r="BI1072" i="2"/>
  <c r="BH1072" i="2"/>
  <c r="BG1072" i="2"/>
  <c r="BF1072" i="2"/>
  <c r="T1072" i="2"/>
  <c r="R1072" i="2"/>
  <c r="P1072" i="2"/>
  <c r="BK1072" i="2"/>
  <c r="J1072" i="2"/>
  <c r="BE1072" i="2" s="1"/>
  <c r="BI1071" i="2"/>
  <c r="BH1071" i="2"/>
  <c r="BG1071" i="2"/>
  <c r="BF1071" i="2"/>
  <c r="T1071" i="2"/>
  <c r="R1071" i="2"/>
  <c r="R1070" i="2"/>
  <c r="P1071" i="2"/>
  <c r="BK1071" i="2"/>
  <c r="J1071" i="2"/>
  <c r="BE1071" i="2" s="1"/>
  <c r="BI1069" i="2"/>
  <c r="BH1069" i="2"/>
  <c r="BG1069" i="2"/>
  <c r="BF1069" i="2"/>
  <c r="T1069" i="2"/>
  <c r="R1069" i="2"/>
  <c r="P1069" i="2"/>
  <c r="BK1069" i="2"/>
  <c r="J1069" i="2"/>
  <c r="BE1069" i="2"/>
  <c r="BI1065" i="2"/>
  <c r="BH1065" i="2"/>
  <c r="BG1065" i="2"/>
  <c r="BF1065" i="2"/>
  <c r="T1065" i="2"/>
  <c r="R1065" i="2"/>
  <c r="R1056" i="2" s="1"/>
  <c r="P1065" i="2"/>
  <c r="BK1065" i="2"/>
  <c r="J1065" i="2"/>
  <c r="BE1065" i="2"/>
  <c r="BI1061" i="2"/>
  <c r="BH1061" i="2"/>
  <c r="BG1061" i="2"/>
  <c r="BF1061" i="2"/>
  <c r="T1061" i="2"/>
  <c r="R1061" i="2"/>
  <c r="P1061" i="2"/>
  <c r="BK1061" i="2"/>
  <c r="BK1056" i="2" s="1"/>
  <c r="J1056" i="2" s="1"/>
  <c r="J116" i="2" s="1"/>
  <c r="J1061" i="2"/>
  <c r="BE1061" i="2"/>
  <c r="BI1057" i="2"/>
  <c r="BH1057" i="2"/>
  <c r="BG1057" i="2"/>
  <c r="BF1057" i="2"/>
  <c r="T1057" i="2"/>
  <c r="T1056" i="2"/>
  <c r="R1057" i="2"/>
  <c r="P1057" i="2"/>
  <c r="P1056" i="2"/>
  <c r="BK1057" i="2"/>
  <c r="J1057" i="2"/>
  <c r="BE1057" i="2" s="1"/>
  <c r="BI1055" i="2"/>
  <c r="BH1055" i="2"/>
  <c r="BG1055" i="2"/>
  <c r="BF1055" i="2"/>
  <c r="T1055" i="2"/>
  <c r="R1055" i="2"/>
  <c r="P1055" i="2"/>
  <c r="BK1055" i="2"/>
  <c r="J1055" i="2"/>
  <c r="BE1055" i="2" s="1"/>
  <c r="BI1044" i="2"/>
  <c r="BH1044" i="2"/>
  <c r="BG1044" i="2"/>
  <c r="BF1044" i="2"/>
  <c r="T1044" i="2"/>
  <c r="R1044" i="2"/>
  <c r="P1044" i="2"/>
  <c r="BK1044" i="2"/>
  <c r="J1044" i="2"/>
  <c r="BE1044" i="2"/>
  <c r="BI1039" i="2"/>
  <c r="BH1039" i="2"/>
  <c r="BG1039" i="2"/>
  <c r="BF1039" i="2"/>
  <c r="T1039" i="2"/>
  <c r="R1039" i="2"/>
  <c r="P1039" i="2"/>
  <c r="BK1039" i="2"/>
  <c r="J1039" i="2"/>
  <c r="BE1039" i="2" s="1"/>
  <c r="BI1025" i="2"/>
  <c r="BH1025" i="2"/>
  <c r="BG1025" i="2"/>
  <c r="BF1025" i="2"/>
  <c r="T1025" i="2"/>
  <c r="R1025" i="2"/>
  <c r="P1025" i="2"/>
  <c r="BK1025" i="2"/>
  <c r="J1025" i="2"/>
  <c r="BE1025" i="2"/>
  <c r="BI1023" i="2"/>
  <c r="BH1023" i="2"/>
  <c r="BG1023" i="2"/>
  <c r="BF1023" i="2"/>
  <c r="T1023" i="2"/>
  <c r="R1023" i="2"/>
  <c r="P1023" i="2"/>
  <c r="BK1023" i="2"/>
  <c r="J1023" i="2"/>
  <c r="BE1023" i="2" s="1"/>
  <c r="BI999" i="2"/>
  <c r="BH999" i="2"/>
  <c r="BG999" i="2"/>
  <c r="BF999" i="2"/>
  <c r="T999" i="2"/>
  <c r="R999" i="2"/>
  <c r="P999" i="2"/>
  <c r="BK999" i="2"/>
  <c r="J999" i="2"/>
  <c r="BE999" i="2"/>
  <c r="BI997" i="2"/>
  <c r="BH997" i="2"/>
  <c r="BG997" i="2"/>
  <c r="BF997" i="2"/>
  <c r="T997" i="2"/>
  <c r="R997" i="2"/>
  <c r="P997" i="2"/>
  <c r="BK997" i="2"/>
  <c r="J997" i="2"/>
  <c r="BE997" i="2" s="1"/>
  <c r="BI996" i="2"/>
  <c r="BH996" i="2"/>
  <c r="BG996" i="2"/>
  <c r="BF996" i="2"/>
  <c r="T996" i="2"/>
  <c r="R996" i="2"/>
  <c r="P996" i="2"/>
  <c r="BK996" i="2"/>
  <c r="J996" i="2"/>
  <c r="BE996" i="2"/>
  <c r="BI981" i="2"/>
  <c r="BH981" i="2"/>
  <c r="BG981" i="2"/>
  <c r="BF981" i="2"/>
  <c r="T981" i="2"/>
  <c r="R981" i="2"/>
  <c r="P981" i="2"/>
  <c r="BK981" i="2"/>
  <c r="J981" i="2"/>
  <c r="BE981" i="2" s="1"/>
  <c r="BI979" i="2"/>
  <c r="BH979" i="2"/>
  <c r="BG979" i="2"/>
  <c r="BF979" i="2"/>
  <c r="T979" i="2"/>
  <c r="R979" i="2"/>
  <c r="P979" i="2"/>
  <c r="P973" i="2" s="1"/>
  <c r="BK979" i="2"/>
  <c r="J979" i="2"/>
  <c r="BE979" i="2"/>
  <c r="BI977" i="2"/>
  <c r="BH977" i="2"/>
  <c r="BG977" i="2"/>
  <c r="BF977" i="2"/>
  <c r="T977" i="2"/>
  <c r="T973" i="2" s="1"/>
  <c r="R977" i="2"/>
  <c r="P977" i="2"/>
  <c r="BK977" i="2"/>
  <c r="J977" i="2"/>
  <c r="BE977" i="2" s="1"/>
  <c r="BI974" i="2"/>
  <c r="BH974" i="2"/>
  <c r="BG974" i="2"/>
  <c r="BF974" i="2"/>
  <c r="T974" i="2"/>
  <c r="R974" i="2"/>
  <c r="R973" i="2" s="1"/>
  <c r="P974" i="2"/>
  <c r="BK974" i="2"/>
  <c r="BK973" i="2" s="1"/>
  <c r="J973" i="2" s="1"/>
  <c r="J115" i="2" s="1"/>
  <c r="J974" i="2"/>
  <c r="BE974" i="2" s="1"/>
  <c r="BI972" i="2"/>
  <c r="BH972" i="2"/>
  <c r="BG972" i="2"/>
  <c r="BF972" i="2"/>
  <c r="T972" i="2"/>
  <c r="R972" i="2"/>
  <c r="P972" i="2"/>
  <c r="BK972" i="2"/>
  <c r="J972" i="2"/>
  <c r="BE972" i="2"/>
  <c r="BI966" i="2"/>
  <c r="BH966" i="2"/>
  <c r="BG966" i="2"/>
  <c r="BF966" i="2"/>
  <c r="T966" i="2"/>
  <c r="R966" i="2"/>
  <c r="P966" i="2"/>
  <c r="P944" i="2" s="1"/>
  <c r="BK966" i="2"/>
  <c r="J966" i="2"/>
  <c r="BE966" i="2"/>
  <c r="BI961" i="2"/>
  <c r="BH961" i="2"/>
  <c r="BG961" i="2"/>
  <c r="BF961" i="2"/>
  <c r="T961" i="2"/>
  <c r="T944" i="2" s="1"/>
  <c r="R961" i="2"/>
  <c r="P961" i="2"/>
  <c r="BK961" i="2"/>
  <c r="J961" i="2"/>
  <c r="BE961" i="2"/>
  <c r="BI945" i="2"/>
  <c r="BH945" i="2"/>
  <c r="BG945" i="2"/>
  <c r="BF945" i="2"/>
  <c r="T945" i="2"/>
  <c r="R945" i="2"/>
  <c r="R944" i="2"/>
  <c r="P945" i="2"/>
  <c r="BK945" i="2"/>
  <c r="BK944" i="2"/>
  <c r="J944" i="2" s="1"/>
  <c r="J114" i="2" s="1"/>
  <c r="J945" i="2"/>
  <c r="BE945" i="2" s="1"/>
  <c r="BI943" i="2"/>
  <c r="BH943" i="2"/>
  <c r="BG943" i="2"/>
  <c r="BF943" i="2"/>
  <c r="T943" i="2"/>
  <c r="R943" i="2"/>
  <c r="P943" i="2"/>
  <c r="BK943" i="2"/>
  <c r="J943" i="2"/>
  <c r="BE943" i="2"/>
  <c r="BI942" i="2"/>
  <c r="BH942" i="2"/>
  <c r="BG942" i="2"/>
  <c r="BF942" i="2"/>
  <c r="T942" i="2"/>
  <c r="T941" i="2" s="1"/>
  <c r="R942" i="2"/>
  <c r="R941" i="2"/>
  <c r="P942" i="2"/>
  <c r="P941" i="2" s="1"/>
  <c r="BK942" i="2"/>
  <c r="BK941" i="2"/>
  <c r="J941" i="2" s="1"/>
  <c r="J113" i="2" s="1"/>
  <c r="J942" i="2"/>
  <c r="BE942" i="2" s="1"/>
  <c r="BI939" i="2"/>
  <c r="BH939" i="2"/>
  <c r="BG939" i="2"/>
  <c r="BF939" i="2"/>
  <c r="T939" i="2"/>
  <c r="R939" i="2"/>
  <c r="P939" i="2"/>
  <c r="P935" i="2" s="1"/>
  <c r="BK939" i="2"/>
  <c r="J939" i="2"/>
  <c r="BE939" i="2"/>
  <c r="BI937" i="2"/>
  <c r="BH937" i="2"/>
  <c r="BG937" i="2"/>
  <c r="BF937" i="2"/>
  <c r="T937" i="2"/>
  <c r="T935" i="2" s="1"/>
  <c r="R937" i="2"/>
  <c r="P937" i="2"/>
  <c r="BK937" i="2"/>
  <c r="J937" i="2"/>
  <c r="BE937" i="2"/>
  <c r="BI936" i="2"/>
  <c r="BH936" i="2"/>
  <c r="BG936" i="2"/>
  <c r="BF936" i="2"/>
  <c r="T936" i="2"/>
  <c r="R936" i="2"/>
  <c r="R935" i="2"/>
  <c r="P936" i="2"/>
  <c r="BK936" i="2"/>
  <c r="BK935" i="2"/>
  <c r="J935" i="2" s="1"/>
  <c r="J112" i="2" s="1"/>
  <c r="J936" i="2"/>
  <c r="BE936" i="2" s="1"/>
  <c r="BI934" i="2"/>
  <c r="BH934" i="2"/>
  <c r="BG934" i="2"/>
  <c r="BF934" i="2"/>
  <c r="T934" i="2"/>
  <c r="T933" i="2"/>
  <c r="R934" i="2"/>
  <c r="R933" i="2" s="1"/>
  <c r="P934" i="2"/>
  <c r="P933" i="2"/>
  <c r="BK934" i="2"/>
  <c r="BK933" i="2" s="1"/>
  <c r="J933" i="2" s="1"/>
  <c r="J111" i="2" s="1"/>
  <c r="J934" i="2"/>
  <c r="BE934" i="2" s="1"/>
  <c r="BI932" i="2"/>
  <c r="BH932" i="2"/>
  <c r="BG932" i="2"/>
  <c r="BF932" i="2"/>
  <c r="T932" i="2"/>
  <c r="T931" i="2"/>
  <c r="R932" i="2"/>
  <c r="R931" i="2"/>
  <c r="P932" i="2"/>
  <c r="P931" i="2"/>
  <c r="BK932" i="2"/>
  <c r="BK931" i="2"/>
  <c r="J931" i="2" s="1"/>
  <c r="J110" i="2" s="1"/>
  <c r="J932" i="2"/>
  <c r="BE932" i="2" s="1"/>
  <c r="BI930" i="2"/>
  <c r="BH930" i="2"/>
  <c r="BG930" i="2"/>
  <c r="BF930" i="2"/>
  <c r="T930" i="2"/>
  <c r="R930" i="2"/>
  <c r="P930" i="2"/>
  <c r="BK930" i="2"/>
  <c r="J930" i="2"/>
  <c r="BE930" i="2" s="1"/>
  <c r="BI929" i="2"/>
  <c r="BH929" i="2"/>
  <c r="BG929" i="2"/>
  <c r="BF929" i="2"/>
  <c r="T929" i="2"/>
  <c r="R929" i="2"/>
  <c r="P929" i="2"/>
  <c r="BK929" i="2"/>
  <c r="J929" i="2"/>
  <c r="BE929" i="2"/>
  <c r="BI926" i="2"/>
  <c r="BH926" i="2"/>
  <c r="BG926" i="2"/>
  <c r="BF926" i="2"/>
  <c r="T926" i="2"/>
  <c r="T925" i="2" s="1"/>
  <c r="R926" i="2"/>
  <c r="R925" i="2"/>
  <c r="P926" i="2"/>
  <c r="P925" i="2" s="1"/>
  <c r="BK926" i="2"/>
  <c r="BK925" i="2"/>
  <c r="J925" i="2" s="1"/>
  <c r="J109" i="2" s="1"/>
  <c r="J926" i="2"/>
  <c r="BE926" i="2" s="1"/>
  <c r="BI924" i="2"/>
  <c r="BH924" i="2"/>
  <c r="BG924" i="2"/>
  <c r="BF924" i="2"/>
  <c r="T924" i="2"/>
  <c r="R924" i="2"/>
  <c r="P924" i="2"/>
  <c r="BK924" i="2"/>
  <c r="J924" i="2"/>
  <c r="BE924" i="2"/>
  <c r="BI921" i="2"/>
  <c r="BH921" i="2"/>
  <c r="BG921" i="2"/>
  <c r="BF921" i="2"/>
  <c r="T921" i="2"/>
  <c r="R921" i="2"/>
  <c r="P921" i="2"/>
  <c r="BK921" i="2"/>
  <c r="J921" i="2"/>
  <c r="BE921" i="2"/>
  <c r="BI920" i="2"/>
  <c r="BH920" i="2"/>
  <c r="BG920" i="2"/>
  <c r="BF920" i="2"/>
  <c r="T920" i="2"/>
  <c r="R920" i="2"/>
  <c r="P920" i="2"/>
  <c r="BK920" i="2"/>
  <c r="J920" i="2"/>
  <c r="BE920" i="2"/>
  <c r="BI918" i="2"/>
  <c r="BH918" i="2"/>
  <c r="BG918" i="2"/>
  <c r="BF918" i="2"/>
  <c r="T918" i="2"/>
  <c r="R918" i="2"/>
  <c r="P918" i="2"/>
  <c r="BK918" i="2"/>
  <c r="J918" i="2"/>
  <c r="BE918" i="2"/>
  <c r="BI916" i="2"/>
  <c r="BH916" i="2"/>
  <c r="BG916" i="2"/>
  <c r="BF916" i="2"/>
  <c r="T916" i="2"/>
  <c r="R916" i="2"/>
  <c r="P916" i="2"/>
  <c r="BK916" i="2"/>
  <c r="J916" i="2"/>
  <c r="BE916" i="2"/>
  <c r="BI915" i="2"/>
  <c r="BH915" i="2"/>
  <c r="BG915" i="2"/>
  <c r="BF915" i="2"/>
  <c r="T915" i="2"/>
  <c r="R915" i="2"/>
  <c r="P915" i="2"/>
  <c r="BK915" i="2"/>
  <c r="J915" i="2"/>
  <c r="BE915" i="2"/>
  <c r="BI913" i="2"/>
  <c r="BH913" i="2"/>
  <c r="BG913" i="2"/>
  <c r="BF913" i="2"/>
  <c r="T913" i="2"/>
  <c r="R913" i="2"/>
  <c r="P913" i="2"/>
  <c r="BK913" i="2"/>
  <c r="J913" i="2"/>
  <c r="BE913" i="2"/>
  <c r="BI910" i="2"/>
  <c r="BH910" i="2"/>
  <c r="BG910" i="2"/>
  <c r="BF910" i="2"/>
  <c r="T910" i="2"/>
  <c r="R910" i="2"/>
  <c r="P910" i="2"/>
  <c r="BK910" i="2"/>
  <c r="J910" i="2"/>
  <c r="BE910" i="2"/>
  <c r="BI907" i="2"/>
  <c r="BH907" i="2"/>
  <c r="BG907" i="2"/>
  <c r="BF907" i="2"/>
  <c r="T907" i="2"/>
  <c r="R907" i="2"/>
  <c r="P907" i="2"/>
  <c r="BK907" i="2"/>
  <c r="J907" i="2"/>
  <c r="BE907" i="2"/>
  <c r="BI905" i="2"/>
  <c r="BH905" i="2"/>
  <c r="BG905" i="2"/>
  <c r="BF905" i="2"/>
  <c r="T905" i="2"/>
  <c r="R905" i="2"/>
  <c r="P905" i="2"/>
  <c r="BK905" i="2"/>
  <c r="J905" i="2"/>
  <c r="BE905" i="2"/>
  <c r="BI900" i="2"/>
  <c r="BH900" i="2"/>
  <c r="BG900" i="2"/>
  <c r="BF900" i="2"/>
  <c r="T900" i="2"/>
  <c r="R900" i="2"/>
  <c r="P900" i="2"/>
  <c r="BK900" i="2"/>
  <c r="J900" i="2"/>
  <c r="BE900" i="2"/>
  <c r="BI898" i="2"/>
  <c r="BH898" i="2"/>
  <c r="BG898" i="2"/>
  <c r="BF898" i="2"/>
  <c r="T898" i="2"/>
  <c r="R898" i="2"/>
  <c r="P898" i="2"/>
  <c r="BK898" i="2"/>
  <c r="J898" i="2"/>
  <c r="BE898" i="2"/>
  <c r="BI886" i="2"/>
  <c r="BH886" i="2"/>
  <c r="BG886" i="2"/>
  <c r="BF886" i="2"/>
  <c r="T886" i="2"/>
  <c r="R886" i="2"/>
  <c r="P886" i="2"/>
  <c r="P876" i="2" s="1"/>
  <c r="BK886" i="2"/>
  <c r="J886" i="2"/>
  <c r="BE886" i="2"/>
  <c r="BI882" i="2"/>
  <c r="BH882" i="2"/>
  <c r="BG882" i="2"/>
  <c r="BF882" i="2"/>
  <c r="T882" i="2"/>
  <c r="T876" i="2" s="1"/>
  <c r="R882" i="2"/>
  <c r="P882" i="2"/>
  <c r="BK882" i="2"/>
  <c r="J882" i="2"/>
  <c r="BE882" i="2"/>
  <c r="BI877" i="2"/>
  <c r="BH877" i="2"/>
  <c r="BG877" i="2"/>
  <c r="BF877" i="2"/>
  <c r="T877" i="2"/>
  <c r="R877" i="2"/>
  <c r="R876" i="2"/>
  <c r="P877" i="2"/>
  <c r="BK877" i="2"/>
  <c r="BK876" i="2"/>
  <c r="J876" i="2" s="1"/>
  <c r="J108" i="2" s="1"/>
  <c r="J877" i="2"/>
  <c r="BE877" i="2" s="1"/>
  <c r="BI875" i="2"/>
  <c r="BH875" i="2"/>
  <c r="BG875" i="2"/>
  <c r="BF875" i="2"/>
  <c r="T875" i="2"/>
  <c r="R875" i="2"/>
  <c r="P875" i="2"/>
  <c r="BK875" i="2"/>
  <c r="J875" i="2"/>
  <c r="BE875" i="2"/>
  <c r="BI872" i="2"/>
  <c r="BH872" i="2"/>
  <c r="BG872" i="2"/>
  <c r="BF872" i="2"/>
  <c r="T872" i="2"/>
  <c r="R872" i="2"/>
  <c r="P872" i="2"/>
  <c r="BK872" i="2"/>
  <c r="J872" i="2"/>
  <c r="BE872" i="2" s="1"/>
  <c r="BI868" i="2"/>
  <c r="BH868" i="2"/>
  <c r="BG868" i="2"/>
  <c r="BF868" i="2"/>
  <c r="T868" i="2"/>
  <c r="R868" i="2"/>
  <c r="P868" i="2"/>
  <c r="BK868" i="2"/>
  <c r="J868" i="2"/>
  <c r="BE868" i="2"/>
  <c r="BI864" i="2"/>
  <c r="BH864" i="2"/>
  <c r="BG864" i="2"/>
  <c r="BF864" i="2"/>
  <c r="T864" i="2"/>
  <c r="R864" i="2"/>
  <c r="P864" i="2"/>
  <c r="BK864" i="2"/>
  <c r="J864" i="2"/>
  <c r="BE864" i="2" s="1"/>
  <c r="BI859" i="2"/>
  <c r="BH859" i="2"/>
  <c r="BG859" i="2"/>
  <c r="BF859" i="2"/>
  <c r="T859" i="2"/>
  <c r="R859" i="2"/>
  <c r="P859" i="2"/>
  <c r="BK859" i="2"/>
  <c r="J859" i="2"/>
  <c r="BE859" i="2"/>
  <c r="BI858" i="2"/>
  <c r="BH858" i="2"/>
  <c r="BG858" i="2"/>
  <c r="BF858" i="2"/>
  <c r="T858" i="2"/>
  <c r="R858" i="2"/>
  <c r="P858" i="2"/>
  <c r="BK858" i="2"/>
  <c r="J858" i="2"/>
  <c r="BE858" i="2" s="1"/>
  <c r="BI855" i="2"/>
  <c r="BH855" i="2"/>
  <c r="BG855" i="2"/>
  <c r="BF855" i="2"/>
  <c r="T855" i="2"/>
  <c r="R855" i="2"/>
  <c r="P855" i="2"/>
  <c r="BK855" i="2"/>
  <c r="J855" i="2"/>
  <c r="BE855" i="2"/>
  <c r="BI854" i="2"/>
  <c r="BH854" i="2"/>
  <c r="BG854" i="2"/>
  <c r="BF854" i="2"/>
  <c r="T854" i="2"/>
  <c r="R854" i="2"/>
  <c r="P854" i="2"/>
  <c r="BK854" i="2"/>
  <c r="J854" i="2"/>
  <c r="BE854" i="2" s="1"/>
  <c r="BI851" i="2"/>
  <c r="BH851" i="2"/>
  <c r="BG851" i="2"/>
  <c r="BF851" i="2"/>
  <c r="T851" i="2"/>
  <c r="R851" i="2"/>
  <c r="P851" i="2"/>
  <c r="BK851" i="2"/>
  <c r="J851" i="2"/>
  <c r="BE851" i="2"/>
  <c r="BI845" i="2"/>
  <c r="BH845" i="2"/>
  <c r="BG845" i="2"/>
  <c r="BF845" i="2"/>
  <c r="T845" i="2"/>
  <c r="R845" i="2"/>
  <c r="P845" i="2"/>
  <c r="BK845" i="2"/>
  <c r="J845" i="2"/>
  <c r="BE845" i="2" s="1"/>
  <c r="BI839" i="2"/>
  <c r="BH839" i="2"/>
  <c r="BG839" i="2"/>
  <c r="BF839" i="2"/>
  <c r="T839" i="2"/>
  <c r="R839" i="2"/>
  <c r="P839" i="2"/>
  <c r="BK839" i="2"/>
  <c r="J839" i="2"/>
  <c r="BE839" i="2"/>
  <c r="BI836" i="2"/>
  <c r="BH836" i="2"/>
  <c r="BG836" i="2"/>
  <c r="BF836" i="2"/>
  <c r="T836" i="2"/>
  <c r="R836" i="2"/>
  <c r="P836" i="2"/>
  <c r="BK836" i="2"/>
  <c r="J836" i="2"/>
  <c r="BE836" i="2" s="1"/>
  <c r="BI830" i="2"/>
  <c r="BH830" i="2"/>
  <c r="BG830" i="2"/>
  <c r="BF830" i="2"/>
  <c r="T830" i="2"/>
  <c r="R830" i="2"/>
  <c r="P830" i="2"/>
  <c r="BK830" i="2"/>
  <c r="J830" i="2"/>
  <c r="BE830" i="2"/>
  <c r="BI829" i="2"/>
  <c r="BH829" i="2"/>
  <c r="BG829" i="2"/>
  <c r="BF829" i="2"/>
  <c r="T829" i="2"/>
  <c r="R829" i="2"/>
  <c r="P829" i="2"/>
  <c r="BK829" i="2"/>
  <c r="J829" i="2"/>
  <c r="BE829" i="2" s="1"/>
  <c r="BI823" i="2"/>
  <c r="BH823" i="2"/>
  <c r="BG823" i="2"/>
  <c r="BF823" i="2"/>
  <c r="T823" i="2"/>
  <c r="R823" i="2"/>
  <c r="P823" i="2"/>
  <c r="BK823" i="2"/>
  <c r="J823" i="2"/>
  <c r="BE823" i="2"/>
  <c r="BI819" i="2"/>
  <c r="BH819" i="2"/>
  <c r="BG819" i="2"/>
  <c r="BF819" i="2"/>
  <c r="T819" i="2"/>
  <c r="R819" i="2"/>
  <c r="P819" i="2"/>
  <c r="BK819" i="2"/>
  <c r="J819" i="2"/>
  <c r="BE819" i="2" s="1"/>
  <c r="BI816" i="2"/>
  <c r="BH816" i="2"/>
  <c r="BG816" i="2"/>
  <c r="BF816" i="2"/>
  <c r="T816" i="2"/>
  <c r="R816" i="2"/>
  <c r="P816" i="2"/>
  <c r="BK816" i="2"/>
  <c r="J816" i="2"/>
  <c r="BE816" i="2"/>
  <c r="BI813" i="2"/>
  <c r="BH813" i="2"/>
  <c r="BG813" i="2"/>
  <c r="BF813" i="2"/>
  <c r="T813" i="2"/>
  <c r="R813" i="2"/>
  <c r="P813" i="2"/>
  <c r="BK813" i="2"/>
  <c r="J813" i="2"/>
  <c r="BE813" i="2" s="1"/>
  <c r="BI812" i="2"/>
  <c r="BH812" i="2"/>
  <c r="BG812" i="2"/>
  <c r="BF812" i="2"/>
  <c r="T812" i="2"/>
  <c r="R812" i="2"/>
  <c r="P812" i="2"/>
  <c r="BK812" i="2"/>
  <c r="J812" i="2"/>
  <c r="BE812" i="2"/>
  <c r="BI808" i="2"/>
  <c r="BH808" i="2"/>
  <c r="BG808" i="2"/>
  <c r="BF808" i="2"/>
  <c r="T808" i="2"/>
  <c r="T807" i="2" s="1"/>
  <c r="R808" i="2"/>
  <c r="R807" i="2"/>
  <c r="P808" i="2"/>
  <c r="P807" i="2" s="1"/>
  <c r="BK808" i="2"/>
  <c r="BK807" i="2"/>
  <c r="J807" i="2" s="1"/>
  <c r="J107" i="2" s="1"/>
  <c r="J808" i="2"/>
  <c r="BE808" i="2" s="1"/>
  <c r="BI806" i="2"/>
  <c r="BH806" i="2"/>
  <c r="BG806" i="2"/>
  <c r="BF806" i="2"/>
  <c r="T806" i="2"/>
  <c r="R806" i="2"/>
  <c r="P806" i="2"/>
  <c r="BK806" i="2"/>
  <c r="J806" i="2"/>
  <c r="BE806" i="2"/>
  <c r="BI802" i="2"/>
  <c r="BH802" i="2"/>
  <c r="BG802" i="2"/>
  <c r="BF802" i="2"/>
  <c r="T802" i="2"/>
  <c r="R802" i="2"/>
  <c r="P802" i="2"/>
  <c r="BK802" i="2"/>
  <c r="J802" i="2"/>
  <c r="BE802" i="2"/>
  <c r="BI799" i="2"/>
  <c r="BH799" i="2"/>
  <c r="BG799" i="2"/>
  <c r="BF799" i="2"/>
  <c r="T799" i="2"/>
  <c r="R799" i="2"/>
  <c r="P799" i="2"/>
  <c r="BK799" i="2"/>
  <c r="J799" i="2"/>
  <c r="BE799" i="2"/>
  <c r="BI794" i="2"/>
  <c r="BH794" i="2"/>
  <c r="BG794" i="2"/>
  <c r="BF794" i="2"/>
  <c r="T794" i="2"/>
  <c r="R794" i="2"/>
  <c r="P794" i="2"/>
  <c r="BK794" i="2"/>
  <c r="J794" i="2"/>
  <c r="BE794" i="2"/>
  <c r="BI793" i="2"/>
  <c r="BH793" i="2"/>
  <c r="BG793" i="2"/>
  <c r="BF793" i="2"/>
  <c r="T793" i="2"/>
  <c r="R793" i="2"/>
  <c r="P793" i="2"/>
  <c r="BK793" i="2"/>
  <c r="J793" i="2"/>
  <c r="BE793" i="2"/>
  <c r="BI791" i="2"/>
  <c r="BH791" i="2"/>
  <c r="BG791" i="2"/>
  <c r="BF791" i="2"/>
  <c r="T791" i="2"/>
  <c r="T785" i="2" s="1"/>
  <c r="R791" i="2"/>
  <c r="P791" i="2"/>
  <c r="BK791" i="2"/>
  <c r="J791" i="2"/>
  <c r="BE791" i="2"/>
  <c r="BI786" i="2"/>
  <c r="BH786" i="2"/>
  <c r="BG786" i="2"/>
  <c r="BF786" i="2"/>
  <c r="T786" i="2"/>
  <c r="R786" i="2"/>
  <c r="P786" i="2"/>
  <c r="P785" i="2" s="1"/>
  <c r="BK786" i="2"/>
  <c r="J786" i="2"/>
  <c r="BE786" i="2"/>
  <c r="BI783" i="2"/>
  <c r="BH783" i="2"/>
  <c r="BG783" i="2"/>
  <c r="BF783" i="2"/>
  <c r="T783" i="2"/>
  <c r="T782" i="2"/>
  <c r="R783" i="2"/>
  <c r="R782" i="2"/>
  <c r="P783" i="2"/>
  <c r="P782" i="2"/>
  <c r="BK783" i="2"/>
  <c r="BK782" i="2"/>
  <c r="J782" i="2" s="1"/>
  <c r="J104" i="2" s="1"/>
  <c r="J783" i="2"/>
  <c r="BE783" i="2" s="1"/>
  <c r="BI780" i="2"/>
  <c r="BH780" i="2"/>
  <c r="BG780" i="2"/>
  <c r="BF780" i="2"/>
  <c r="T780" i="2"/>
  <c r="R780" i="2"/>
  <c r="P780" i="2"/>
  <c r="BK780" i="2"/>
  <c r="J780" i="2"/>
  <c r="BE780" i="2"/>
  <c r="BI778" i="2"/>
  <c r="BH778" i="2"/>
  <c r="BG778" i="2"/>
  <c r="BF778" i="2"/>
  <c r="T778" i="2"/>
  <c r="R778" i="2"/>
  <c r="P778" i="2"/>
  <c r="BK778" i="2"/>
  <c r="J778" i="2"/>
  <c r="BE778" i="2" s="1"/>
  <c r="BI776" i="2"/>
  <c r="BH776" i="2"/>
  <c r="BG776" i="2"/>
  <c r="BF776" i="2"/>
  <c r="T776" i="2"/>
  <c r="R776" i="2"/>
  <c r="P776" i="2"/>
  <c r="BK776" i="2"/>
  <c r="J776" i="2"/>
  <c r="BE776" i="2"/>
  <c r="BI774" i="2"/>
  <c r="BH774" i="2"/>
  <c r="BG774" i="2"/>
  <c r="BF774" i="2"/>
  <c r="T774" i="2"/>
  <c r="R774" i="2"/>
  <c r="P774" i="2"/>
  <c r="BK774" i="2"/>
  <c r="J774" i="2"/>
  <c r="BE774" i="2" s="1"/>
  <c r="BI772" i="2"/>
  <c r="BH772" i="2"/>
  <c r="BG772" i="2"/>
  <c r="BF772" i="2"/>
  <c r="T772" i="2"/>
  <c r="R772" i="2"/>
  <c r="P772" i="2"/>
  <c r="BK772" i="2"/>
  <c r="J772" i="2"/>
  <c r="BE772" i="2"/>
  <c r="BI771" i="2"/>
  <c r="BH771" i="2"/>
  <c r="BG771" i="2"/>
  <c r="BF771" i="2"/>
  <c r="T771" i="2"/>
  <c r="R771" i="2"/>
  <c r="P771" i="2"/>
  <c r="BK771" i="2"/>
  <c r="J771" i="2"/>
  <c r="BE771" i="2" s="1"/>
  <c r="BI769" i="2"/>
  <c r="BH769" i="2"/>
  <c r="BG769" i="2"/>
  <c r="BF769" i="2"/>
  <c r="T769" i="2"/>
  <c r="R769" i="2"/>
  <c r="P769" i="2"/>
  <c r="P766" i="2" s="1"/>
  <c r="BK769" i="2"/>
  <c r="J769" i="2"/>
  <c r="BE769" i="2"/>
  <c r="BI768" i="2"/>
  <c r="BH768" i="2"/>
  <c r="BG768" i="2"/>
  <c r="BF768" i="2"/>
  <c r="T768" i="2"/>
  <c r="T766" i="2" s="1"/>
  <c r="R768" i="2"/>
  <c r="P768" i="2"/>
  <c r="BK768" i="2"/>
  <c r="J768" i="2"/>
  <c r="BE768" i="2" s="1"/>
  <c r="BI767" i="2"/>
  <c r="BH767" i="2"/>
  <c r="BG767" i="2"/>
  <c r="BF767" i="2"/>
  <c r="T767" i="2"/>
  <c r="R767" i="2"/>
  <c r="R766" i="2" s="1"/>
  <c r="P767" i="2"/>
  <c r="BK767" i="2"/>
  <c r="BK766" i="2" s="1"/>
  <c r="J766" i="2" s="1"/>
  <c r="J103" i="2" s="1"/>
  <c r="J767" i="2"/>
  <c r="BE767" i="2" s="1"/>
  <c r="BI761" i="2"/>
  <c r="BH761" i="2"/>
  <c r="BG761" i="2"/>
  <c r="BF761" i="2"/>
  <c r="T761" i="2"/>
  <c r="R761" i="2"/>
  <c r="P761" i="2"/>
  <c r="BK761" i="2"/>
  <c r="J761" i="2"/>
  <c r="BE761" i="2"/>
  <c r="BI755" i="2"/>
  <c r="BH755" i="2"/>
  <c r="BG755" i="2"/>
  <c r="BF755" i="2"/>
  <c r="T755" i="2"/>
  <c r="R755" i="2"/>
  <c r="P755" i="2"/>
  <c r="BK755" i="2"/>
  <c r="J755" i="2"/>
  <c r="BE755" i="2"/>
  <c r="BI753" i="2"/>
  <c r="BH753" i="2"/>
  <c r="BG753" i="2"/>
  <c r="BF753" i="2"/>
  <c r="T753" i="2"/>
  <c r="R753" i="2"/>
  <c r="P753" i="2"/>
  <c r="BK753" i="2"/>
  <c r="J753" i="2"/>
  <c r="BE753" i="2"/>
  <c r="BI750" i="2"/>
  <c r="BH750" i="2"/>
  <c r="BG750" i="2"/>
  <c r="BF750" i="2"/>
  <c r="T750" i="2"/>
  <c r="R750" i="2"/>
  <c r="P750" i="2"/>
  <c r="BK750" i="2"/>
  <c r="J750" i="2"/>
  <c r="BE750" i="2"/>
  <c r="BI746" i="2"/>
  <c r="BH746" i="2"/>
  <c r="BG746" i="2"/>
  <c r="BF746" i="2"/>
  <c r="T746" i="2"/>
  <c r="R746" i="2"/>
  <c r="P746" i="2"/>
  <c r="BK746" i="2"/>
  <c r="J746" i="2"/>
  <c r="BE746" i="2"/>
  <c r="BI743" i="2"/>
  <c r="BH743" i="2"/>
  <c r="BG743" i="2"/>
  <c r="BF743" i="2"/>
  <c r="T743" i="2"/>
  <c r="R743" i="2"/>
  <c r="P743" i="2"/>
  <c r="BK743" i="2"/>
  <c r="J743" i="2"/>
  <c r="BE743" i="2"/>
  <c r="BI739" i="2"/>
  <c r="BH739" i="2"/>
  <c r="BG739" i="2"/>
  <c r="BF739" i="2"/>
  <c r="T739" i="2"/>
  <c r="R739" i="2"/>
  <c r="P739" i="2"/>
  <c r="BK739" i="2"/>
  <c r="J739" i="2"/>
  <c r="BE739" i="2"/>
  <c r="BI736" i="2"/>
  <c r="BH736" i="2"/>
  <c r="BG736" i="2"/>
  <c r="BF736" i="2"/>
  <c r="T736" i="2"/>
  <c r="R736" i="2"/>
  <c r="P736" i="2"/>
  <c r="BK736" i="2"/>
  <c r="J736" i="2"/>
  <c r="BE736" i="2"/>
  <c r="BI731" i="2"/>
  <c r="BH731" i="2"/>
  <c r="BG731" i="2"/>
  <c r="BF731" i="2"/>
  <c r="T731" i="2"/>
  <c r="R731" i="2"/>
  <c r="P731" i="2"/>
  <c r="BK731" i="2"/>
  <c r="J731" i="2"/>
  <c r="BE731" i="2"/>
  <c r="BI728" i="2"/>
  <c r="BH728" i="2"/>
  <c r="BG728" i="2"/>
  <c r="BF728" i="2"/>
  <c r="T728" i="2"/>
  <c r="R728" i="2"/>
  <c r="P728" i="2"/>
  <c r="BK728" i="2"/>
  <c r="J728" i="2"/>
  <c r="BE728" i="2"/>
  <c r="BI723" i="2"/>
  <c r="BH723" i="2"/>
  <c r="BG723" i="2"/>
  <c r="BF723" i="2"/>
  <c r="T723" i="2"/>
  <c r="R723" i="2"/>
  <c r="P723" i="2"/>
  <c r="BK723" i="2"/>
  <c r="J723" i="2"/>
  <c r="BE723" i="2"/>
  <c r="BI720" i="2"/>
  <c r="BH720" i="2"/>
  <c r="BG720" i="2"/>
  <c r="BF720" i="2"/>
  <c r="T720" i="2"/>
  <c r="R720" i="2"/>
  <c r="P720" i="2"/>
  <c r="BK720" i="2"/>
  <c r="J720" i="2"/>
  <c r="BE720" i="2"/>
  <c r="BI719" i="2"/>
  <c r="BH719" i="2"/>
  <c r="BG719" i="2"/>
  <c r="BF719" i="2"/>
  <c r="T719" i="2"/>
  <c r="R719" i="2"/>
  <c r="P719" i="2"/>
  <c r="BK719" i="2"/>
  <c r="J719" i="2"/>
  <c r="BE719" i="2"/>
  <c r="BI708" i="2"/>
  <c r="BH708" i="2"/>
  <c r="BG708" i="2"/>
  <c r="BF708" i="2"/>
  <c r="T708" i="2"/>
  <c r="R708" i="2"/>
  <c r="P708" i="2"/>
  <c r="BK708" i="2"/>
  <c r="J708" i="2"/>
  <c r="BE708" i="2"/>
  <c r="BI698" i="2"/>
  <c r="BH698" i="2"/>
  <c r="BG698" i="2"/>
  <c r="BF698" i="2"/>
  <c r="T698" i="2"/>
  <c r="R698" i="2"/>
  <c r="P698" i="2"/>
  <c r="BK698" i="2"/>
  <c r="J698" i="2"/>
  <c r="BE698" i="2"/>
  <c r="BI695" i="2"/>
  <c r="BH695" i="2"/>
  <c r="BG695" i="2"/>
  <c r="BF695" i="2"/>
  <c r="T695" i="2"/>
  <c r="R695" i="2"/>
  <c r="P695" i="2"/>
  <c r="BK695" i="2"/>
  <c r="J695" i="2"/>
  <c r="BE695" i="2"/>
  <c r="BI693" i="2"/>
  <c r="BH693" i="2"/>
  <c r="BG693" i="2"/>
  <c r="BF693" i="2"/>
  <c r="T693" i="2"/>
  <c r="R693" i="2"/>
  <c r="P693" i="2"/>
  <c r="BK693" i="2"/>
  <c r="J693" i="2"/>
  <c r="BE693" i="2"/>
  <c r="BI690" i="2"/>
  <c r="BH690" i="2"/>
  <c r="BG690" i="2"/>
  <c r="BF690" i="2"/>
  <c r="T690" i="2"/>
  <c r="R690" i="2"/>
  <c r="P690" i="2"/>
  <c r="BK690" i="2"/>
  <c r="J690" i="2"/>
  <c r="BE690" i="2"/>
  <c r="BI688" i="2"/>
  <c r="BH688" i="2"/>
  <c r="BG688" i="2"/>
  <c r="BF688" i="2"/>
  <c r="T688" i="2"/>
  <c r="R688" i="2"/>
  <c r="P688" i="2"/>
  <c r="BK688" i="2"/>
  <c r="J688" i="2"/>
  <c r="BE688" i="2"/>
  <c r="BI682" i="2"/>
  <c r="BH682" i="2"/>
  <c r="BG682" i="2"/>
  <c r="BF682" i="2"/>
  <c r="T682" i="2"/>
  <c r="R682" i="2"/>
  <c r="P682" i="2"/>
  <c r="BK682" i="2"/>
  <c r="J682" i="2"/>
  <c r="BE682" i="2"/>
  <c r="BI672" i="2"/>
  <c r="BH672" i="2"/>
  <c r="BG672" i="2"/>
  <c r="BF672" i="2"/>
  <c r="T672" i="2"/>
  <c r="R672" i="2"/>
  <c r="P672" i="2"/>
  <c r="BK672" i="2"/>
  <c r="J672" i="2"/>
  <c r="BE672" i="2"/>
  <c r="BI667" i="2"/>
  <c r="BH667" i="2"/>
  <c r="BG667" i="2"/>
  <c r="BF667" i="2"/>
  <c r="T667" i="2"/>
  <c r="R667" i="2"/>
  <c r="P667" i="2"/>
  <c r="BK667" i="2"/>
  <c r="J667" i="2"/>
  <c r="BE667" i="2"/>
  <c r="BI666" i="2"/>
  <c r="BH666" i="2"/>
  <c r="BG666" i="2"/>
  <c r="BF666" i="2"/>
  <c r="T666" i="2"/>
  <c r="R666" i="2"/>
  <c r="P666" i="2"/>
  <c r="BK666" i="2"/>
  <c r="J666" i="2"/>
  <c r="BE666" i="2"/>
  <c r="BI665" i="2"/>
  <c r="BH665" i="2"/>
  <c r="BG665" i="2"/>
  <c r="BF665" i="2"/>
  <c r="T665" i="2"/>
  <c r="R665" i="2"/>
  <c r="P665" i="2"/>
  <c r="BK665" i="2"/>
  <c r="J665" i="2"/>
  <c r="BE665" i="2"/>
  <c r="BI663" i="2"/>
  <c r="BH663" i="2"/>
  <c r="BG663" i="2"/>
  <c r="BF663" i="2"/>
  <c r="T663" i="2"/>
  <c r="R663" i="2"/>
  <c r="P663" i="2"/>
  <c r="BK663" i="2"/>
  <c r="J663" i="2"/>
  <c r="BE663" i="2"/>
  <c r="BI662" i="2"/>
  <c r="BH662" i="2"/>
  <c r="BG662" i="2"/>
  <c r="BF662" i="2"/>
  <c r="T662" i="2"/>
  <c r="R662" i="2"/>
  <c r="P662" i="2"/>
  <c r="BK662" i="2"/>
  <c r="J662" i="2"/>
  <c r="BE662" i="2"/>
  <c r="BI661" i="2"/>
  <c r="BH661" i="2"/>
  <c r="BG661" i="2"/>
  <c r="BF661" i="2"/>
  <c r="T661" i="2"/>
  <c r="R661" i="2"/>
  <c r="P661" i="2"/>
  <c r="BK661" i="2"/>
  <c r="J661" i="2"/>
  <c r="BE661" i="2"/>
  <c r="BI659" i="2"/>
  <c r="BH659" i="2"/>
  <c r="BG659" i="2"/>
  <c r="BF659" i="2"/>
  <c r="T659" i="2"/>
  <c r="R659" i="2"/>
  <c r="P659" i="2"/>
  <c r="BK659" i="2"/>
  <c r="J659" i="2"/>
  <c r="BE659" i="2"/>
  <c r="BI658" i="2"/>
  <c r="BH658" i="2"/>
  <c r="BG658" i="2"/>
  <c r="BF658" i="2"/>
  <c r="T658" i="2"/>
  <c r="R658" i="2"/>
  <c r="P658" i="2"/>
  <c r="BK658" i="2"/>
  <c r="J658" i="2"/>
  <c r="BE658" i="2"/>
  <c r="BI657" i="2"/>
  <c r="BH657" i="2"/>
  <c r="BG657" i="2"/>
  <c r="BF657" i="2"/>
  <c r="T657" i="2"/>
  <c r="R657" i="2"/>
  <c r="P657" i="2"/>
  <c r="BK657" i="2"/>
  <c r="J657" i="2"/>
  <c r="BE657" i="2"/>
  <c r="BI655" i="2"/>
  <c r="BH655" i="2"/>
  <c r="BG655" i="2"/>
  <c r="BF655" i="2"/>
  <c r="T655" i="2"/>
  <c r="R655" i="2"/>
  <c r="P655" i="2"/>
  <c r="BK655" i="2"/>
  <c r="J655" i="2"/>
  <c r="BE655" i="2"/>
  <c r="BI649" i="2"/>
  <c r="BH649" i="2"/>
  <c r="BG649" i="2"/>
  <c r="BF649" i="2"/>
  <c r="T649" i="2"/>
  <c r="R649" i="2"/>
  <c r="P649" i="2"/>
  <c r="BK649" i="2"/>
  <c r="J649" i="2"/>
  <c r="BE649" i="2"/>
  <c r="BI646" i="2"/>
  <c r="BH646" i="2"/>
  <c r="BG646" i="2"/>
  <c r="BF646" i="2"/>
  <c r="T646" i="2"/>
  <c r="R646" i="2"/>
  <c r="P646" i="2"/>
  <c r="BK646" i="2"/>
  <c r="J646" i="2"/>
  <c r="BE646" i="2"/>
  <c r="BI645" i="2"/>
  <c r="BH645" i="2"/>
  <c r="BG645" i="2"/>
  <c r="BF645" i="2"/>
  <c r="T645" i="2"/>
  <c r="R645" i="2"/>
  <c r="P645" i="2"/>
  <c r="P636" i="2" s="1"/>
  <c r="BK645" i="2"/>
  <c r="J645" i="2"/>
  <c r="BE645" i="2"/>
  <c r="BI643" i="2"/>
  <c r="BH643" i="2"/>
  <c r="BG643" i="2"/>
  <c r="BF643" i="2"/>
  <c r="T643" i="2"/>
  <c r="T636" i="2" s="1"/>
  <c r="R643" i="2"/>
  <c r="P643" i="2"/>
  <c r="BK643" i="2"/>
  <c r="J643" i="2"/>
  <c r="BE643" i="2"/>
  <c r="BI637" i="2"/>
  <c r="BH637" i="2"/>
  <c r="BG637" i="2"/>
  <c r="BF637" i="2"/>
  <c r="T637" i="2"/>
  <c r="R637" i="2"/>
  <c r="R636" i="2"/>
  <c r="P637" i="2"/>
  <c r="BK637" i="2"/>
  <c r="BK636" i="2"/>
  <c r="J636" i="2" s="1"/>
  <c r="J102" i="2" s="1"/>
  <c r="J637" i="2"/>
  <c r="BE637" i="2" s="1"/>
  <c r="BI632" i="2"/>
  <c r="BH632" i="2"/>
  <c r="BG632" i="2"/>
  <c r="BF632" i="2"/>
  <c r="T632" i="2"/>
  <c r="R632" i="2"/>
  <c r="P632" i="2"/>
  <c r="BK632" i="2"/>
  <c r="J632" i="2"/>
  <c r="BE632" i="2"/>
  <c r="BI629" i="2"/>
  <c r="BH629" i="2"/>
  <c r="BG629" i="2"/>
  <c r="BF629" i="2"/>
  <c r="T629" i="2"/>
  <c r="R629" i="2"/>
  <c r="P629" i="2"/>
  <c r="BK629" i="2"/>
  <c r="J629" i="2"/>
  <c r="BE629" i="2" s="1"/>
  <c r="BI626" i="2"/>
  <c r="BH626" i="2"/>
  <c r="BG626" i="2"/>
  <c r="BF626" i="2"/>
  <c r="T626" i="2"/>
  <c r="R626" i="2"/>
  <c r="P626" i="2"/>
  <c r="BK626" i="2"/>
  <c r="J626" i="2"/>
  <c r="BE626" i="2"/>
  <c r="BI623" i="2"/>
  <c r="BH623" i="2"/>
  <c r="BG623" i="2"/>
  <c r="BF623" i="2"/>
  <c r="T623" i="2"/>
  <c r="R623" i="2"/>
  <c r="P623" i="2"/>
  <c r="BK623" i="2"/>
  <c r="J623" i="2"/>
  <c r="BE623" i="2" s="1"/>
  <c r="BI615" i="2"/>
  <c r="BH615" i="2"/>
  <c r="BG615" i="2"/>
  <c r="BF615" i="2"/>
  <c r="T615" i="2"/>
  <c r="R615" i="2"/>
  <c r="P615" i="2"/>
  <c r="BK615" i="2"/>
  <c r="J615" i="2"/>
  <c r="BE615" i="2"/>
  <c r="BI611" i="2"/>
  <c r="BH611" i="2"/>
  <c r="BG611" i="2"/>
  <c r="BF611" i="2"/>
  <c r="T611" i="2"/>
  <c r="R611" i="2"/>
  <c r="P611" i="2"/>
  <c r="BK611" i="2"/>
  <c r="J611" i="2"/>
  <c r="BE611" i="2" s="1"/>
  <c r="BI605" i="2"/>
  <c r="BH605" i="2"/>
  <c r="BG605" i="2"/>
  <c r="BF605" i="2"/>
  <c r="T605" i="2"/>
  <c r="R605" i="2"/>
  <c r="P605" i="2"/>
  <c r="BK605" i="2"/>
  <c r="J605" i="2"/>
  <c r="BE605" i="2"/>
  <c r="BI599" i="2"/>
  <c r="BH599" i="2"/>
  <c r="BG599" i="2"/>
  <c r="BF599" i="2"/>
  <c r="T599" i="2"/>
  <c r="R599" i="2"/>
  <c r="P599" i="2"/>
  <c r="BK599" i="2"/>
  <c r="J599" i="2"/>
  <c r="BE599" i="2" s="1"/>
  <c r="BI593" i="2"/>
  <c r="BH593" i="2"/>
  <c r="BG593" i="2"/>
  <c r="BF593" i="2"/>
  <c r="T593" i="2"/>
  <c r="R593" i="2"/>
  <c r="P593" i="2"/>
  <c r="BK593" i="2"/>
  <c r="J593" i="2"/>
  <c r="BE593" i="2"/>
  <c r="BI576" i="2"/>
  <c r="BH576" i="2"/>
  <c r="BG576" i="2"/>
  <c r="BF576" i="2"/>
  <c r="T576" i="2"/>
  <c r="R576" i="2"/>
  <c r="P576" i="2"/>
  <c r="BK576" i="2"/>
  <c r="J576" i="2"/>
  <c r="BE576" i="2" s="1"/>
  <c r="BI504" i="2"/>
  <c r="BH504" i="2"/>
  <c r="BG504" i="2"/>
  <c r="BF504" i="2"/>
  <c r="T504" i="2"/>
  <c r="R504" i="2"/>
  <c r="P504" i="2"/>
  <c r="BK504" i="2"/>
  <c r="J504" i="2"/>
  <c r="BE504" i="2"/>
  <c r="BI498" i="2"/>
  <c r="BH498" i="2"/>
  <c r="BG498" i="2"/>
  <c r="BF498" i="2"/>
  <c r="T498" i="2"/>
  <c r="R498" i="2"/>
  <c r="P498" i="2"/>
  <c r="BK498" i="2"/>
  <c r="J498" i="2"/>
  <c r="BE498" i="2" s="1"/>
  <c r="BI484" i="2"/>
  <c r="BH484" i="2"/>
  <c r="BG484" i="2"/>
  <c r="BF484" i="2"/>
  <c r="T484" i="2"/>
  <c r="R484" i="2"/>
  <c r="P484" i="2"/>
  <c r="BK484" i="2"/>
  <c r="J484" i="2"/>
  <c r="BE484" i="2"/>
  <c r="BI472" i="2"/>
  <c r="BH472" i="2"/>
  <c r="BG472" i="2"/>
  <c r="BF472" i="2"/>
  <c r="T472" i="2"/>
  <c r="R472" i="2"/>
  <c r="P472" i="2"/>
  <c r="BK472" i="2"/>
  <c r="J472" i="2"/>
  <c r="BE472" i="2" s="1"/>
  <c r="BI454" i="2"/>
  <c r="BH454" i="2"/>
  <c r="BG454" i="2"/>
  <c r="BF454" i="2"/>
  <c r="T454" i="2"/>
  <c r="R454" i="2"/>
  <c r="P454" i="2"/>
  <c r="BK454" i="2"/>
  <c r="J454" i="2"/>
  <c r="BE454" i="2"/>
  <c r="BI450" i="2"/>
  <c r="BH450" i="2"/>
  <c r="BG450" i="2"/>
  <c r="BF450" i="2"/>
  <c r="T450" i="2"/>
  <c r="R450" i="2"/>
  <c r="P450" i="2"/>
  <c r="BK450" i="2"/>
  <c r="J450" i="2"/>
  <c r="BE450" i="2" s="1"/>
  <c r="BI448" i="2"/>
  <c r="BH448" i="2"/>
  <c r="BG448" i="2"/>
  <c r="BF448" i="2"/>
  <c r="T448" i="2"/>
  <c r="R448" i="2"/>
  <c r="P448" i="2"/>
  <c r="BK448" i="2"/>
  <c r="J448" i="2"/>
  <c r="BE448" i="2"/>
  <c r="BI442" i="2"/>
  <c r="BH442" i="2"/>
  <c r="BG442" i="2"/>
  <c r="BF442" i="2"/>
  <c r="T442" i="2"/>
  <c r="R442" i="2"/>
  <c r="P442" i="2"/>
  <c r="BK442" i="2"/>
  <c r="J442" i="2"/>
  <c r="BE442" i="2" s="1"/>
  <c r="BI440" i="2"/>
  <c r="BH440" i="2"/>
  <c r="BG440" i="2"/>
  <c r="BF440" i="2"/>
  <c r="T440" i="2"/>
  <c r="R440" i="2"/>
  <c r="P440" i="2"/>
  <c r="BK440" i="2"/>
  <c r="J440" i="2"/>
  <c r="BE440" i="2"/>
  <c r="BI437" i="2"/>
  <c r="BH437" i="2"/>
  <c r="BG437" i="2"/>
  <c r="BF437" i="2"/>
  <c r="T437" i="2"/>
  <c r="R437" i="2"/>
  <c r="P437" i="2"/>
  <c r="BK437" i="2"/>
  <c r="J437" i="2"/>
  <c r="BE437" i="2" s="1"/>
  <c r="BI434" i="2"/>
  <c r="BH434" i="2"/>
  <c r="BG434" i="2"/>
  <c r="BF434" i="2"/>
  <c r="T434" i="2"/>
  <c r="R434" i="2"/>
  <c r="P434" i="2"/>
  <c r="BK434" i="2"/>
  <c r="J434" i="2"/>
  <c r="BE434" i="2"/>
  <c r="BI430" i="2"/>
  <c r="BH430" i="2"/>
  <c r="BG430" i="2"/>
  <c r="BF430" i="2"/>
  <c r="T430" i="2"/>
  <c r="R430" i="2"/>
  <c r="P430" i="2"/>
  <c r="BK430" i="2"/>
  <c r="J430" i="2"/>
  <c r="BE430" i="2" s="1"/>
  <c r="BI426" i="2"/>
  <c r="BH426" i="2"/>
  <c r="BG426" i="2"/>
  <c r="BF426" i="2"/>
  <c r="T426" i="2"/>
  <c r="R426" i="2"/>
  <c r="P426" i="2"/>
  <c r="BK426" i="2"/>
  <c r="J426" i="2"/>
  <c r="BE426" i="2"/>
  <c r="BI422" i="2"/>
  <c r="BH422" i="2"/>
  <c r="BG422" i="2"/>
  <c r="BF422" i="2"/>
  <c r="T422" i="2"/>
  <c r="R422" i="2"/>
  <c r="P422" i="2"/>
  <c r="BK422" i="2"/>
  <c r="J422" i="2"/>
  <c r="BE422" i="2" s="1"/>
  <c r="BI387" i="2"/>
  <c r="BH387" i="2"/>
  <c r="BG387" i="2"/>
  <c r="BF387" i="2"/>
  <c r="T387" i="2"/>
  <c r="R387" i="2"/>
  <c r="P387" i="2"/>
  <c r="BK387" i="2"/>
  <c r="J387" i="2"/>
  <c r="BE387" i="2"/>
  <c r="BI383" i="2"/>
  <c r="BH383" i="2"/>
  <c r="BG383" i="2"/>
  <c r="BF383" i="2"/>
  <c r="T383" i="2"/>
  <c r="R383" i="2"/>
  <c r="P383" i="2"/>
  <c r="BK383" i="2"/>
  <c r="J383" i="2"/>
  <c r="BE383" i="2" s="1"/>
  <c r="BI379" i="2"/>
  <c r="BH379" i="2"/>
  <c r="BG379" i="2"/>
  <c r="BF379" i="2"/>
  <c r="T379" i="2"/>
  <c r="R379" i="2"/>
  <c r="P379" i="2"/>
  <c r="BK379" i="2"/>
  <c r="J379" i="2"/>
  <c r="BE379" i="2"/>
  <c r="BI376" i="2"/>
  <c r="BH376" i="2"/>
  <c r="BG376" i="2"/>
  <c r="BF376" i="2"/>
  <c r="T376" i="2"/>
  <c r="R376" i="2"/>
  <c r="P376" i="2"/>
  <c r="BK376" i="2"/>
  <c r="J376" i="2"/>
  <c r="BE376" i="2" s="1"/>
  <c r="BI305" i="2"/>
  <c r="BH305" i="2"/>
  <c r="BG305" i="2"/>
  <c r="BF305" i="2"/>
  <c r="T305" i="2"/>
  <c r="R305" i="2"/>
  <c r="P305" i="2"/>
  <c r="BK305" i="2"/>
  <c r="J305" i="2"/>
  <c r="BE305" i="2"/>
  <c r="BI301" i="2"/>
  <c r="BH301" i="2"/>
  <c r="BG301" i="2"/>
  <c r="BF301" i="2"/>
  <c r="T301" i="2"/>
  <c r="R301" i="2"/>
  <c r="P301" i="2"/>
  <c r="BK301" i="2"/>
  <c r="J301" i="2"/>
  <c r="BE301" i="2" s="1"/>
  <c r="BI295" i="2"/>
  <c r="BH295" i="2"/>
  <c r="BG295" i="2"/>
  <c r="BF295" i="2"/>
  <c r="T295" i="2"/>
  <c r="R295" i="2"/>
  <c r="P295" i="2"/>
  <c r="BK295" i="2"/>
  <c r="J295" i="2"/>
  <c r="BE295" i="2"/>
  <c r="BI291" i="2"/>
  <c r="BH291" i="2"/>
  <c r="BG291" i="2"/>
  <c r="BF291" i="2"/>
  <c r="T291" i="2"/>
  <c r="R291" i="2"/>
  <c r="P291" i="2"/>
  <c r="BK291" i="2"/>
  <c r="J291" i="2"/>
  <c r="BE291" i="2" s="1"/>
  <c r="BI288" i="2"/>
  <c r="BH288" i="2"/>
  <c r="BG288" i="2"/>
  <c r="BF288" i="2"/>
  <c r="T288" i="2"/>
  <c r="R288" i="2"/>
  <c r="P288" i="2"/>
  <c r="BK288" i="2"/>
  <c r="J288" i="2"/>
  <c r="BE288" i="2"/>
  <c r="BI282" i="2"/>
  <c r="BH282" i="2"/>
  <c r="BG282" i="2"/>
  <c r="BF282" i="2"/>
  <c r="T282" i="2"/>
  <c r="R282" i="2"/>
  <c r="P282" i="2"/>
  <c r="BK282" i="2"/>
  <c r="J282" i="2"/>
  <c r="BE282" i="2" s="1"/>
  <c r="BI281" i="2"/>
  <c r="BH281" i="2"/>
  <c r="BG281" i="2"/>
  <c r="BF281" i="2"/>
  <c r="T281" i="2"/>
  <c r="R281" i="2"/>
  <c r="P281" i="2"/>
  <c r="BK281" i="2"/>
  <c r="J281" i="2"/>
  <c r="BE281" i="2"/>
  <c r="BI278" i="2"/>
  <c r="BH278" i="2"/>
  <c r="BG278" i="2"/>
  <c r="BF278" i="2"/>
  <c r="T278" i="2"/>
  <c r="R278" i="2"/>
  <c r="P278" i="2"/>
  <c r="BK278" i="2"/>
  <c r="J278" i="2"/>
  <c r="BE278" i="2" s="1"/>
  <c r="BI275" i="2"/>
  <c r="BH275" i="2"/>
  <c r="BG275" i="2"/>
  <c r="BF275" i="2"/>
  <c r="T275" i="2"/>
  <c r="R275" i="2"/>
  <c r="P275" i="2"/>
  <c r="BK275" i="2"/>
  <c r="J275" i="2"/>
  <c r="BE275" i="2"/>
  <c r="BI272" i="2"/>
  <c r="BH272" i="2"/>
  <c r="BG272" i="2"/>
  <c r="BF272" i="2"/>
  <c r="T272" i="2"/>
  <c r="T271" i="2" s="1"/>
  <c r="R272" i="2"/>
  <c r="R271" i="2"/>
  <c r="P272" i="2"/>
  <c r="P271" i="2" s="1"/>
  <c r="BK272" i="2"/>
  <c r="BK271" i="2"/>
  <c r="J271" i="2" s="1"/>
  <c r="J101" i="2" s="1"/>
  <c r="J272" i="2"/>
  <c r="BE272" i="2" s="1"/>
  <c r="BI264" i="2"/>
  <c r="BH264" i="2"/>
  <c r="BG264" i="2"/>
  <c r="BF264" i="2"/>
  <c r="T264" i="2"/>
  <c r="R264" i="2"/>
  <c r="P264" i="2"/>
  <c r="BK264" i="2"/>
  <c r="J264" i="2"/>
  <c r="BE264" i="2" s="1"/>
  <c r="BI259" i="2"/>
  <c r="BH259" i="2"/>
  <c r="BG259" i="2"/>
  <c r="BF259" i="2"/>
  <c r="T259" i="2"/>
  <c r="R259" i="2"/>
  <c r="P259" i="2"/>
  <c r="BK259" i="2"/>
  <c r="J259" i="2"/>
  <c r="BE259" i="2"/>
  <c r="BI254" i="2"/>
  <c r="BH254" i="2"/>
  <c r="BG254" i="2"/>
  <c r="BF254" i="2"/>
  <c r="T254" i="2"/>
  <c r="R254" i="2"/>
  <c r="P254" i="2"/>
  <c r="BK254" i="2"/>
  <c r="J254" i="2"/>
  <c r="BE254" i="2" s="1"/>
  <c r="BI250" i="2"/>
  <c r="BH250" i="2"/>
  <c r="BG250" i="2"/>
  <c r="BF250" i="2"/>
  <c r="T250" i="2"/>
  <c r="R250" i="2"/>
  <c r="P250" i="2"/>
  <c r="BK250" i="2"/>
  <c r="J250" i="2"/>
  <c r="BE250" i="2"/>
  <c r="BI247" i="2"/>
  <c r="BH247" i="2"/>
  <c r="BG247" i="2"/>
  <c r="BF247" i="2"/>
  <c r="T247" i="2"/>
  <c r="T246" i="2" s="1"/>
  <c r="R247" i="2"/>
  <c r="R246" i="2"/>
  <c r="P247" i="2"/>
  <c r="P246" i="2" s="1"/>
  <c r="BK247" i="2"/>
  <c r="BK246" i="2"/>
  <c r="J246" i="2" s="1"/>
  <c r="J100" i="2" s="1"/>
  <c r="J247" i="2"/>
  <c r="BE247" i="2" s="1"/>
  <c r="BI241" i="2"/>
  <c r="BH241" i="2"/>
  <c r="BG241" i="2"/>
  <c r="BF241" i="2"/>
  <c r="T241" i="2"/>
  <c r="R241" i="2"/>
  <c r="P241" i="2"/>
  <c r="BK241" i="2"/>
  <c r="J241" i="2"/>
  <c r="BE241" i="2"/>
  <c r="BI235" i="2"/>
  <c r="BH235" i="2"/>
  <c r="BG235" i="2"/>
  <c r="BF235" i="2"/>
  <c r="T235" i="2"/>
  <c r="R235" i="2"/>
  <c r="P235" i="2"/>
  <c r="BK235" i="2"/>
  <c r="J235" i="2"/>
  <c r="BE235" i="2" s="1"/>
  <c r="BI232" i="2"/>
  <c r="BH232" i="2"/>
  <c r="BG232" i="2"/>
  <c r="BF232" i="2"/>
  <c r="T232" i="2"/>
  <c r="R232" i="2"/>
  <c r="P232" i="2"/>
  <c r="BK232" i="2"/>
  <c r="J232" i="2"/>
  <c r="BE232" i="2"/>
  <c r="BI218" i="2"/>
  <c r="BH218" i="2"/>
  <c r="BG218" i="2"/>
  <c r="BF218" i="2"/>
  <c r="T218" i="2"/>
  <c r="R218" i="2"/>
  <c r="P218" i="2"/>
  <c r="BK218" i="2"/>
  <c r="J218" i="2"/>
  <c r="BE218" i="2" s="1"/>
  <c r="BI215" i="2"/>
  <c r="BH215" i="2"/>
  <c r="BG215" i="2"/>
  <c r="BF215" i="2"/>
  <c r="T215" i="2"/>
  <c r="R215" i="2"/>
  <c r="P215" i="2"/>
  <c r="BK215" i="2"/>
  <c r="J215" i="2"/>
  <c r="BE215" i="2"/>
  <c r="BI191" i="2"/>
  <c r="BH191" i="2"/>
  <c r="BG191" i="2"/>
  <c r="BF191" i="2"/>
  <c r="T191" i="2"/>
  <c r="R191" i="2"/>
  <c r="P191" i="2"/>
  <c r="BK191" i="2"/>
  <c r="J191" i="2"/>
  <c r="BE191" i="2" s="1"/>
  <c r="BI186" i="2"/>
  <c r="BH186" i="2"/>
  <c r="BG186" i="2"/>
  <c r="BF186" i="2"/>
  <c r="T186" i="2"/>
  <c r="R186" i="2"/>
  <c r="P186" i="2"/>
  <c r="BK186" i="2"/>
  <c r="J186" i="2"/>
  <c r="BE186" i="2"/>
  <c r="BI182" i="2"/>
  <c r="BH182" i="2"/>
  <c r="BG182" i="2"/>
  <c r="BF182" i="2"/>
  <c r="T182" i="2"/>
  <c r="R182" i="2"/>
  <c r="P182" i="2"/>
  <c r="BK182" i="2"/>
  <c r="J182" i="2"/>
  <c r="BE182" i="2" s="1"/>
  <c r="BI178" i="2"/>
  <c r="BH178" i="2"/>
  <c r="BG178" i="2"/>
  <c r="BF178" i="2"/>
  <c r="T178" i="2"/>
  <c r="R178" i="2"/>
  <c r="P178" i="2"/>
  <c r="P171" i="2" s="1"/>
  <c r="BK178" i="2"/>
  <c r="J178" i="2"/>
  <c r="BE178" i="2"/>
  <c r="BI175" i="2"/>
  <c r="BH175" i="2"/>
  <c r="BG175" i="2"/>
  <c r="BF175" i="2"/>
  <c r="T175" i="2"/>
  <c r="T171" i="2" s="1"/>
  <c r="R175" i="2"/>
  <c r="P175" i="2"/>
  <c r="BK175" i="2"/>
  <c r="J175" i="2"/>
  <c r="BE175" i="2" s="1"/>
  <c r="BI172" i="2"/>
  <c r="BH172" i="2"/>
  <c r="BG172" i="2"/>
  <c r="BF172" i="2"/>
  <c r="T172" i="2"/>
  <c r="R172" i="2"/>
  <c r="R171" i="2" s="1"/>
  <c r="P172" i="2"/>
  <c r="BK172" i="2"/>
  <c r="BK171" i="2" s="1"/>
  <c r="J171" i="2" s="1"/>
  <c r="J99" i="2" s="1"/>
  <c r="J172" i="2"/>
  <c r="BE172" i="2" s="1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R168" i="2"/>
  <c r="P168" i="2"/>
  <c r="BK168" i="2"/>
  <c r="J168" i="2"/>
  <c r="BE168" i="2" s="1"/>
  <c r="BI162" i="2"/>
  <c r="BH162" i="2"/>
  <c r="BG162" i="2"/>
  <c r="BF162" i="2"/>
  <c r="T162" i="2"/>
  <c r="R162" i="2"/>
  <c r="P162" i="2"/>
  <c r="BK162" i="2"/>
  <c r="J162" i="2"/>
  <c r="BE162" i="2"/>
  <c r="BI158" i="2"/>
  <c r="BH158" i="2"/>
  <c r="BG158" i="2"/>
  <c r="BF158" i="2"/>
  <c r="T158" i="2"/>
  <c r="R158" i="2"/>
  <c r="P158" i="2"/>
  <c r="BK158" i="2"/>
  <c r="J158" i="2"/>
  <c r="BE158" i="2" s="1"/>
  <c r="BI156" i="2"/>
  <c r="BH156" i="2"/>
  <c r="BG156" i="2"/>
  <c r="BF156" i="2"/>
  <c r="T156" i="2"/>
  <c r="R156" i="2"/>
  <c r="P156" i="2"/>
  <c r="BK156" i="2"/>
  <c r="J156" i="2"/>
  <c r="BE156" i="2"/>
  <c r="BI152" i="2"/>
  <c r="BH152" i="2"/>
  <c r="BG152" i="2"/>
  <c r="BF152" i="2"/>
  <c r="T152" i="2"/>
  <c r="R152" i="2"/>
  <c r="P152" i="2"/>
  <c r="BK152" i="2"/>
  <c r="J152" i="2"/>
  <c r="BE152" i="2" s="1"/>
  <c r="BI149" i="2"/>
  <c r="BH149" i="2"/>
  <c r="BG149" i="2"/>
  <c r="BF149" i="2"/>
  <c r="T149" i="2"/>
  <c r="R149" i="2"/>
  <c r="P149" i="2"/>
  <c r="BK149" i="2"/>
  <c r="J149" i="2"/>
  <c r="BE149" i="2"/>
  <c r="BI145" i="2"/>
  <c r="F37" i="2" s="1"/>
  <c r="BD95" i="1" s="1"/>
  <c r="BH145" i="2"/>
  <c r="BG145" i="2"/>
  <c r="F35" i="2" s="1"/>
  <c r="BB95" i="1" s="1"/>
  <c r="BF145" i="2"/>
  <c r="T145" i="2"/>
  <c r="T144" i="2"/>
  <c r="R145" i="2"/>
  <c r="R144" i="2" s="1"/>
  <c r="P145" i="2"/>
  <c r="P144" i="2"/>
  <c r="BK145" i="2"/>
  <c r="J145" i="2"/>
  <c r="BE145" i="2" s="1"/>
  <c r="J138" i="2"/>
  <c r="F138" i="2"/>
  <c r="F136" i="2"/>
  <c r="E134" i="2"/>
  <c r="J91" i="2"/>
  <c r="F91" i="2"/>
  <c r="F89" i="2"/>
  <c r="E87" i="2"/>
  <c r="J24" i="2"/>
  <c r="E24" i="2"/>
  <c r="J139" i="2" s="1"/>
  <c r="J23" i="2"/>
  <c r="J18" i="2"/>
  <c r="E18" i="2"/>
  <c r="F92" i="2" s="1"/>
  <c r="F139" i="2"/>
  <c r="J17" i="2"/>
  <c r="J12" i="2"/>
  <c r="J89" i="2" s="1"/>
  <c r="J136" i="2"/>
  <c r="E7" i="2"/>
  <c r="E132" i="2" s="1"/>
  <c r="AS94" i="1"/>
  <c r="L90" i="1"/>
  <c r="AM90" i="1"/>
  <c r="AM89" i="1"/>
  <c r="L89" i="1"/>
  <c r="AM87" i="1"/>
  <c r="L87" i="1"/>
  <c r="L85" i="1"/>
  <c r="L84" i="1"/>
  <c r="F36" i="3" l="1"/>
  <c r="BC96" i="1" s="1"/>
  <c r="F33" i="6"/>
  <c r="AZ99" i="1" s="1"/>
  <c r="R143" i="2"/>
  <c r="R140" i="3"/>
  <c r="BK1142" i="2"/>
  <c r="J1142" i="2" s="1"/>
  <c r="J120" i="2" s="1"/>
  <c r="J1143" i="2"/>
  <c r="J121" i="2" s="1"/>
  <c r="P125" i="5"/>
  <c r="P124" i="5" s="1"/>
  <c r="P123" i="5" s="1"/>
  <c r="AU98" i="1" s="1"/>
  <c r="P142" i="6"/>
  <c r="R785" i="2"/>
  <c r="R784" i="2" s="1"/>
  <c r="T146" i="3"/>
  <c r="R152" i="3"/>
  <c r="P247" i="3"/>
  <c r="BK125" i="4"/>
  <c r="J125" i="4" s="1"/>
  <c r="J99" i="4" s="1"/>
  <c r="J34" i="4"/>
  <c r="AW97" i="1" s="1"/>
  <c r="BK131" i="4"/>
  <c r="J131" i="4" s="1"/>
  <c r="J100" i="4" s="1"/>
  <c r="BK145" i="6"/>
  <c r="J145" i="6" s="1"/>
  <c r="J102" i="6" s="1"/>
  <c r="F135" i="3"/>
  <c r="F92" i="3"/>
  <c r="R133" i="5"/>
  <c r="BK785" i="2"/>
  <c r="T1070" i="2"/>
  <c r="T784" i="2" s="1"/>
  <c r="P1142" i="2"/>
  <c r="T1145" i="2"/>
  <c r="T1142" i="2" s="1"/>
  <c r="J132" i="3"/>
  <c r="J89" i="3"/>
  <c r="F33" i="3"/>
  <c r="AZ96" i="1" s="1"/>
  <c r="F34" i="3"/>
  <c r="BA96" i="1" s="1"/>
  <c r="P146" i="3"/>
  <c r="BK152" i="3"/>
  <c r="J152" i="3" s="1"/>
  <c r="J101" i="3" s="1"/>
  <c r="T164" i="3"/>
  <c r="T140" i="3" s="1"/>
  <c r="BK171" i="3"/>
  <c r="T233" i="3"/>
  <c r="F35" i="4"/>
  <c r="BB97" i="1" s="1"/>
  <c r="P131" i="4"/>
  <c r="BK162" i="4"/>
  <c r="J162" i="4" s="1"/>
  <c r="J102" i="4" s="1"/>
  <c r="F35" i="5"/>
  <c r="BB98" i="1" s="1"/>
  <c r="T138" i="5"/>
  <c r="T141" i="5"/>
  <c r="T125" i="5" s="1"/>
  <c r="T124" i="5" s="1"/>
  <c r="T123" i="5" s="1"/>
  <c r="R132" i="6"/>
  <c r="R131" i="6" s="1"/>
  <c r="F36" i="6"/>
  <c r="BC99" i="1" s="1"/>
  <c r="T142" i="6"/>
  <c r="BK152" i="6"/>
  <c r="J152" i="6" s="1"/>
  <c r="J105" i="6" s="1"/>
  <c r="T151" i="6"/>
  <c r="F35" i="3"/>
  <c r="BB96" i="1" s="1"/>
  <c r="P1070" i="2"/>
  <c r="P784" i="2" s="1"/>
  <c r="T1127" i="2"/>
  <c r="R1142" i="2"/>
  <c r="BK160" i="3"/>
  <c r="J160" i="3" s="1"/>
  <c r="J103" i="3" s="1"/>
  <c r="P164" i="3"/>
  <c r="T190" i="3"/>
  <c r="R220" i="3"/>
  <c r="R125" i="4"/>
  <c r="F36" i="4"/>
  <c r="BC97" i="1" s="1"/>
  <c r="E113" i="5"/>
  <c r="E85" i="5"/>
  <c r="BK126" i="5"/>
  <c r="BK125" i="5" s="1"/>
  <c r="F36" i="5"/>
  <c r="BC98" i="1" s="1"/>
  <c r="BK157" i="6"/>
  <c r="J157" i="6" s="1"/>
  <c r="J106" i="6" s="1"/>
  <c r="R157" i="6"/>
  <c r="R162" i="6"/>
  <c r="P1127" i="2"/>
  <c r="P1145" i="2"/>
  <c r="P182" i="3"/>
  <c r="R190" i="3"/>
  <c r="T197" i="3"/>
  <c r="T181" i="3" s="1"/>
  <c r="T203" i="3"/>
  <c r="BK233" i="3"/>
  <c r="J233" i="3" s="1"/>
  <c r="J117" i="3" s="1"/>
  <c r="R247" i="3"/>
  <c r="E85" i="4"/>
  <c r="J92" i="5"/>
  <c r="E119" i="6"/>
  <c r="BK132" i="6"/>
  <c r="R142" i="6"/>
  <c r="R183" i="6"/>
  <c r="BK183" i="6"/>
  <c r="J183" i="6" s="1"/>
  <c r="J109" i="6" s="1"/>
  <c r="P141" i="3"/>
  <c r="J33" i="3"/>
  <c r="AV96" i="1" s="1"/>
  <c r="R182" i="3"/>
  <c r="BK190" i="3"/>
  <c r="J190" i="3" s="1"/>
  <c r="J111" i="3" s="1"/>
  <c r="P203" i="3"/>
  <c r="T213" i="3"/>
  <c r="BK220" i="3"/>
  <c r="J220" i="3" s="1"/>
  <c r="J116" i="3" s="1"/>
  <c r="T220" i="3"/>
  <c r="P220" i="3"/>
  <c r="P233" i="3"/>
  <c r="T247" i="3"/>
  <c r="R162" i="4"/>
  <c r="BK141" i="5"/>
  <c r="J141" i="5" s="1"/>
  <c r="J103" i="5" s="1"/>
  <c r="R141" i="5"/>
  <c r="F34" i="6"/>
  <c r="BA99" i="1" s="1"/>
  <c r="R152" i="6"/>
  <c r="J33" i="2"/>
  <c r="AV95" i="1" s="1"/>
  <c r="F33" i="2"/>
  <c r="AZ95" i="1" s="1"/>
  <c r="P143" i="2"/>
  <c r="J171" i="3"/>
  <c r="J105" i="3" s="1"/>
  <c r="J92" i="2"/>
  <c r="J785" i="2"/>
  <c r="J106" i="2" s="1"/>
  <c r="BK784" i="2"/>
  <c r="J784" i="2" s="1"/>
  <c r="J105" i="2" s="1"/>
  <c r="E85" i="2"/>
  <c r="BK144" i="2"/>
  <c r="T143" i="2"/>
  <c r="J34" i="2"/>
  <c r="AW95" i="1" s="1"/>
  <c r="F34" i="2"/>
  <c r="BA95" i="1" s="1"/>
  <c r="F36" i="2"/>
  <c r="BC95" i="1" s="1"/>
  <c r="E128" i="3"/>
  <c r="J135" i="3"/>
  <c r="J34" i="3"/>
  <c r="AW96" i="1" s="1"/>
  <c r="BK181" i="3"/>
  <c r="J181" i="3" s="1"/>
  <c r="J108" i="3" s="1"/>
  <c r="T147" i="4"/>
  <c r="T132" i="6"/>
  <c r="T131" i="6" s="1"/>
  <c r="T130" i="6" s="1"/>
  <c r="T129" i="6" s="1"/>
  <c r="J33" i="4"/>
  <c r="AV97" i="1" s="1"/>
  <c r="AT97" i="1" s="1"/>
  <c r="F34" i="4"/>
  <c r="BA97" i="1" s="1"/>
  <c r="T131" i="4"/>
  <c r="P147" i="4"/>
  <c r="F33" i="5"/>
  <c r="AZ98" i="1" s="1"/>
  <c r="J33" i="5"/>
  <c r="AV98" i="1" s="1"/>
  <c r="J126" i="5"/>
  <c r="J99" i="5" s="1"/>
  <c r="J123" i="6"/>
  <c r="J89" i="6"/>
  <c r="BK131" i="6"/>
  <c r="J132" i="6"/>
  <c r="J99" i="6" s="1"/>
  <c r="T162" i="4"/>
  <c r="P162" i="4"/>
  <c r="R126" i="5"/>
  <c r="J34" i="5"/>
  <c r="AW98" i="1" s="1"/>
  <c r="F126" i="6"/>
  <c r="F92" i="6"/>
  <c r="J33" i="6"/>
  <c r="AV99" i="1" s="1"/>
  <c r="AT99" i="1" s="1"/>
  <c r="F35" i="6"/>
  <c r="BB99" i="1" s="1"/>
  <c r="F37" i="6"/>
  <c r="BD99" i="1" s="1"/>
  <c r="BD94" i="1" s="1"/>
  <c r="W33" i="1" s="1"/>
  <c r="P132" i="6"/>
  <c r="P131" i="6" s="1"/>
  <c r="P130" i="6" s="1"/>
  <c r="P129" i="6" s="1"/>
  <c r="AU99" i="1" s="1"/>
  <c r="J143" i="6"/>
  <c r="J101" i="6" s="1"/>
  <c r="BK142" i="6"/>
  <c r="J142" i="6" s="1"/>
  <c r="J100" i="6" s="1"/>
  <c r="R151" i="6"/>
  <c r="F34" i="5"/>
  <c r="BA98" i="1" s="1"/>
  <c r="BB94" i="1" l="1"/>
  <c r="W31" i="1" s="1"/>
  <c r="BK140" i="3"/>
  <c r="BC94" i="1"/>
  <c r="AY94" i="1" s="1"/>
  <c r="T139" i="3"/>
  <c r="T138" i="3" s="1"/>
  <c r="R130" i="6"/>
  <c r="R129" i="6" s="1"/>
  <c r="AT96" i="1"/>
  <c r="AT95" i="1"/>
  <c r="P140" i="3"/>
  <c r="R124" i="4"/>
  <c r="R123" i="4" s="1"/>
  <c r="R122" i="4" s="1"/>
  <c r="P181" i="3"/>
  <c r="BA94" i="1"/>
  <c r="W30" i="1" s="1"/>
  <c r="P124" i="4"/>
  <c r="P123" i="4" s="1"/>
  <c r="P122" i="4" s="1"/>
  <c r="AU97" i="1" s="1"/>
  <c r="BK151" i="6"/>
  <c r="J151" i="6" s="1"/>
  <c r="J104" i="6" s="1"/>
  <c r="R125" i="5"/>
  <c r="R124" i="5" s="1"/>
  <c r="R123" i="5" s="1"/>
  <c r="T124" i="4"/>
  <c r="T123" i="4" s="1"/>
  <c r="T122" i="4" s="1"/>
  <c r="BK124" i="4"/>
  <c r="BK123" i="4" s="1"/>
  <c r="T142" i="2"/>
  <c r="P142" i="2"/>
  <c r="AU95" i="1" s="1"/>
  <c r="R181" i="3"/>
  <c r="R139" i="3" s="1"/>
  <c r="R138" i="3" s="1"/>
  <c r="R142" i="2"/>
  <c r="AX94" i="1"/>
  <c r="J125" i="5"/>
  <c r="J98" i="5" s="1"/>
  <c r="BK124" i="5"/>
  <c r="J131" i="6"/>
  <c r="J98" i="6" s="1"/>
  <c r="AT98" i="1"/>
  <c r="BK139" i="3"/>
  <c r="J140" i="3"/>
  <c r="J98" i="3" s="1"/>
  <c r="J144" i="2"/>
  <c r="J98" i="2" s="1"/>
  <c r="BK143" i="2"/>
  <c r="AZ94" i="1"/>
  <c r="J124" i="4" l="1"/>
  <c r="J98" i="4" s="1"/>
  <c r="W32" i="1"/>
  <c r="AW94" i="1"/>
  <c r="AK30" i="1" s="1"/>
  <c r="P139" i="3"/>
  <c r="P138" i="3" s="1"/>
  <c r="AU96" i="1" s="1"/>
  <c r="AU94" i="1" s="1"/>
  <c r="BK130" i="6"/>
  <c r="J130" i="6" s="1"/>
  <c r="J97" i="6" s="1"/>
  <c r="AV94" i="1"/>
  <c r="W29" i="1"/>
  <c r="J139" i="3"/>
  <c r="J97" i="3" s="1"/>
  <c r="BK138" i="3"/>
  <c r="J138" i="3" s="1"/>
  <c r="J124" i="5"/>
  <c r="J97" i="5" s="1"/>
  <c r="BK123" i="5"/>
  <c r="J123" i="5" s="1"/>
  <c r="J123" i="4"/>
  <c r="J97" i="4" s="1"/>
  <c r="BK122" i="4"/>
  <c r="J122" i="4" s="1"/>
  <c r="BK142" i="2"/>
  <c r="J142" i="2" s="1"/>
  <c r="J143" i="2"/>
  <c r="J97" i="2" s="1"/>
  <c r="BK129" i="6" l="1"/>
  <c r="J129" i="6" s="1"/>
  <c r="J30" i="6" s="1"/>
  <c r="J96" i="3"/>
  <c r="J30" i="3"/>
  <c r="J30" i="2"/>
  <c r="J96" i="2"/>
  <c r="J96" i="6"/>
  <c r="J96" i="4"/>
  <c r="J30" i="4"/>
  <c r="J30" i="5"/>
  <c r="J96" i="5"/>
  <c r="AT94" i="1"/>
  <c r="AK29" i="1"/>
  <c r="J39" i="4" l="1"/>
  <c r="AG97" i="1"/>
  <c r="AN97" i="1" s="1"/>
  <c r="AG95" i="1"/>
  <c r="J39" i="2"/>
  <c r="AG99" i="1"/>
  <c r="AN99" i="1" s="1"/>
  <c r="J39" i="6"/>
  <c r="J39" i="3"/>
  <c r="AG96" i="1"/>
  <c r="AN96" i="1" s="1"/>
  <c r="AG98" i="1"/>
  <c r="AN98" i="1" s="1"/>
  <c r="J39" i="5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<sst xmlns="http://schemas.openxmlformats.org/spreadsheetml/2006/main" count="14623" uniqueCount="2085">
  <si>
    <t>Export Komplet</t>
  </si>
  <si>
    <t/>
  </si>
  <si>
    <t>2.0</t>
  </si>
  <si>
    <t>ZAMOK</t>
  </si>
  <si>
    <t>False</t>
  </si>
  <si>
    <t>{20d3ed1f-bdfd-494b-ac0a-df68c291ee50}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</si>
  <si>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</si>
  <si>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</si>
  <si>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</si>
  <si>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</si>
  <si>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</si>
  <si>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</si>
  <si>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</si>
  <si>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</si>
  <si>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</si>
  <si>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ADMINISTRATIVNÍ BUDOVA AVA investor s.r.o.,p.č.st.2843, k.ú.Nymburk - ENERGETICKÁ OPATŘENÍ</t>
  </si>
  <si>
    <t>KSO:</t>
  </si>
  <si>
    <t>CC-CZ:</t>
  </si>
  <si>
    <t>Místo:</t>
  </si>
  <si>
    <t>Poděbradská ul., Nymburk</t>
  </si>
  <si>
    <t>Datum:</t>
  </si>
  <si>
    <t>14.8.2019</t>
  </si>
  <si>
    <t>Zadavatel:</t>
  </si>
  <si>
    <t>IČ:</t>
  </si>
  <si>
    <t>62062999</t>
  </si>
  <si>
    <t>AVA investor s.r.o., Hradec Králové</t>
  </si>
  <si>
    <t>DIČ:</t>
  </si>
  <si>
    <t>CZ62062999</t>
  </si>
  <si>
    <t>Uchazeč:</t>
  </si>
  <si>
    <t>Vyplň údaj</t>
  </si>
  <si>
    <t>Projektant:</t>
  </si>
  <si>
    <t>ARCHAPLAN s.r.o., Hradec Králové</t>
  </si>
  <si>
    <t>True</t>
  </si>
  <si>
    <t>Zpracovatel:</t>
  </si>
  <si>
    <t xml:space="preserve"> </t>
  </si>
  <si>
    <t>Poznámka:</t>
  </si>
  <si>
    <t>Položkový rozpočet s výkazem výměr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</si>
  <si>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</si>
  <si>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</si>
  <si>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</si>
  <si>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</si>
  <si>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</si>
  <si>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</si>
  <si>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</si>
  <si>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</si>
  <si>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</si>
  <si>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</si>
  <si>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</si>
  <si>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</si>
  <si>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</si>
  <si>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</si>
  <si>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</si>
  <si>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</si>
  <si>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</si>
  <si>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</si>
  <si>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</si>
  <si>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</si>
  <si>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</si>
  <si>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</si>
  <si>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</si>
  <si>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</si>
  <si>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</si>
  <si>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</si>
  <si>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</si>
  <si>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</si>
  <si>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</si>
  <si>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</si>
  <si>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</si>
  <si>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</si>
  <si>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</si>
  <si>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</si>
  <si>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</si>
  <si>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</si>
  <si>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</si>
  <si>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</si>
  <si>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</si>
  <si>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</si>
  <si>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</si>
  <si>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</si>
  <si>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</si>
  <si>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</si>
  <si>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</si>
  <si>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</si>
  <si>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Administrativa - rozpočet pro dotaci</t>
  </si>
  <si>
    <t>STA</t>
  </si>
  <si>
    <t>{ff604bed-787d-4fa6-a9c9-7a1a6fe62d41}</t>
  </si>
  <si>
    <t>2</t>
  </si>
  <si>
    <t>6.6</t>
  </si>
  <si>
    <t>Otopná soustava - rozpočet pro dotaci</t>
  </si>
  <si>
    <t>{cd67e00a-dde6-4a6e-b112-b7f0ba459e28}</t>
  </si>
  <si>
    <t>7</t>
  </si>
  <si>
    <t>Elektro 1.NP - rozpočet pro dotaci</t>
  </si>
  <si>
    <t>{8fa60521-303a-4dd3-a2c7-e962d0da9160}</t>
  </si>
  <si>
    <t>7.7</t>
  </si>
  <si>
    <t>Elektro 2.NP - rozpočet pro dotaci</t>
  </si>
  <si>
    <t>{796be212-46a4-4f65-b830-69969f753cc9}</t>
  </si>
  <si>
    <t>8</t>
  </si>
  <si>
    <t>Plyn - rozpočet pro dotaci</t>
  </si>
  <si>
    <t>{0045dfed-d177-446c-bad8-064c19d0df1d}</t>
  </si>
  <si>
    <t>KRYCÍ LIST SOUPISU PRACÍ</t>
  </si>
  <si>
    <t>Objekt:</t>
  </si>
  <si>
    <t>1 - SO 01 Administrativa - rozpočet pro dotaci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</si>
  <si>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</si>
  <si>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</si>
  <si>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</si>
  <si>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</si>
  <si>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</si>
  <si>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</si>
  <si>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</si>
  <si>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</si>
  <si>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</si>
  <si>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</si>
  <si>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</si>
  <si>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</si>
  <si>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</si>
  <si>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</si>
  <si>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</si>
  <si>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</si>
  <si>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</si>
  <si>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</si>
  <si>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</si>
  <si>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731 - Ústřední vytápění - Tepelný zdroj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</si>
  <si>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</si>
  <si>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</si>
  <si>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</si>
  <si>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</si>
  <si>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</si>
  <si>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</si>
  <si>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</si>
  <si>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</si>
  <si>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</si>
  <si>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</si>
  <si>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</si>
  <si>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</si>
  <si>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</si>
  <si>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</si>
  <si>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</si>
  <si>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</si>
  <si>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</si>
  <si>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</si>
  <si>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</si>
  <si>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</si>
  <si>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</si>
  <si>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</si>
  <si>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</si>
  <si>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</si>
  <si>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</si>
  <si>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</si>
  <si>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</si>
  <si>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</si>
  <si>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</si>
  <si>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113107121</t>
  </si>
  <si>
    <t>Odstranění podkladu z kameniva drceného tl 100 mm ručně</t>
  </si>
  <si>
    <t>m2</t>
  </si>
  <si>
    <t>CS ÚRS 2019 01</t>
  </si>
  <si>
    <t>4</t>
  </si>
  <si>
    <t>1999887118</t>
  </si>
  <si>
    <t>VV</t>
  </si>
  <si>
    <t>práce pro zateplení soklu západ, jih</t>
  </si>
  <si>
    <t>(31,52+13,2)*0,5</t>
  </si>
  <si>
    <t>Součet</t>
  </si>
  <si>
    <t>113107130</t>
  </si>
  <si>
    <t>Odstranění podkladu z betonu prostého tl 100 mm ručně</t>
  </si>
  <si>
    <t>226657447</t>
  </si>
  <si>
    <t>práce pro zateplení soklu východní fasáda</t>
  </si>
  <si>
    <t>32,67*0,5</t>
  </si>
  <si>
    <t>3</t>
  </si>
  <si>
    <t>132212101</t>
  </si>
  <si>
    <t>Hloubení rýh š do 600 mm ručním nebo pneum nářadím v soudržných horninách tř. 3</t>
  </si>
  <si>
    <t>m3</t>
  </si>
  <si>
    <t>-2012771886</t>
  </si>
  <si>
    <t>práce pro zateplení soklu západ, jih, východ</t>
  </si>
  <si>
    <t>(31,52+13,2+32,67)*0,5*0,5</t>
  </si>
  <si>
    <t>162201101</t>
  </si>
  <si>
    <t>Vodorovné přemístění do 20 m výkopku/sypaniny z horniny tř. 1 až 4</t>
  </si>
  <si>
    <t>-1226342830</t>
  </si>
  <si>
    <t>19,348-10,064</t>
  </si>
  <si>
    <t>5</t>
  </si>
  <si>
    <t>174101101</t>
  </si>
  <si>
    <t>Zásyp jam, šachet rýh nebo kolem objektů sypaninou se zhutněním</t>
  </si>
  <si>
    <t>-279998180</t>
  </si>
  <si>
    <t>(31,52+13,2+32,67-10,3)*0,5*0,3</t>
  </si>
  <si>
    <t>6</t>
  </si>
  <si>
    <t>174101102</t>
  </si>
  <si>
    <t>Zásyp v uzavřených prostorech sypaninou se zhutněním</t>
  </si>
  <si>
    <t>1509054467</t>
  </si>
  <si>
    <t>míst.č.18 bourací práce zásyp kanálu - pro zateplení podlahy</t>
  </si>
  <si>
    <t>2,1*0,35*0,54</t>
  </si>
  <si>
    <t>(2,74-1,4)*0,39*0,54</t>
  </si>
  <si>
    <t>5,15*0,45*0,54</t>
  </si>
  <si>
    <t>M</t>
  </si>
  <si>
    <t>58344121</t>
  </si>
  <si>
    <t>štěrkodrť frakce 0/8</t>
  </si>
  <si>
    <t>t</t>
  </si>
  <si>
    <t>-1688697255</t>
  </si>
  <si>
    <t>1,93*1,9</t>
  </si>
  <si>
    <t>162201211</t>
  </si>
  <si>
    <t>Vodorovné přemístění výkopku z horniny tř. 1 až 4 stavebním kolečkem do 10 m</t>
  </si>
  <si>
    <t>-1834025334</t>
  </si>
  <si>
    <t>Svislé a kompletní konstrukce</t>
  </si>
  <si>
    <t>9</t>
  </si>
  <si>
    <t>310231001</t>
  </si>
  <si>
    <t>Zazdívka otvorů ve zdivu nadzákladovém plochy do 1 m2 cihlami děrovanými do P10 tl 175 mm</t>
  </si>
  <si>
    <t>411618299</t>
  </si>
  <si>
    <t xml:space="preserve">otvory na fasádě po rozvodnich </t>
  </si>
  <si>
    <t>0,5*0,5</t>
  </si>
  <si>
    <t>10</t>
  </si>
  <si>
    <t>310231021</t>
  </si>
  <si>
    <t>Zazdívka otvorů ve zdivu nadzákladovém plochy do 1 m2 cihlami děrovanými do P10 tl 200 mm</t>
  </si>
  <si>
    <t>30636802</t>
  </si>
  <si>
    <t>1,5*1,1</t>
  </si>
  <si>
    <t>11</t>
  </si>
  <si>
    <t>311234081</t>
  </si>
  <si>
    <t>Zdivo jednovrstvé z cihel děrovaných do P10 na maltu M5 tl 380 mm</t>
  </si>
  <si>
    <t>2005923278</t>
  </si>
  <si>
    <t>otvor po luxfech - jih</t>
  </si>
  <si>
    <t>0,99*0,63</t>
  </si>
  <si>
    <t>12</t>
  </si>
  <si>
    <t>317234410</t>
  </si>
  <si>
    <t>Vyzdívka mezi nosníky z cihel pálených na MC</t>
  </si>
  <si>
    <t>-1724902290</t>
  </si>
  <si>
    <t>mist.č. 102 - obvodové zdivo místo okna z luxferů jsou zateplená vrata</t>
  </si>
  <si>
    <t>2xHE200B vyzdívka mezi nosníky</t>
  </si>
  <si>
    <t>4,25*0,42*0,2/2</t>
  </si>
  <si>
    <t>13</t>
  </si>
  <si>
    <t>317944323</t>
  </si>
  <si>
    <t>Válcované nosníky č.14 až 22 dodatečně osazované do připravených otvorů</t>
  </si>
  <si>
    <t>876301591</t>
  </si>
  <si>
    <t>mist.č. 102 - obvodové zdivo, překlad pro vrata</t>
  </si>
  <si>
    <t>2xHE200B</t>
  </si>
  <si>
    <t>4,25*2*61,3*1,1/1000</t>
  </si>
  <si>
    <t>14</t>
  </si>
  <si>
    <t>342151112</t>
  </si>
  <si>
    <t>Montáž opláštění stěn ocelových kcí ze sendvičových panelů šroubovaných budov v do 12 m</t>
  </si>
  <si>
    <t>626451626</t>
  </si>
  <si>
    <t>opláštění sendvičovým panelem v pásech mezi okny, kotveno do ocelových U profilů</t>
  </si>
  <si>
    <t>severní fasáda</t>
  </si>
  <si>
    <t>2.NP</t>
  </si>
  <si>
    <t>(1,05+1,115+1,41)*1,45</t>
  </si>
  <si>
    <t>jižní fasáda</t>
  </si>
  <si>
    <t>(1,51+1,54)*(1,45+0,25)</t>
  </si>
  <si>
    <t>západní fasáda</t>
  </si>
  <si>
    <t>1.NP</t>
  </si>
  <si>
    <t>(1,32+0,86)*1,4</t>
  </si>
  <si>
    <t>(0,55+0,74+0,58+0,59)*0,84</t>
  </si>
  <si>
    <t>1,32*1,45</t>
  </si>
  <si>
    <t>(0,6+0,6+0,72+0,59+0,59)*0,83</t>
  </si>
  <si>
    <t>(1,65+1,79)*1,45</t>
  </si>
  <si>
    <t>východní fasáda</t>
  </si>
  <si>
    <t>(1,13+1,65+1,07+1,3)*(1,39+0,25)</t>
  </si>
  <si>
    <t>(0,49+3,04)*(1,39+0,25)</t>
  </si>
  <si>
    <t>(1,16+1,75+1,11+1,3)*(1,45+0,25)</t>
  </si>
  <si>
    <t>(0,5+0,64+0,65)*(1,45+0,25)</t>
  </si>
  <si>
    <t>55324710</t>
  </si>
  <si>
    <t>panel sendvičový stěnový tl.40mm jádro IPN, RAL 9007</t>
  </si>
  <si>
    <t>-758909294</t>
  </si>
  <si>
    <t>51,28</t>
  </si>
  <si>
    <t>51,28*1,2 'Přepočtené koeficientem množství</t>
  </si>
  <si>
    <t>16</t>
  </si>
  <si>
    <t>342151112Ri</t>
  </si>
  <si>
    <t>-2033536589</t>
  </si>
  <si>
    <t>opláštění v místě rizalitu západní a východní fasáda  do úrovně atiky, kotveno přes ocelové Z a U profily</t>
  </si>
  <si>
    <t>7*9</t>
  </si>
  <si>
    <t>7*8</t>
  </si>
  <si>
    <t>odpočty</t>
  </si>
  <si>
    <t>západ</t>
  </si>
  <si>
    <t>-3,27*2,017</t>
  </si>
  <si>
    <t>-3,27*3,54</t>
  </si>
  <si>
    <t>-1,74*1,38</t>
  </si>
  <si>
    <t>-1,74*1,45</t>
  </si>
  <si>
    <t>východ</t>
  </si>
  <si>
    <t>-(1,76+1,75)*(1,39+0,25)</t>
  </si>
  <si>
    <t>-(1,73+1,74)*(1,45+0,25)</t>
  </si>
  <si>
    <t>17</t>
  </si>
  <si>
    <t>55324710ri</t>
  </si>
  <si>
    <t>panel sendvičový stěnový tl 40mm jádro IPN, RAL 9007</t>
  </si>
  <si>
    <t>1218235436</t>
  </si>
  <si>
    <t>84,24</t>
  </si>
  <si>
    <t>84,24*1,2 'Přepočtené koeficientem množství</t>
  </si>
  <si>
    <t>18</t>
  </si>
  <si>
    <t>345244222</t>
  </si>
  <si>
    <t>Zídky atikové, parapetní, schodišťové a zábradelní tl 140 mm z cihel dl 290 mm</t>
  </si>
  <si>
    <t>-1725544895</t>
  </si>
  <si>
    <t>doplnění a oprava atiky</t>
  </si>
  <si>
    <t>36*1</t>
  </si>
  <si>
    <t>36*(0,25+0,3)</t>
  </si>
  <si>
    <t>2*12,58*(0,25+0,3)</t>
  </si>
  <si>
    <t>19</t>
  </si>
  <si>
    <t>346244381</t>
  </si>
  <si>
    <t>Plentování jednostranné v do 200 mm válcovaných nosníků cihlami</t>
  </si>
  <si>
    <t>-899544438</t>
  </si>
  <si>
    <t>2*4,25*0,2</t>
  </si>
  <si>
    <t>Vodorovné konstrukce</t>
  </si>
  <si>
    <t>20</t>
  </si>
  <si>
    <t>411388531</t>
  </si>
  <si>
    <t>Zabetonování otvorů pl do 1 m2 ve stropech</t>
  </si>
  <si>
    <t>-1719668412</t>
  </si>
  <si>
    <t>otvory po komínkách ve střeše</t>
  </si>
  <si>
    <t>2*3,14*0,2*0,2*0,25</t>
  </si>
  <si>
    <t>417321313</t>
  </si>
  <si>
    <t>Ztužující pásy a věnce ze ŽB tř. C 16/20</t>
  </si>
  <si>
    <t>-1704532189</t>
  </si>
  <si>
    <t>atika administrativy ztužení opravované atiky</t>
  </si>
  <si>
    <t>(2*36,3+2*12,58)*0,15*0,1</t>
  </si>
  <si>
    <t>22</t>
  </si>
  <si>
    <t>417351115</t>
  </si>
  <si>
    <t>Zřízení bednění ztužujících věnců</t>
  </si>
  <si>
    <t>533689818</t>
  </si>
  <si>
    <t>atika administrativy oprava</t>
  </si>
  <si>
    <t>(36,3+12,88)*2*0,2</t>
  </si>
  <si>
    <t>(36+12,58)*2*0,2</t>
  </si>
  <si>
    <t>23</t>
  </si>
  <si>
    <t>417351116</t>
  </si>
  <si>
    <t>Odstranění bednění ztužujících věnců</t>
  </si>
  <si>
    <t>-46547154</t>
  </si>
  <si>
    <t>24</t>
  </si>
  <si>
    <t>417361821</t>
  </si>
  <si>
    <t>Výztuž ztužujících pásů a věnců betonářskou ocelí 10 505</t>
  </si>
  <si>
    <t>144839763</t>
  </si>
  <si>
    <t>atika administrativy</t>
  </si>
  <si>
    <t>betonářská ocekl žebírková pr. 12 mm</t>
  </si>
  <si>
    <t>(2*36,3+2*12,58)*4*0,617*1,1/1000</t>
  </si>
  <si>
    <t>hladká pr. 6mm</t>
  </si>
  <si>
    <t>(2*36,3+2*12,58)/0,5*0,52*0,222*1,1/1000</t>
  </si>
  <si>
    <t>Úpravy povrchů, podlahy a osazování výplní</t>
  </si>
  <si>
    <t>25</t>
  </si>
  <si>
    <t>611135101</t>
  </si>
  <si>
    <t>Hrubá výplň rýh ve stropech maltou jakékoli šířky rýhy</t>
  </si>
  <si>
    <t>-386991101</t>
  </si>
  <si>
    <t>rýhy elektro</t>
  </si>
  <si>
    <t>260*0,15</t>
  </si>
  <si>
    <t>26</t>
  </si>
  <si>
    <t>611315121</t>
  </si>
  <si>
    <t>Vápenná štuková omítka rýh ve stropech šířky do 150 mm</t>
  </si>
  <si>
    <t>529122456</t>
  </si>
  <si>
    <t>27</t>
  </si>
  <si>
    <t>612321141</t>
  </si>
  <si>
    <t>Vápenocementová omítka štuková dvouvrstvá vnitřních stěn nanášená ručně</t>
  </si>
  <si>
    <t>-39658312</t>
  </si>
  <si>
    <t>míst. č. 102-PDL 9 - oprava po obvodu po vybourání betonové mazaniny pro zateplení podlahy</t>
  </si>
  <si>
    <t>(13,31+11,96)*2*0,3-(3,95+1,64+1,52)*0,3</t>
  </si>
  <si>
    <t>28</t>
  </si>
  <si>
    <t>612321191</t>
  </si>
  <si>
    <t>Příplatek k vápenocementové omítce vnitřních stěn za každých dalších 5 mm tloušťky ručně</t>
  </si>
  <si>
    <t>-703181760</t>
  </si>
  <si>
    <t>29</t>
  </si>
  <si>
    <t>622135001</t>
  </si>
  <si>
    <t>Vyrovnání podkladu vnějších stěn maltou vápenocementovou tl do 10 mm</t>
  </si>
  <si>
    <t>731217751</t>
  </si>
  <si>
    <t>fasáda vyrovnání podkladu pro zateplení</t>
  </si>
  <si>
    <t>549,05+41,24+34,64</t>
  </si>
  <si>
    <t>ostění</t>
  </si>
  <si>
    <t>246,62*(0,14+0,17)/2</t>
  </si>
  <si>
    <t>30</t>
  </si>
  <si>
    <t>622135090</t>
  </si>
  <si>
    <t>Příplatek k vyrovnání vnějších stěn maltou vápennou za každých dalších 5 mm tl</t>
  </si>
  <si>
    <t>-1447451845</t>
  </si>
  <si>
    <t>za 1/3 plochy</t>
  </si>
  <si>
    <t>663,16/3</t>
  </si>
  <si>
    <t>31</t>
  </si>
  <si>
    <t>622142001</t>
  </si>
  <si>
    <t>Potažení vnějších stěn sklovláknitým pletivem vtlačeným do tenkovrstvé hmoty</t>
  </si>
  <si>
    <t>94340200</t>
  </si>
  <si>
    <t>fasáda pro zateplení (bez soklu pod zemí)</t>
  </si>
  <si>
    <t>549,05+41,21+246,62*(0,14+0,17)/2</t>
  </si>
  <si>
    <t>32</t>
  </si>
  <si>
    <t>622211021</t>
  </si>
  <si>
    <t>Montáž kontaktního zateplení vnějších stěn z polystyrénových desek tl do 120 mm</t>
  </si>
  <si>
    <t>165947097</t>
  </si>
  <si>
    <t>sokl nad terénem</t>
  </si>
  <si>
    <t>31,52*0,81</t>
  </si>
  <si>
    <t>13,2*(0,81+0,23)/2</t>
  </si>
  <si>
    <t>32,67*0,23</t>
  </si>
  <si>
    <t>33</t>
  </si>
  <si>
    <t>28376382</t>
  </si>
  <si>
    <t>deska z polystyrénu XPS tl 100mm</t>
  </si>
  <si>
    <t>-2081017561</t>
  </si>
  <si>
    <t>39,9</t>
  </si>
  <si>
    <t>39,9*1,02 'Přepočtené koeficientem množství</t>
  </si>
  <si>
    <t>34</t>
  </si>
  <si>
    <t>622211031</t>
  </si>
  <si>
    <t>Montáž kontaktního zateplení vnějších stěn z polystyrénových desek tl do 160 mm</t>
  </si>
  <si>
    <t>154307754</t>
  </si>
  <si>
    <t>KZS fasády vč zateplení rizalitu</t>
  </si>
  <si>
    <t>Sever</t>
  </si>
  <si>
    <t>13,2*(7,78-3,2)</t>
  </si>
  <si>
    <t>Odpočty pásu oken a sendvičových panelů</t>
  </si>
  <si>
    <t>-(1,48+1,05+1,47+1,115+1,47+1,41+1,44)*1,45</t>
  </si>
  <si>
    <t>Jih</t>
  </si>
  <si>
    <t>13,2*(7,78-0,06+7,78-0,1)/2</t>
  </si>
  <si>
    <t>odpočty pásu oken a sendvičových panelů</t>
  </si>
  <si>
    <t>-(1,44+1,51+1,42+1,54+1,44)*(1,45+0,25)</t>
  </si>
  <si>
    <t>Západ</t>
  </si>
  <si>
    <t>36,62*(7,78-0,06)</t>
  </si>
  <si>
    <t>-7,4*1,4</t>
  </si>
  <si>
    <t>-5,22*0,84</t>
  </si>
  <si>
    <t>-3,27*2,17</t>
  </si>
  <si>
    <t>-2*1,74*1,38</t>
  </si>
  <si>
    <t>-3,95*2,54</t>
  </si>
  <si>
    <t>-1,64*2,6</t>
  </si>
  <si>
    <t>-4,8*1,45</t>
  </si>
  <si>
    <t>-6,44*0,83</t>
  </si>
  <si>
    <t>-8,66*1,45</t>
  </si>
  <si>
    <t>odpočty vnitřní fasády</t>
  </si>
  <si>
    <t>-4,79*(7,78-3,2)</t>
  </si>
  <si>
    <t>Východ</t>
  </si>
  <si>
    <t>36,62*(7,78-0,1)</t>
  </si>
  <si>
    <t>odpočty pásu oken a sendičových panelů</t>
  </si>
  <si>
    <t>-13,96*(1,39+0,25)-1,8*0,61</t>
  </si>
  <si>
    <t>-8,78*(1,39+0,25)</t>
  </si>
  <si>
    <t>-1,73*(1,45+0,25)</t>
  </si>
  <si>
    <t>-13,99*(1,45+0,25)</t>
  </si>
  <si>
    <t>-8,74*(1,45+0,25)</t>
  </si>
  <si>
    <t>-3,79*(7,78-3,2)</t>
  </si>
  <si>
    <t>Mezisoučet</t>
  </si>
  <si>
    <t>zateplení pod sendvič. panely v pásu oken</t>
  </si>
  <si>
    <t>tepelná izolace za kastlíky pro žaluzie</t>
  </si>
  <si>
    <t>(3+10+12)*1,8*0,25</t>
  </si>
  <si>
    <t>35</t>
  </si>
  <si>
    <t>28375952</t>
  </si>
  <si>
    <t>deska EPS 70 fasádní λ=0,039 tl 160mm</t>
  </si>
  <si>
    <t>1138165057</t>
  </si>
  <si>
    <t>486,52</t>
  </si>
  <si>
    <t>486,52*1,02 'Přepočtené koeficientem množství</t>
  </si>
  <si>
    <t>36</t>
  </si>
  <si>
    <t>28375938</t>
  </si>
  <si>
    <t>deska EPS 70 fasádní λ=0,039 tl 100mm</t>
  </si>
  <si>
    <t>1027115205</t>
  </si>
  <si>
    <t>v pásech oken za sendvič.panely</t>
  </si>
  <si>
    <t>51,28*1,02 'Přepočtené koeficientem množství</t>
  </si>
  <si>
    <t>37</t>
  </si>
  <si>
    <t>28376365</t>
  </si>
  <si>
    <t>deska XPS hladký povrch λ=0,034 tl 40mm</t>
  </si>
  <si>
    <t>-124526906</t>
  </si>
  <si>
    <t>11,25</t>
  </si>
  <si>
    <t>11,25*1,02 'Přepočtené koeficientem množství</t>
  </si>
  <si>
    <t>38</t>
  </si>
  <si>
    <t>622212001</t>
  </si>
  <si>
    <t>Montáž kontaktního zateplení vnějšího ostění hl. špalety do 200 mm z polystyrenu tl do 40 mm</t>
  </si>
  <si>
    <t>m</t>
  </si>
  <si>
    <t>1453584634</t>
  </si>
  <si>
    <t>ostění, nadpraží okna s venkovní žaluzií</t>
  </si>
  <si>
    <t>jih</t>
  </si>
  <si>
    <t>(1,44+1,42+1,44+3*2*1,45)</t>
  </si>
  <si>
    <t>(1,73+4*1,76+4*1,75+9*2*1,39)</t>
  </si>
  <si>
    <t>(6*1,73+6*1,74+12*2*1,45)</t>
  </si>
  <si>
    <t>ostění, nadpraží okna bez venkovní žaluzie</t>
  </si>
  <si>
    <t>(1,8+2*2,38)</t>
  </si>
  <si>
    <t>sever</t>
  </si>
  <si>
    <t>(1,48+2*1,47+1,44+4*2*1,45)</t>
  </si>
  <si>
    <t>(5*1,74+5*2*1,4)</t>
  </si>
  <si>
    <t>(2*0,54+0,55+0,56+0,57+5*2*0,84)</t>
  </si>
  <si>
    <t>(3,27+2*2,03)</t>
  </si>
  <si>
    <t>(3,95+2*2,54)</t>
  </si>
  <si>
    <t>(1,64+2*2,6)</t>
  </si>
  <si>
    <t>(7*1,74+7*2*1,45+3*0,55+2*0,56+0,57+6*2*0,83)</t>
  </si>
  <si>
    <t>(3,27+2*3,54)</t>
  </si>
  <si>
    <t>parapety</t>
  </si>
  <si>
    <t>1,44+1,42+1,44</t>
  </si>
  <si>
    <t>1,73+4*1,76+4*1,75</t>
  </si>
  <si>
    <t>6*1,73+6*1,74</t>
  </si>
  <si>
    <t>1,48+2*1,47+1,44</t>
  </si>
  <si>
    <t>5*1,74</t>
  </si>
  <si>
    <t>2*0,54+0,55+0,56+0,57</t>
  </si>
  <si>
    <t>7*1,74</t>
  </si>
  <si>
    <t>3*0,55+2*0,56+0,57</t>
  </si>
  <si>
    <t>1*3,27</t>
  </si>
  <si>
    <t>39</t>
  </si>
  <si>
    <t>28375932</t>
  </si>
  <si>
    <t>deska EPS 70 fasádní λ=0,039 tl 40mm</t>
  </si>
  <si>
    <t>-1434572217</t>
  </si>
  <si>
    <t>ostění, nadpraží</t>
  </si>
  <si>
    <t>246,62*0,17</t>
  </si>
  <si>
    <t>41,93*1,05 'Přepočtené koeficientem množství</t>
  </si>
  <si>
    <t>40</t>
  </si>
  <si>
    <t>-1032369058</t>
  </si>
  <si>
    <t>77*0,17</t>
  </si>
  <si>
    <t>13,09*1,05 'Přepočtené koeficientem množství</t>
  </si>
  <si>
    <t>41</t>
  </si>
  <si>
    <t>622251101</t>
  </si>
  <si>
    <t>Příplatek k cenám kontaktního zateplení stěn za použití tepelněizolačních zátek z polystyrenu</t>
  </si>
  <si>
    <t>271658195</t>
  </si>
  <si>
    <t>"fasáda"    549,05</t>
  </si>
  <si>
    <t>"sokl"     39,9</t>
  </si>
  <si>
    <t>42</t>
  </si>
  <si>
    <t>622252001</t>
  </si>
  <si>
    <t>Montáž zakládacích soklových lišt kontaktního zateplení</t>
  </si>
  <si>
    <t>1171495421</t>
  </si>
  <si>
    <t>(31,52+13,2+32,52)-3,27-3,95-1,64-1,8</t>
  </si>
  <si>
    <t>43</t>
  </si>
  <si>
    <t>59051638</t>
  </si>
  <si>
    <t>lišta zakládací pro tepelně izolační desky do roviny 163mm tl 1,0mm</t>
  </si>
  <si>
    <t>1145358583</t>
  </si>
  <si>
    <t>66,58</t>
  </si>
  <si>
    <t>66,58*1,05 'Přepočtené koeficientem množství</t>
  </si>
  <si>
    <t>44</t>
  </si>
  <si>
    <t>622252002</t>
  </si>
  <si>
    <t>Montáž ostatních lišt kontaktního zateplení</t>
  </si>
  <si>
    <t>-692079425</t>
  </si>
  <si>
    <t>53,8+246,5+9+176,74+122,455+101,46</t>
  </si>
  <si>
    <t>45</t>
  </si>
  <si>
    <t>59051486</t>
  </si>
  <si>
    <t>lišta rohová PVC 10/15cm s tkaninou</t>
  </si>
  <si>
    <t>619621476</t>
  </si>
  <si>
    <t>lišta rohová</t>
  </si>
  <si>
    <t>2*8+2*4</t>
  </si>
  <si>
    <t>2*2,03+2*1,39+2*2,54+2*2,6+2*2*1,4+2*3,54</t>
  </si>
  <si>
    <t>53,8*1,05 'Přepočtené koeficientem množství</t>
  </si>
  <si>
    <t>46</t>
  </si>
  <si>
    <t>59051476</t>
  </si>
  <si>
    <t>profil okenní začišťovací se sklovláknitou armovací tkaninou 9 mm/2,4 m</t>
  </si>
  <si>
    <t>2037962918</t>
  </si>
  <si>
    <t>246,510064921808*1,05 'Přepočtené koeficientem množství</t>
  </si>
  <si>
    <t>47</t>
  </si>
  <si>
    <t>59051502</t>
  </si>
  <si>
    <t>profil dilatační rohový</t>
  </si>
  <si>
    <t>-1452099660</t>
  </si>
  <si>
    <t>mezi stá. obj. a přístavbou</t>
  </si>
  <si>
    <t>2*4,5</t>
  </si>
  <si>
    <t>9*1,05 'Přepočtené koeficientem množství</t>
  </si>
  <si>
    <t>48</t>
  </si>
  <si>
    <t>59051500</t>
  </si>
  <si>
    <t>profil dilatační stěnový</t>
  </si>
  <si>
    <t>422244220</t>
  </si>
  <si>
    <t>u oken mezi prefabrikované ostění  a stávající  zateplené ostění  a nadpraží</t>
  </si>
  <si>
    <t>S</t>
  </si>
  <si>
    <t>2*4*1,45</t>
  </si>
  <si>
    <t>J</t>
  </si>
  <si>
    <t>2*3*1,45</t>
  </si>
  <si>
    <t>Z</t>
  </si>
  <si>
    <t>2*4*1,4</t>
  </si>
  <si>
    <t>2*5*0,84</t>
  </si>
  <si>
    <t>2*6*1,45</t>
  </si>
  <si>
    <t>2*6*0,83</t>
  </si>
  <si>
    <t>V</t>
  </si>
  <si>
    <t>2*9*1,39+2*1*2,33</t>
  </si>
  <si>
    <t>2*12*1,45</t>
  </si>
  <si>
    <t>nadpraží u oken s kastlíkem</t>
  </si>
  <si>
    <t>25*1,8</t>
  </si>
  <si>
    <t>176,74*1,05 'Přepočtené koeficientem množství</t>
  </si>
  <si>
    <t>49</t>
  </si>
  <si>
    <t>59051510</t>
  </si>
  <si>
    <t>profil okenní s nepřiznanou podomítkovou okapnicí PVC 2,0 m</t>
  </si>
  <si>
    <t>-290740615</t>
  </si>
  <si>
    <t>nad otvory a pásy oken</t>
  </si>
  <si>
    <t>sever , jih</t>
  </si>
  <si>
    <t>9,435+7,35</t>
  </si>
  <si>
    <t>7,4+5,22+3,27+2*1,74+3,95+1,64</t>
  </si>
  <si>
    <t>1,74+4,8+6,44+3,27+1,74+8,66</t>
  </si>
  <si>
    <t>13,96+2*1,74+8,78</t>
  </si>
  <si>
    <t>1,73+13,99+2*1,74+8,64</t>
  </si>
  <si>
    <t>122,46*1,05 'Přepočtené koeficientem množství</t>
  </si>
  <si>
    <t>50</t>
  </si>
  <si>
    <t>59051512</t>
  </si>
  <si>
    <t>profil parapetní se sklovláknitou armovací tkaninou PVC 2 m</t>
  </si>
  <si>
    <t>-1216437562</t>
  </si>
  <si>
    <t>parapetní profil</t>
  </si>
  <si>
    <t>sever, jih</t>
  </si>
  <si>
    <t>západ, východ</t>
  </si>
  <si>
    <t>7,4+5,22+1,74</t>
  </si>
  <si>
    <t>13,96-1,8+8,78</t>
  </si>
  <si>
    <t>1,74+4,8+6,44+8,66+3,27</t>
  </si>
  <si>
    <t>1,73+13,99+8,74</t>
  </si>
  <si>
    <t>101,46*1,05 'Přepočtené koeficientem množství</t>
  </si>
  <si>
    <t>51</t>
  </si>
  <si>
    <t>622511111</t>
  </si>
  <si>
    <t>Tenkovrstvá akrylátová mozaiková střednězrnná omítka včetně penetrace vnějších stěn</t>
  </si>
  <si>
    <t>571331036</t>
  </si>
  <si>
    <t>omítka soklu administrativa</t>
  </si>
  <si>
    <t>52</t>
  </si>
  <si>
    <t>622541021</t>
  </si>
  <si>
    <t>Tenkovrstvá silikonsilikátová zrnitá omítka tl. 2,0 mm včetně penetrace vnějších stěn</t>
  </si>
  <si>
    <t>-1821747160</t>
  </si>
  <si>
    <t>Omítka fasády</t>
  </si>
  <si>
    <t>Jih, svažitý terén</t>
  </si>
  <si>
    <t>odpočty oken, sendvičů</t>
  </si>
  <si>
    <t>"v místě rizalitu" -(3,27*2,1+1,74*1,38)*0</t>
  </si>
  <si>
    <t>-1*1,74*1,38</t>
  </si>
  <si>
    <t>"v místě rizalitu" -(3,27*3,54+1,74*1,45)*0</t>
  </si>
  <si>
    <t>odpočet rizalitu vč. plochy oken, bude bez omítky opláštěn sendvičem</t>
  </si>
  <si>
    <t>-7*(7,78-0,06)</t>
  </si>
  <si>
    <t>-13,96*(1,39+0,2)-1,8*0,61</t>
  </si>
  <si>
    <t xml:space="preserve">"v místě rizalitu, je odpočtono v ploše rizalitu" -(1,76+1,75)*(1,39+0,25)*0 </t>
  </si>
  <si>
    <t>"v místě rizalitu"    -(1,73+1,74)*(1,45+0,25)*0</t>
  </si>
  <si>
    <t>-8,74*(1,45+0,2)</t>
  </si>
  <si>
    <t>odpočet rizalitu vč plochy oken, bude bez omítky opláštěn sendvičem</t>
  </si>
  <si>
    <t>-7*(7,78-0,1)</t>
  </si>
  <si>
    <t>jíh</t>
  </si>
  <si>
    <t>(1,44+1,42+1,44+3*2*1,45)*0,33</t>
  </si>
  <si>
    <t>(1,73+4*1,76+4*1,75+2*9*1,39)*0,33</t>
  </si>
  <si>
    <t>(6*1,73+6*1,74+12*2*1,45)*0,33</t>
  </si>
  <si>
    <t>ostění, nadpraží bez žaluzie</t>
  </si>
  <si>
    <t>jih, východ</t>
  </si>
  <si>
    <t>(1,8+2*2,38)*0,33</t>
  </si>
  <si>
    <t>(1,48+1,47+1,47+1,44+4*2*1,45)*0,33</t>
  </si>
  <si>
    <t>(3*1,74+3*2*1,4+2*1,74+2*2*1,38)*0,33</t>
  </si>
  <si>
    <t>(2*0,54+0,55+0,56+0,57+5*2*0,84)*0,33</t>
  </si>
  <si>
    <t>(3,27+2*2,03)*0,33</t>
  </si>
  <si>
    <t>(3,95+2*2,54)*0,33</t>
  </si>
  <si>
    <t>(1,64+2*2,6)*0,33</t>
  </si>
  <si>
    <t>(7*1,74+7*2*1,45+3*0,55+2*0,56+0,57+6*2*0,83)*0,33</t>
  </si>
  <si>
    <t>(3,27+2*3,54)*0,33</t>
  </si>
  <si>
    <t>53</t>
  </si>
  <si>
    <t>629991012</t>
  </si>
  <si>
    <t>Zakrytí výplní otvorů fólií přilepenou na začišťovací lišty</t>
  </si>
  <si>
    <t>201571376</t>
  </si>
  <si>
    <t>(1,48+2*1,47+1,44)*1,45</t>
  </si>
  <si>
    <t>(1,44+1,42+1,44)*1,45</t>
  </si>
  <si>
    <t>(3*1,74*1,4+2*1,74*1,38)</t>
  </si>
  <si>
    <t>(2*0,54+0,55+0,56+0,57)*0,84</t>
  </si>
  <si>
    <t>1*(3,27*2,03)</t>
  </si>
  <si>
    <t>1*(3,95*2,54)</t>
  </si>
  <si>
    <t>1*(1,64*2,6)</t>
  </si>
  <si>
    <t>7*(1,74*1,45)</t>
  </si>
  <si>
    <t>(3*0,55+2*0,56+0,57)*0,83</t>
  </si>
  <si>
    <t>1*(3,27*3,54)</t>
  </si>
  <si>
    <t>9*(1,73*1,39)+1,8*2,38</t>
  </si>
  <si>
    <t>12*(1,74*1,45)</t>
  </si>
  <si>
    <t>54</t>
  </si>
  <si>
    <t>631311124</t>
  </si>
  <si>
    <t>Mazanina tl do 120 mm z betonu prostého bez zvýšených nároků na prostředí tř. C 16/20</t>
  </si>
  <si>
    <t>-524048490</t>
  </si>
  <si>
    <t>míst.č.18 bourací práce, mazanina na zasypaném kanálu - vyrovnání výšky podlahy pro zateplení</t>
  </si>
  <si>
    <t>2,3*0,45*0,1</t>
  </si>
  <si>
    <t>2,74*0,59*0,1</t>
  </si>
  <si>
    <t>5,35*0,45*0,1</t>
  </si>
  <si>
    <t>55</t>
  </si>
  <si>
    <t>631311126</t>
  </si>
  <si>
    <t>Mazanina tl do 120 mm z betonu prostého bez zvýšených nároků na prostředí tř. C 25/30</t>
  </si>
  <si>
    <t>-1379184434</t>
  </si>
  <si>
    <t xml:space="preserve">podkladní beton s kari sítí </t>
  </si>
  <si>
    <t>míst. č. 102-PDL 9</t>
  </si>
  <si>
    <t>(13,31*6,07+9,12*5,89)*0,1</t>
  </si>
  <si>
    <t>(1,52*0,52+3,95*0,3+1,64*0,3-1,56*0,45)*0,1</t>
  </si>
  <si>
    <t>56</t>
  </si>
  <si>
    <t>-786895845</t>
  </si>
  <si>
    <t>beton maz. nad tepelnou izolací</t>
  </si>
  <si>
    <t>57</t>
  </si>
  <si>
    <t>631319173</t>
  </si>
  <si>
    <t>Příplatek k mazanině tl do 120 mm za stržení povrchu spodní vrstvy před vložením výztuže</t>
  </si>
  <si>
    <t>-1768507668</t>
  </si>
  <si>
    <t>podkladní beton + beton nad tep. izolací</t>
  </si>
  <si>
    <t>2*13,63</t>
  </si>
  <si>
    <t>58</t>
  </si>
  <si>
    <t>631362021</t>
  </si>
  <si>
    <t>Výztuž mazanin svařovanými sítěmi Kari</t>
  </si>
  <si>
    <t>1499327932</t>
  </si>
  <si>
    <t>Kari síť 150/150/8, 5,37 kg/m2 podkladní beton</t>
  </si>
  <si>
    <t>136,28*5,37*1,2/1000</t>
  </si>
  <si>
    <t>kari síť 150/150/5, 2,1 kg/m2 vrchní beton</t>
  </si>
  <si>
    <t>136,28*2,1*1,2/1000</t>
  </si>
  <si>
    <t>59</t>
  </si>
  <si>
    <t>632450124</t>
  </si>
  <si>
    <t>Vyrovnávací cementový potěr tl do 50 mm ze suchých směsí provedený v pásu</t>
  </si>
  <si>
    <t>1944674566</t>
  </si>
  <si>
    <t xml:space="preserve">pod novou atiku v místě vybourané okapové římsy </t>
  </si>
  <si>
    <t>36,82*0,3</t>
  </si>
  <si>
    <t>60</t>
  </si>
  <si>
    <t>633811111</t>
  </si>
  <si>
    <t>Broušení nerovností betonových podlah do 2 mm - stržení šlemu</t>
  </si>
  <si>
    <t>1147672363</t>
  </si>
  <si>
    <t>136,28</t>
  </si>
  <si>
    <t>61</t>
  </si>
  <si>
    <t>634112112</t>
  </si>
  <si>
    <t>Obvodová dilatace podlahovým páskem z pěnového PE mezi stěnou a mazaninou nebo potěrem v 100 mm</t>
  </si>
  <si>
    <t>674440627</t>
  </si>
  <si>
    <t>(13,31+11,96)*2</t>
  </si>
  <si>
    <t>62</t>
  </si>
  <si>
    <t>637121114</t>
  </si>
  <si>
    <t>Okapový chodník z kačírku tl 250 mm s udusáním</t>
  </si>
  <si>
    <t>-1031894971</t>
  </si>
  <si>
    <t>v místě zateplení soklu</t>
  </si>
  <si>
    <t>(31,52+13,2+32,52-10,3)*0,5</t>
  </si>
  <si>
    <t>Ostatní konstrukce a práce, bourání</t>
  </si>
  <si>
    <t>63</t>
  </si>
  <si>
    <t>941211111</t>
  </si>
  <si>
    <t>Montáž lešení řadového rámového lehkého zatížení do 200 kg/m2 š do 0,9 m v do 10 m</t>
  </si>
  <si>
    <t>-1757461783</t>
  </si>
  <si>
    <t>32,52*8+3,94*4</t>
  </si>
  <si>
    <t>31,52*8+4,94*4</t>
  </si>
  <si>
    <t>15,2*8</t>
  </si>
  <si>
    <t>15,2*4</t>
  </si>
  <si>
    <t>64</t>
  </si>
  <si>
    <t>941211211</t>
  </si>
  <si>
    <t>Příplatek k lešení řadovému rámovému lehkému š 0,9 m v do 25 m za první a ZKD den použití</t>
  </si>
  <si>
    <t>1144547138</t>
  </si>
  <si>
    <t>730,24*60</t>
  </si>
  <si>
    <t>65</t>
  </si>
  <si>
    <t>941211811</t>
  </si>
  <si>
    <t>Demontáž lešení řadového rámového lehkého zatížení do 200 kg/m2 š do 0,9 m v do 10 m</t>
  </si>
  <si>
    <t>1133425740</t>
  </si>
  <si>
    <t>66</t>
  </si>
  <si>
    <t>9411201R</t>
  </si>
  <si>
    <t>Roznášecí podlážka na střeše pro lešení</t>
  </si>
  <si>
    <t>-1951694553</t>
  </si>
  <si>
    <t>podlážky na přístavbě</t>
  </si>
  <si>
    <t>(17,2+3,94+4,94)*1,5</t>
  </si>
  <si>
    <t>67</t>
  </si>
  <si>
    <t>944511111</t>
  </si>
  <si>
    <t>Montáž ochranné sítě z textilie z umělých vláken</t>
  </si>
  <si>
    <t>1691106311</t>
  </si>
  <si>
    <t>68</t>
  </si>
  <si>
    <t>944511211</t>
  </si>
  <si>
    <t>Příplatek k ochranné síti za první a ZKD den použití</t>
  </si>
  <si>
    <t>1289501314</t>
  </si>
  <si>
    <t>69</t>
  </si>
  <si>
    <t>944511811</t>
  </si>
  <si>
    <t>Demontáž ochranné sítě z textilie z umělých vláken</t>
  </si>
  <si>
    <t>828134466</t>
  </si>
  <si>
    <t>70</t>
  </si>
  <si>
    <t>946111112</t>
  </si>
  <si>
    <t>Montáž pojízdných věží trubkových/dílcových š do 0,9 m dl do 3,2 m v do 2,5 m</t>
  </si>
  <si>
    <t>kus</t>
  </si>
  <si>
    <t>1645846538</t>
  </si>
  <si>
    <t>71</t>
  </si>
  <si>
    <t>946111212</t>
  </si>
  <si>
    <t>Příplatek k pojízdným věžím š do 0,9 m dl do 3,2 m v do 2,5 m za první a ZKD den použití</t>
  </si>
  <si>
    <t>-596661981</t>
  </si>
  <si>
    <t>2*20</t>
  </si>
  <si>
    <t>72</t>
  </si>
  <si>
    <t>946111812</t>
  </si>
  <si>
    <t>Demontáž pojízdných věží trubkových/dílcových š do 0,9 m dl do 3,2 m v do 2,5 m</t>
  </si>
  <si>
    <t>916151450</t>
  </si>
  <si>
    <t>73</t>
  </si>
  <si>
    <t>949521112</t>
  </si>
  <si>
    <t>Montáž podchodu u dílcových lešení š do 2 m</t>
  </si>
  <si>
    <t>1190459165</t>
  </si>
  <si>
    <t>74</t>
  </si>
  <si>
    <t>949521212</t>
  </si>
  <si>
    <t>Příplatek k podchodu u dílcových lešení š do 2 m za první a ZKD den použití</t>
  </si>
  <si>
    <t>600675243</t>
  </si>
  <si>
    <t>3*60</t>
  </si>
  <si>
    <t>75</t>
  </si>
  <si>
    <t>949521812</t>
  </si>
  <si>
    <t>Demontáž podchodu u dílcových lešení š do 2 m</t>
  </si>
  <si>
    <t>1855839250</t>
  </si>
  <si>
    <t>76</t>
  </si>
  <si>
    <t>952901200R</t>
  </si>
  <si>
    <t>Vyčištění budov - odmaskování fasády, mytí oken, dveří, vrat a očištění klem. prvků</t>
  </si>
  <si>
    <t>1371564394</t>
  </si>
  <si>
    <t>77</t>
  </si>
  <si>
    <t>962031133</t>
  </si>
  <si>
    <t>Bourání příček z cihel pálených na MVC tl do 150 mm</t>
  </si>
  <si>
    <t>-1257313646</t>
  </si>
  <si>
    <t>atika - poškozená část</t>
  </si>
  <si>
    <t>36*0,3</t>
  </si>
  <si>
    <t>2*12,58*0,3</t>
  </si>
  <si>
    <t>78</t>
  </si>
  <si>
    <t>962032432</t>
  </si>
  <si>
    <t>Bourání zdiva cihelných z dutých nebo plných cihel pálených i nepálených na MV nebo MVC přes 1 m3</t>
  </si>
  <si>
    <t>-1907427248</t>
  </si>
  <si>
    <t>obvodová stěna v místě vrat západ</t>
  </si>
  <si>
    <t>1,365*2,63*0,4</t>
  </si>
  <si>
    <t>odsekání podokenníků pro vložení izolace</t>
  </si>
  <si>
    <t>(3+4+12+21)*1,75*0,17*0,04</t>
  </si>
  <si>
    <t>11*0,55*0,17*0,04</t>
  </si>
  <si>
    <t>3,27*0,17*0,04</t>
  </si>
  <si>
    <t>79</t>
  </si>
  <si>
    <t>962081141</t>
  </si>
  <si>
    <t>Bourání příček ze skleněných tvárnic tl do 150 mm</t>
  </si>
  <si>
    <t>419566041</t>
  </si>
  <si>
    <t>bourání míst. 18, 19 nevyhovující luxfery na fasádě</t>
  </si>
  <si>
    <t>1,78*1,4</t>
  </si>
  <si>
    <t>2,253*1,4-0,97*0,86</t>
  </si>
  <si>
    <t>80</t>
  </si>
  <si>
    <t>963042819</t>
  </si>
  <si>
    <t>Bourání schodišťových stupňů betonových zhotovených na místě</t>
  </si>
  <si>
    <t>-1120100279</t>
  </si>
  <si>
    <t>4*0,97</t>
  </si>
  <si>
    <t>81</t>
  </si>
  <si>
    <t>963051110</t>
  </si>
  <si>
    <t>Bourání ŽB stropů deskových tl do 80 mm</t>
  </si>
  <si>
    <t>1901810862</t>
  </si>
  <si>
    <t>markýza u vstupu</t>
  </si>
  <si>
    <t>3,4*0,6*0,08</t>
  </si>
  <si>
    <t>82</t>
  </si>
  <si>
    <t>963053937</t>
  </si>
  <si>
    <t>Bourání ŽB schodišťových ramen monolitických na schodnicích</t>
  </si>
  <si>
    <t>880273335</t>
  </si>
  <si>
    <t>2,27*1,34</t>
  </si>
  <si>
    <t>83</t>
  </si>
  <si>
    <t>964011231</t>
  </si>
  <si>
    <t>Vybourání ŽB překladů prefabrikovaných dl do 3 m hmotnosti do 150 kg/m</t>
  </si>
  <si>
    <t>568874935</t>
  </si>
  <si>
    <t>bourání místnost 19, obvodová stěna v místě vrat</t>
  </si>
  <si>
    <t>84</t>
  </si>
  <si>
    <t>965042141</t>
  </si>
  <si>
    <t>Bourání podkladů pod dlažby nebo mazanin betonových nebo z litého asfaltu tl do 100 mm pl přes 4 m2</t>
  </si>
  <si>
    <t>-2093198558</t>
  </si>
  <si>
    <t xml:space="preserve">bourání vrchní beton. mazaniny z důvodu zateplení podlahy </t>
  </si>
  <si>
    <t>míst. 16, 17, 19,20, 21, 22 (polovina místnosti)</t>
  </si>
  <si>
    <t>23,67*0,1</t>
  </si>
  <si>
    <t>25,32*0,1</t>
  </si>
  <si>
    <t>8,67*0,1</t>
  </si>
  <si>
    <t>2,52*0,1</t>
  </si>
  <si>
    <t>25,93*0,1</t>
  </si>
  <si>
    <t>14,97/2*0,1</t>
  </si>
  <si>
    <t>85</t>
  </si>
  <si>
    <t>965042241</t>
  </si>
  <si>
    <t>Bourání podkladů pod dlažby nebo mazanin betonových nebo z litého asfaltu tl přes 100 mm pl pře 4 m2</t>
  </si>
  <si>
    <t>2028520839</t>
  </si>
  <si>
    <t>podkladní beton se sítí</t>
  </si>
  <si>
    <t>bourání betonů z důvodu zateplení podlahy</t>
  </si>
  <si>
    <t>míst. 16, 17, 19,20, 21, 22 (polovina)</t>
  </si>
  <si>
    <t>23,67*0,15</t>
  </si>
  <si>
    <t>25,32*0,15</t>
  </si>
  <si>
    <t>8,67*0,15</t>
  </si>
  <si>
    <t>2,52*0,15</t>
  </si>
  <si>
    <t>25,93*0,15</t>
  </si>
  <si>
    <t>14,97/2*0,15</t>
  </si>
  <si>
    <t>86</t>
  </si>
  <si>
    <t>965049112</t>
  </si>
  <si>
    <t>Příplatek k bourání betonových mazanin za bourání mazanin se svařovanou sítí tl přes 100 mm</t>
  </si>
  <si>
    <t>-1912382601</t>
  </si>
  <si>
    <t>87</t>
  </si>
  <si>
    <t>965081223</t>
  </si>
  <si>
    <t>Bourání podlah z dlaždic keramických nebo xylolitových tl přes 10 mm plochy přes 1 m2</t>
  </si>
  <si>
    <t>-1753150651</t>
  </si>
  <si>
    <t>míst. 16,22</t>
  </si>
  <si>
    <t>23,67+14,97</t>
  </si>
  <si>
    <t>88</t>
  </si>
  <si>
    <t>965081313</t>
  </si>
  <si>
    <t>Bourání podlah z dlaždic betonových, teracových nebo čedičových tl do 20 mm plochy přes 1 m2</t>
  </si>
  <si>
    <t>-1610590929</t>
  </si>
  <si>
    <t>bourací práce</t>
  </si>
  <si>
    <t>míst. 17</t>
  </si>
  <si>
    <t>míst. 21</t>
  </si>
  <si>
    <t>25,32+25,93</t>
  </si>
  <si>
    <t>89</t>
  </si>
  <si>
    <t>966054121</t>
  </si>
  <si>
    <t>Vybourání částí ŽB říms vyložených do 500 mm</t>
  </si>
  <si>
    <t>822796377</t>
  </si>
  <si>
    <t>okapová římsa</t>
  </si>
  <si>
    <t>36,3</t>
  </si>
  <si>
    <t>90</t>
  </si>
  <si>
    <t>967031743</t>
  </si>
  <si>
    <t>Přisekání plošné zdiva z cihel pálených na MC tl do 150 mm</t>
  </si>
  <si>
    <t>187078170</t>
  </si>
  <si>
    <t>práce pro zateplení soklu západ, jih, východ (přisekání předsazeného soklu)</t>
  </si>
  <si>
    <t>(31,52-2,27-0,97+2,2)*1,1</t>
  </si>
  <si>
    <t>(13,2-2,2+32,67)*0,546</t>
  </si>
  <si>
    <t>91</t>
  </si>
  <si>
    <t>968072455</t>
  </si>
  <si>
    <t>Vybourání kovových dveřních zárubní pl do 2 m2</t>
  </si>
  <si>
    <t>425414894</t>
  </si>
  <si>
    <t>západní fasáda, bourání míst. č. 19 exteriér</t>
  </si>
  <si>
    <t>0,9*2</t>
  </si>
  <si>
    <t>92</t>
  </si>
  <si>
    <t>968082022</t>
  </si>
  <si>
    <t>Vybourání plastových zárubní dveří plochy do 4 m2</t>
  </si>
  <si>
    <t>-1899650491</t>
  </si>
  <si>
    <t>míst. 23 exteriér</t>
  </si>
  <si>
    <t>3,27*2,03</t>
  </si>
  <si>
    <t>93</t>
  </si>
  <si>
    <t>974031153</t>
  </si>
  <si>
    <t>Vysekání rýh ve zdivu cihelném hl do 100 mm š do 100 mm</t>
  </si>
  <si>
    <t>506954596</t>
  </si>
  <si>
    <t xml:space="preserve">drážka v obvodovém zdivu pro svody - odvod dešťové vody </t>
  </si>
  <si>
    <t>3*7,6</t>
  </si>
  <si>
    <t>94</t>
  </si>
  <si>
    <t>974031666</t>
  </si>
  <si>
    <t>Vysekání rýh ve zdivu cihelném pro vtahování nosníků hl do 150 mm v do 250 mm</t>
  </si>
  <si>
    <t>2002047907</t>
  </si>
  <si>
    <t>míst. 19</t>
  </si>
  <si>
    <t>2xHEB200</t>
  </si>
  <si>
    <t>3*4,25</t>
  </si>
  <si>
    <t>95</t>
  </si>
  <si>
    <t>975022251</t>
  </si>
  <si>
    <t>Podchycení nadzákladového zdiva tl do 450 mm dřevěnou výztuhou v do 3 m dl podchycení do 5 m</t>
  </si>
  <si>
    <t>555270522</t>
  </si>
  <si>
    <t>bourání míst. č. 19 v místě mových překladů HEB200</t>
  </si>
  <si>
    <t>96</t>
  </si>
  <si>
    <t>976081100R</t>
  </si>
  <si>
    <t>Demontáž a zpětná montáž drobných zařízení na fasádě a montáž chrániček pro kabeláž</t>
  </si>
  <si>
    <t>kpl</t>
  </si>
  <si>
    <t>489215532</t>
  </si>
  <si>
    <t>97</t>
  </si>
  <si>
    <t>977211121R</t>
  </si>
  <si>
    <t>Řezání stěnových kcí z cihel nebo tvárnic hl do 200 mm</t>
  </si>
  <si>
    <t>1542413987</t>
  </si>
  <si>
    <t>řezání při odbourání zdiva podokeníků pro vložení izolace</t>
  </si>
  <si>
    <t>(3+4+12+21)*1,75</t>
  </si>
  <si>
    <t>11*0,55</t>
  </si>
  <si>
    <t>3,27</t>
  </si>
  <si>
    <t>98</t>
  </si>
  <si>
    <t>978015391</t>
  </si>
  <si>
    <t>Otlučení (osekání) vnější vápenné nebo vápenocementové omítky stupně členitosti 1 a 2 do 100%</t>
  </si>
  <si>
    <t>1029073703</t>
  </si>
  <si>
    <t>fasáda pro zateplení, odpočet odsekaného soklu a atiky</t>
  </si>
  <si>
    <t xml:space="preserve"> 549,05+41,21+34,64-57,37-69,64</t>
  </si>
  <si>
    <t>997</t>
  </si>
  <si>
    <t>Přesun sutě</t>
  </si>
  <si>
    <t>99</t>
  </si>
  <si>
    <t>997013111</t>
  </si>
  <si>
    <t>Vnitrostaveništní doprava suti a vybouraných hmot pro budovy v do 6 m s použitím mechanizace</t>
  </si>
  <si>
    <t>-1238405310</t>
  </si>
  <si>
    <t>100</t>
  </si>
  <si>
    <t>997013311</t>
  </si>
  <si>
    <t>Montáž a demontáž shozu suti v do 10 m</t>
  </si>
  <si>
    <t>-306407824</t>
  </si>
  <si>
    <t>101</t>
  </si>
  <si>
    <t>997013321</t>
  </si>
  <si>
    <t>Příplatek k shozu suti v do 10 m za první a ZKD den použití</t>
  </si>
  <si>
    <t>381661775</t>
  </si>
  <si>
    <t>7*30</t>
  </si>
  <si>
    <t>102</t>
  </si>
  <si>
    <t>997013501</t>
  </si>
  <si>
    <t>Odvoz suti a vybouraných hmot na skládku nebo meziskládku do 1 km se složením</t>
  </si>
  <si>
    <t>1210124118</t>
  </si>
  <si>
    <t>103</t>
  </si>
  <si>
    <t>997013509</t>
  </si>
  <si>
    <t>Příplatek k odvozu suti a vybouraných hmot na skládku ZKD 1 km přes 1 km</t>
  </si>
  <si>
    <t>1813216267</t>
  </si>
  <si>
    <t>138,23*20</t>
  </si>
  <si>
    <t>104</t>
  </si>
  <si>
    <t>997013801</t>
  </si>
  <si>
    <t>Poplatek za uložení na skládce (skládkovné) stavebního odpadu betonového kód odpadu 170 101</t>
  </si>
  <si>
    <t>-1172452868</t>
  </si>
  <si>
    <t>23,616</t>
  </si>
  <si>
    <t>105</t>
  </si>
  <si>
    <t>997013802</t>
  </si>
  <si>
    <t>Poplatek za uložení na skládce (skládkovné) stavebního odpadu železobetonového kód odpadu 170 101</t>
  </si>
  <si>
    <t>359915164</t>
  </si>
  <si>
    <t>40,315</t>
  </si>
  <si>
    <t>106</t>
  </si>
  <si>
    <t>997013807</t>
  </si>
  <si>
    <t>Poplatek za uložení na skládce (skládkovné) stavebního odpadu keramického kód odpadu 170 103</t>
  </si>
  <si>
    <t>-1965625097</t>
  </si>
  <si>
    <t>22,975</t>
  </si>
  <si>
    <t>107</t>
  </si>
  <si>
    <t>997013831</t>
  </si>
  <si>
    <t>Poplatek za uložení na skládce (skládkovné) stavebního odpadu směsného kód odpadu 170 904</t>
  </si>
  <si>
    <t>322619087</t>
  </si>
  <si>
    <t>138,23-23,62-40,32-22,98</t>
  </si>
  <si>
    <t>998</t>
  </si>
  <si>
    <t>Přesun hmot</t>
  </si>
  <si>
    <t>108</t>
  </si>
  <si>
    <t>998011002</t>
  </si>
  <si>
    <t>Přesun hmot pro budovy zděné v do 12 m</t>
  </si>
  <si>
    <t>2109539328</t>
  </si>
  <si>
    <t>PSV</t>
  </si>
  <si>
    <t>Práce a dodávky PSV</t>
  </si>
  <si>
    <t>711</t>
  </si>
  <si>
    <t>Izolace proti vodě, vlhkosti a plynům</t>
  </si>
  <si>
    <t>109</t>
  </si>
  <si>
    <t>711111001</t>
  </si>
  <si>
    <t>Provedení izolace proti zemní vlhkosti vodorovné za studena nátěrem penetračním</t>
  </si>
  <si>
    <t>-2106781570</t>
  </si>
  <si>
    <t>13,31*6,07+9,12*5,89</t>
  </si>
  <si>
    <t>1,52*0,52+3,95*0,3+1,64*0,3-1,56*0,45</t>
  </si>
  <si>
    <t>110</t>
  </si>
  <si>
    <t>11163150</t>
  </si>
  <si>
    <t>lak penetrační asfaltový</t>
  </si>
  <si>
    <t>725807276</t>
  </si>
  <si>
    <t>136,28*0,0003 'Přepočtené koeficientem množství</t>
  </si>
  <si>
    <t>111</t>
  </si>
  <si>
    <t>711131811</t>
  </si>
  <si>
    <t>Odstranění izolace proti zemní vlhkosti vodorovné</t>
  </si>
  <si>
    <t>-2080772550</t>
  </si>
  <si>
    <t>112</t>
  </si>
  <si>
    <t>711141559</t>
  </si>
  <si>
    <t>Provedení izolace proti zemní vlhkosti pásy přitavením vodorovné NAIP</t>
  </si>
  <si>
    <t>289131649</t>
  </si>
  <si>
    <t>113</t>
  </si>
  <si>
    <t>62853004</t>
  </si>
  <si>
    <t>pás asfaltový natavitelný modifikovaný SBS tl 4,0mm s vložkou ze skleněné tkaniny a spalitelnou PE fólií nebo jemnozrnný minerálním posypem na horním povrchu</t>
  </si>
  <si>
    <t>1573321731</t>
  </si>
  <si>
    <t>136,274</t>
  </si>
  <si>
    <t>136,27*1,15 'Přepočtené koeficientem množství</t>
  </si>
  <si>
    <t>114</t>
  </si>
  <si>
    <t>711161121</t>
  </si>
  <si>
    <t>Izolace proti zemní vlhkosti nopovou fólií s textilií vodorovná, nopek v 4,0 mm, tl do 0,6 mm</t>
  </si>
  <si>
    <t>-991126989</t>
  </si>
  <si>
    <t>sokl pod terénem</t>
  </si>
  <si>
    <t>34,629</t>
  </si>
  <si>
    <t>115</t>
  </si>
  <si>
    <t>998711201</t>
  </si>
  <si>
    <t>Přesun hmot procentní pro izolace proti vodě, vlhkosti a plynům v objektech v do 6 m</t>
  </si>
  <si>
    <t>%</t>
  </si>
  <si>
    <t>-503864887</t>
  </si>
  <si>
    <t>712</t>
  </si>
  <si>
    <t>Povlakové krytiny</t>
  </si>
  <si>
    <t>116</t>
  </si>
  <si>
    <t>712308R</t>
  </si>
  <si>
    <t xml:space="preserve">Zajištění střechy proti zatečení po obvodu opravované atiky </t>
  </si>
  <si>
    <t>1521327088</t>
  </si>
  <si>
    <t>"střecha administrativa"</t>
  </si>
  <si>
    <t>oprava atiky</t>
  </si>
  <si>
    <t>(35,8+12,38*2)</t>
  </si>
  <si>
    <t>117</t>
  </si>
  <si>
    <t>712309R</t>
  </si>
  <si>
    <t>Zajištění střechy v linii vybourané okapové římsy proti zatečení po dobu výstavby atiky a hydroizolace (vytažení na atiku)</t>
  </si>
  <si>
    <t>-2107896560</t>
  </si>
  <si>
    <t>118</t>
  </si>
  <si>
    <t>712300832R</t>
  </si>
  <si>
    <t>Odstranění povlakové krytiny střech do 10° dvouvrstvé - na atice vč odříznutí od vodorovné plochy</t>
  </si>
  <si>
    <t>1028034764</t>
  </si>
  <si>
    <t>(35,8+2*12,38)</t>
  </si>
  <si>
    <t>119</t>
  </si>
  <si>
    <t>712300921R</t>
  </si>
  <si>
    <t>Oprava stávajícího pásu, spálení reflexního nátěru</t>
  </si>
  <si>
    <t>495034625</t>
  </si>
  <si>
    <t>střecha administrativy</t>
  </si>
  <si>
    <t>35,8*12,38/0,999</t>
  </si>
  <si>
    <t>120</t>
  </si>
  <si>
    <t>712331111</t>
  </si>
  <si>
    <t>Provedení povlakové krytiny střech do 10° podkladní vrstvy pásy na sucho samolepící</t>
  </si>
  <si>
    <t>616341673</t>
  </si>
  <si>
    <t>střecha administrativy - samolepící pás na tepelnou izolaci</t>
  </si>
  <si>
    <t>121</t>
  </si>
  <si>
    <t>62866281</t>
  </si>
  <si>
    <t>pás asfaltový samolepicí modifikovaný SBS tl 3mm s vložkou ze skleněné tkaniny se spalitelnou fólií nebo jemnozrnným minerálním posypem nebo textilií na horním povrchu</t>
  </si>
  <si>
    <t>-1296885599</t>
  </si>
  <si>
    <t xml:space="preserve">Broof(t3) </t>
  </si>
  <si>
    <t>plocha vodorovná</t>
  </si>
  <si>
    <t>443,648</t>
  </si>
  <si>
    <t>443,65*1,15 'Přepočtené koeficientem množství</t>
  </si>
  <si>
    <t>122</t>
  </si>
  <si>
    <t>712341559R</t>
  </si>
  <si>
    <t>Provedení povlakové krytiny střech do 10° pásy NAIP přitavením v plné ploše - parotěs</t>
  </si>
  <si>
    <t>784374842</t>
  </si>
  <si>
    <t>123</t>
  </si>
  <si>
    <t>62856010</t>
  </si>
  <si>
    <t>pás asfaltový natavitelný modifikovaný SBS tl 3,5mm s vložkou z hliníkové fólie, hliníkové fólie s textilií a spalitelnou PE fólií nebo jemnozrnný minerálním posypem na horním povrchu</t>
  </si>
  <si>
    <t>-109683785</t>
  </si>
  <si>
    <t xml:space="preserve">střecha administrativy parotěs </t>
  </si>
  <si>
    <t>(35,8+12,38)*2*0,3</t>
  </si>
  <si>
    <t>472,56*1,15 'Přepočtené koeficientem množství</t>
  </si>
  <si>
    <t>124</t>
  </si>
  <si>
    <t>712341559</t>
  </si>
  <si>
    <t>Provedení povlakové krytiny střech do 10° pásy NAIP přitavením v plné ploše</t>
  </si>
  <si>
    <t>479300744</t>
  </si>
  <si>
    <t>střecha administrativy - pás vrchní</t>
  </si>
  <si>
    <t>125</t>
  </si>
  <si>
    <t>62855018</t>
  </si>
  <si>
    <t>pás asfaltový natavitelný modifikovaný SBS tl 5,3mm s retardéry hoření, BROOF(t3) s vložkou ze polyesterové rohože a hrubozrnným břidličným posypem na horním povrchu</t>
  </si>
  <si>
    <t>2099722234</t>
  </si>
  <si>
    <t>126</t>
  </si>
  <si>
    <t>712363115</t>
  </si>
  <si>
    <t>Provedení povlakové krytiny střech do 10° zaizolování prostupů kruhového průřezu D do 300 mm</t>
  </si>
  <si>
    <t>1887760837</t>
  </si>
  <si>
    <t>vpusť</t>
  </si>
  <si>
    <t xml:space="preserve">komínky </t>
  </si>
  <si>
    <t>127</t>
  </si>
  <si>
    <t>712363119R</t>
  </si>
  <si>
    <t xml:space="preserve">Opracování prostupů nosných prvků uzavřených profilů do 100 mm </t>
  </si>
  <si>
    <t>-2114144104</t>
  </si>
  <si>
    <t>nosná konstrukce rizalitu</t>
  </si>
  <si>
    <t>128</t>
  </si>
  <si>
    <t>712363121R</t>
  </si>
  <si>
    <t>Opracování prostupů - přepad bezpečnostní hranatý vč. dodávky</t>
  </si>
  <si>
    <t>-1615697938</t>
  </si>
  <si>
    <t>129</t>
  </si>
  <si>
    <t>712391176R</t>
  </si>
  <si>
    <t>Provedení povlakové krytiny střech do 10° připevnění izolace kotvícími terči vč překrývky teleskopu</t>
  </si>
  <si>
    <t>-1262342641</t>
  </si>
  <si>
    <t>443,648*6+(2*12+36)*1</t>
  </si>
  <si>
    <t>130</t>
  </si>
  <si>
    <t>3410599260</t>
  </si>
  <si>
    <t>Šroub + teleskop</t>
  </si>
  <si>
    <t>-563121084</t>
  </si>
  <si>
    <t>131</t>
  </si>
  <si>
    <t>712841559</t>
  </si>
  <si>
    <t>Provedení povlakové krytiny vytažením na konstrukce pásy přitavením NAIP</t>
  </si>
  <si>
    <t>1078878692</t>
  </si>
  <si>
    <t>"střecha administrativy"</t>
  </si>
  <si>
    <t>pásy spodní, vrchní vytažení na atiku</t>
  </si>
  <si>
    <t>2*(35,8+12,38)*2*(0,234+0,636+2*0,15)/2</t>
  </si>
  <si>
    <t>132</t>
  </si>
  <si>
    <t>1396358980</t>
  </si>
  <si>
    <t>vytažení na atiku</t>
  </si>
  <si>
    <t>(35,8+12,38)*2*0,8</t>
  </si>
  <si>
    <t>77,09*1,15 'Přepočtené koeficientem množství</t>
  </si>
  <si>
    <t>133</t>
  </si>
  <si>
    <t>-1778009992</t>
  </si>
  <si>
    <t>134</t>
  </si>
  <si>
    <t>628550044</t>
  </si>
  <si>
    <t>pás na detaily</t>
  </si>
  <si>
    <t>-1450920107</t>
  </si>
  <si>
    <t>opracování detailů s větší flexibilitou</t>
  </si>
  <si>
    <t>135</t>
  </si>
  <si>
    <t>998712201</t>
  </si>
  <si>
    <t>Přesun hmot procentní pro krytiny povlakové v objektech v do 6 m</t>
  </si>
  <si>
    <t>-51306376</t>
  </si>
  <si>
    <t>713</t>
  </si>
  <si>
    <t>Izolace tepelné</t>
  </si>
  <si>
    <t>136</t>
  </si>
  <si>
    <t>713121111</t>
  </si>
  <si>
    <t>Montáž izolace tepelné podlah volně kladenými rohožemi, pásy, dílci, deskami 1 vrstva</t>
  </si>
  <si>
    <t>-1169231225</t>
  </si>
  <si>
    <t>137</t>
  </si>
  <si>
    <t>28375914</t>
  </si>
  <si>
    <t>deska EPS 150 pro trvalé zatížení v tlaku (max. 3000 kg/m2) tl 100mm</t>
  </si>
  <si>
    <t>-80131128</t>
  </si>
  <si>
    <t>míst. č. 102-PDL 9 do podlahy</t>
  </si>
  <si>
    <t>136,27*1,02 'Přepočtené koeficientem množství</t>
  </si>
  <si>
    <t>138</t>
  </si>
  <si>
    <t>713131145</t>
  </si>
  <si>
    <t>Montáž izolace tepelné stěn a základů lepením bodově rohoží, pásů, dílců, desek</t>
  </si>
  <si>
    <t>1883997662</t>
  </si>
  <si>
    <t>střecha-atika</t>
  </si>
  <si>
    <t>boky, vrch</t>
  </si>
  <si>
    <t>36*1,16</t>
  </si>
  <si>
    <t>36*0,51</t>
  </si>
  <si>
    <t>2*12,38*(1,16+0,51)/2</t>
  </si>
  <si>
    <t>(36,3+12,58)*2*0,15</t>
  </si>
  <si>
    <t>sokl pod terénem v dotace</t>
  </si>
  <si>
    <t>139</t>
  </si>
  <si>
    <t>28372309</t>
  </si>
  <si>
    <t>deska EPS 100 S tl 100mm</t>
  </si>
  <si>
    <t>65036747</t>
  </si>
  <si>
    <t>95,4531295738269*1,05 'Přepočtené koeficientem množství</t>
  </si>
  <si>
    <t>140</t>
  </si>
  <si>
    <t>28376354</t>
  </si>
  <si>
    <t>deska fasádní polystyrénová pro tepelné izolace spodní stavby tl 100mm</t>
  </si>
  <si>
    <t>-740539441</t>
  </si>
  <si>
    <t xml:space="preserve">sokl pod terénem </t>
  </si>
  <si>
    <t>34,63*1,02 'Přepočtené koeficientem množství</t>
  </si>
  <si>
    <t>141</t>
  </si>
  <si>
    <t>713141152</t>
  </si>
  <si>
    <t>Montáž izolace tepelné střech plochých kladené volně 2 vrstvy rohoží, pásů, dílců, desek</t>
  </si>
  <si>
    <t>213649378</t>
  </si>
  <si>
    <t>142</t>
  </si>
  <si>
    <t>713141211</t>
  </si>
  <si>
    <t>Montáž izolace tepelné střech plochých volně položené atikový klín</t>
  </si>
  <si>
    <t>-1729194518</t>
  </si>
  <si>
    <t>(35,8+12,38)*2</t>
  </si>
  <si>
    <t>143</t>
  </si>
  <si>
    <t>63152005</t>
  </si>
  <si>
    <t>klín atikový přechodný minerální plochých střech tl.50 x 50 mm</t>
  </si>
  <si>
    <t>-749129598</t>
  </si>
  <si>
    <t>96,36</t>
  </si>
  <si>
    <t>96,36*1,02 'Přepočtené koeficientem množství</t>
  </si>
  <si>
    <t>144</t>
  </si>
  <si>
    <t>713141261</t>
  </si>
  <si>
    <t>Přikotvení tepelné izolace šrouby do betonu nebo pórobetonu pro izolaci tl přes 240 mm</t>
  </si>
  <si>
    <t>635603875</t>
  </si>
  <si>
    <t>145</t>
  </si>
  <si>
    <t>28372316</t>
  </si>
  <si>
    <t>deska EPS 100 S tl 140mm</t>
  </si>
  <si>
    <t>534709714</t>
  </si>
  <si>
    <t>146</t>
  </si>
  <si>
    <t>713141331</t>
  </si>
  <si>
    <t>Montáž izolace tepelné střech plochých lepené za studena zplna, spádová vrstva</t>
  </si>
  <si>
    <t>587337216</t>
  </si>
  <si>
    <t>36*2/2</t>
  </si>
  <si>
    <t>147</t>
  </si>
  <si>
    <t>28372319.01</t>
  </si>
  <si>
    <t>deska EPS 100 spádové klíny</t>
  </si>
  <si>
    <t>-6435738</t>
  </si>
  <si>
    <t>4*1,352*1,3</t>
  </si>
  <si>
    <t>148</t>
  </si>
  <si>
    <t>713191132</t>
  </si>
  <si>
    <t>Montáž izolace tepelné podlah, stropů vrchem nebo střech překrytí separační fólií z PE</t>
  </si>
  <si>
    <t>-1997486185</t>
  </si>
  <si>
    <t>149</t>
  </si>
  <si>
    <t>28323053</t>
  </si>
  <si>
    <t>fólie PE (500 kg/m3) separační podlahová oddělující tepelnou izolaci tl 0,6mm</t>
  </si>
  <si>
    <t>1511522478</t>
  </si>
  <si>
    <t>136,28*1,1 'Přepočtené koeficientem množství</t>
  </si>
  <si>
    <t>150</t>
  </si>
  <si>
    <t>998713202</t>
  </si>
  <si>
    <t>Přesun hmot procentní pro izolace tepelné v objektech v do 12 m</t>
  </si>
  <si>
    <t>465252984</t>
  </si>
  <si>
    <t>721</t>
  </si>
  <si>
    <t>Zdravotechnika - vnitřní kanalizace</t>
  </si>
  <si>
    <t>151</t>
  </si>
  <si>
    <t>721173706.GBT</t>
  </si>
  <si>
    <t>Potrubí kanalizační odpadní  PE DN 100</t>
  </si>
  <si>
    <t>-187587040</t>
  </si>
  <si>
    <t>děšťové svislé potrubí pod KZS v drážce</t>
  </si>
  <si>
    <t>26,4</t>
  </si>
  <si>
    <t>152</t>
  </si>
  <si>
    <t>721233121R</t>
  </si>
  <si>
    <t>Střešní vtok pro ploché střechy vodorovný odtok DN 100</t>
  </si>
  <si>
    <t>269643817</t>
  </si>
  <si>
    <t>153</t>
  </si>
  <si>
    <t>998721201</t>
  </si>
  <si>
    <t>Přesun hmot procentní pro vnitřní kanalizace v objektech v do 6 m</t>
  </si>
  <si>
    <t>-896147061</t>
  </si>
  <si>
    <t>725</t>
  </si>
  <si>
    <t>Zdravotechnika - zařizovací předměty</t>
  </si>
  <si>
    <t>154</t>
  </si>
  <si>
    <t>725530827</t>
  </si>
  <si>
    <t>Demontáž ohřívač elektrický akumulační do 1200 litrů</t>
  </si>
  <si>
    <t>soubor</t>
  </si>
  <si>
    <t>1986453436</t>
  </si>
  <si>
    <t>731</t>
  </si>
  <si>
    <t>Ústřední vytápění - Tepelný zdroj</t>
  </si>
  <si>
    <t>155</t>
  </si>
  <si>
    <t>731200831</t>
  </si>
  <si>
    <t>Demontáž kotle rychlovyhřívacího závěsného bez přípravy TUV</t>
  </si>
  <si>
    <t>-1744641324</t>
  </si>
  <si>
    <t>741</t>
  </si>
  <si>
    <t>Elektroinstalace - silnoproud</t>
  </si>
  <si>
    <t>156</t>
  </si>
  <si>
    <t>741211817</t>
  </si>
  <si>
    <t>Demontáž rozvodnic kovových pod omítkou s krytím do IPx4 plochou přes 0,8 m2</t>
  </si>
  <si>
    <t>892024847</t>
  </si>
  <si>
    <t>157</t>
  </si>
  <si>
    <t>741421811R</t>
  </si>
  <si>
    <t>Demontáž drátu nebo lana svodového vedení D do 8 mm kolmý svod vč kotvících prvků</t>
  </si>
  <si>
    <t>220173125</t>
  </si>
  <si>
    <t>8*7,5</t>
  </si>
  <si>
    <t>158</t>
  </si>
  <si>
    <t>741421821R</t>
  </si>
  <si>
    <t>Demontáž drátu nebo lana svodového vedení D do 8 mm rovná střecha včetně kotvících prvků</t>
  </si>
  <si>
    <t>2030175077</t>
  </si>
  <si>
    <t>751</t>
  </si>
  <si>
    <t>Vzduchotechnika</t>
  </si>
  <si>
    <t>159</t>
  </si>
  <si>
    <t>751111800R</t>
  </si>
  <si>
    <t>Demontáž VZT hlavice ze střechy průměru D do 300 mm</t>
  </si>
  <si>
    <t>739745035</t>
  </si>
  <si>
    <t>160</t>
  </si>
  <si>
    <t>751111801R</t>
  </si>
  <si>
    <t>Demontáž VZT klimatizační jednotky</t>
  </si>
  <si>
    <t>1005681322</t>
  </si>
  <si>
    <t>762</t>
  </si>
  <si>
    <t>Konstrukce tesařské</t>
  </si>
  <si>
    <t>161</t>
  </si>
  <si>
    <t>76234R</t>
  </si>
  <si>
    <t>Bednění ostění z cementotřískových desek tl 12 mm M+D</t>
  </si>
  <si>
    <t>376323256</t>
  </si>
  <si>
    <t>jih 0</t>
  </si>
  <si>
    <t>východ dveře</t>
  </si>
  <si>
    <t>(2*2,38)*0,16</t>
  </si>
  <si>
    <t>(5*2*1,4)*0,16</t>
  </si>
  <si>
    <t>(5*2*0,84)*0,16</t>
  </si>
  <si>
    <t>(2*2,03)*0,16</t>
  </si>
  <si>
    <t>(2*2,54)*0,16</t>
  </si>
  <si>
    <t>(2*2,6)*0,16</t>
  </si>
  <si>
    <t>"sever" (4*2*1,45)*0,16</t>
  </si>
  <si>
    <t>(7*2*1,45+6*2*0,83)*0,16</t>
  </si>
  <si>
    <t>(2*3,54)*0,16</t>
  </si>
  <si>
    <t>162</t>
  </si>
  <si>
    <t>76235R</t>
  </si>
  <si>
    <t>Bednění ostění z prefabrikátu s vodící lištou pro žaluzie M+D</t>
  </si>
  <si>
    <t>-18211944</t>
  </si>
  <si>
    <t>(3*2)*(1,45+0,25)</t>
  </si>
  <si>
    <t>163</t>
  </si>
  <si>
    <t>76236R</t>
  </si>
  <si>
    <t>1237646145</t>
  </si>
  <si>
    <t>(2*9)*(1,39+0,25)</t>
  </si>
  <si>
    <t>(12*2)*(1,45+0,25)</t>
  </si>
  <si>
    <t>164</t>
  </si>
  <si>
    <t>998762201</t>
  </si>
  <si>
    <t>Přesun hmot procentní pro kce tesařské v objektech v do 6 m</t>
  </si>
  <si>
    <t>575091575</t>
  </si>
  <si>
    <t>764</t>
  </si>
  <si>
    <t>Konstrukce klempířské</t>
  </si>
  <si>
    <t>165</t>
  </si>
  <si>
    <t>764001821</t>
  </si>
  <si>
    <t>Demontáž krytiny ze svitků nebo tabulí do suti</t>
  </si>
  <si>
    <t>-304541066</t>
  </si>
  <si>
    <t>markýza nad vstupem</t>
  </si>
  <si>
    <t>3,4*0,6</t>
  </si>
  <si>
    <t>166</t>
  </si>
  <si>
    <t>764002811</t>
  </si>
  <si>
    <t>Demontáž okapového plechu do suti v krytině povlakové</t>
  </si>
  <si>
    <t>307739844</t>
  </si>
  <si>
    <t>167</t>
  </si>
  <si>
    <t>764002841</t>
  </si>
  <si>
    <t>Demontáž oplechování horních ploch zdí a nadezdívek do suti</t>
  </si>
  <si>
    <t>1088872473</t>
  </si>
  <si>
    <t>(36,3+2*12,87)</t>
  </si>
  <si>
    <t>168</t>
  </si>
  <si>
    <t>764002851</t>
  </si>
  <si>
    <t>Demontáž oplechování parapetů do suti</t>
  </si>
  <si>
    <t>-390614198</t>
  </si>
  <si>
    <t>1.NP+2.NP</t>
  </si>
  <si>
    <t>1,73+1,74+2*1,73+0,59+0,58+0,57+0,56+0,56+1,76+1,74+1,56+1,78</t>
  </si>
  <si>
    <t>6*1,74+1,73+2*0,56+3*0,55+0,57+3,22</t>
  </si>
  <si>
    <t>1*1,73+3*1,76+5*1,75</t>
  </si>
  <si>
    <t>7*1,73+5*1,74</t>
  </si>
  <si>
    <t>1,43+1,42+1,45+1,44</t>
  </si>
  <si>
    <t>0,99</t>
  </si>
  <si>
    <t>169</t>
  </si>
  <si>
    <t>764004801</t>
  </si>
  <si>
    <t>Demontáž podokapního žlabu do suti</t>
  </si>
  <si>
    <t>1640716785</t>
  </si>
  <si>
    <t>170</t>
  </si>
  <si>
    <t>764004861</t>
  </si>
  <si>
    <t>Demontáž svodu do suti</t>
  </si>
  <si>
    <t>-1687564058</t>
  </si>
  <si>
    <t>2*7,55</t>
  </si>
  <si>
    <t>171</t>
  </si>
  <si>
    <t>764011625R</t>
  </si>
  <si>
    <t>Lišta lemovací z Pz s povrchovou úpravou rš 80 mm tl. 0,75 mm, RAL 7016</t>
  </si>
  <si>
    <t>-1458123777</t>
  </si>
  <si>
    <t>lemování ostění</t>
  </si>
  <si>
    <t>jíh, východ</t>
  </si>
  <si>
    <t>(2*9*1,39)</t>
  </si>
  <si>
    <t>(3*2*1,45)</t>
  </si>
  <si>
    <t>(12*2*1,45)</t>
  </si>
  <si>
    <t>(2*2,38)</t>
  </si>
  <si>
    <t>(4*2*1,4)</t>
  </si>
  <si>
    <t>(5*2*0,84)</t>
  </si>
  <si>
    <t>(2*2,03)</t>
  </si>
  <si>
    <t>(2*2,54)*0</t>
  </si>
  <si>
    <t>(2*2,6)*0</t>
  </si>
  <si>
    <t>(4*2*1,45)</t>
  </si>
  <si>
    <t>(6*2*1,45+6*2*0,83)</t>
  </si>
  <si>
    <t>(2*3,54)</t>
  </si>
  <si>
    <t>172</t>
  </si>
  <si>
    <t>764214607</t>
  </si>
  <si>
    <t>Oplechování horních ploch a atik bez rohů z Pz s povrch úpravou mechanicky kotvené rš 670 mm</t>
  </si>
  <si>
    <t>53272589</t>
  </si>
  <si>
    <t>(36,62+12,38)*2</t>
  </si>
  <si>
    <t>173</t>
  </si>
  <si>
    <t>764216645R</t>
  </si>
  <si>
    <t>Oplechování rovných parapetů celoplošně lepené z Pz s povrchovou úpravou rš 460 mm</t>
  </si>
  <si>
    <t>1947963098</t>
  </si>
  <si>
    <t>(1,48+2*1,47+1,44)</t>
  </si>
  <si>
    <t>(1,44+1,42+1,44)</t>
  </si>
  <si>
    <t>(4*1,74)</t>
  </si>
  <si>
    <t>(2*0,54+0,55+0,56+0,57)</t>
  </si>
  <si>
    <t>(6*1,74)</t>
  </si>
  <si>
    <t>(3*0,55+2*0,56+0,57)</t>
  </si>
  <si>
    <t>1*(3,27)*0</t>
  </si>
  <si>
    <t>(1,73+3*1,76+3*1,75)</t>
  </si>
  <si>
    <t>(5*1,73+5*1,74)</t>
  </si>
  <si>
    <t>174</t>
  </si>
  <si>
    <t>764216646R</t>
  </si>
  <si>
    <t>Oplechování rovných parapetů celoplošně lepené z Pz s povrchovou úpravou rš 600 mm</t>
  </si>
  <si>
    <t>1472555361</t>
  </si>
  <si>
    <t>okna u rizalitu</t>
  </si>
  <si>
    <t>1,74+1,76+1,75</t>
  </si>
  <si>
    <t>3,27+1,74+1,73+1,74</t>
  </si>
  <si>
    <t>175</t>
  </si>
  <si>
    <t>764001R</t>
  </si>
  <si>
    <t xml:space="preserve">Oplechování detailů kolem sedvičových panelů </t>
  </si>
  <si>
    <t>1955704892</t>
  </si>
  <si>
    <t>lišta krycí spojů u rizalitu</t>
  </si>
  <si>
    <t>99,54*0,15</t>
  </si>
  <si>
    <t>lemování otvorů v rizalitu</t>
  </si>
  <si>
    <t>(1,74+1,76+1,75+1,74+1,73+1,74+6*1,4)*0,3</t>
  </si>
  <si>
    <t>(3,27+2*3,54)*0,3</t>
  </si>
  <si>
    <t>(3,27+2*2,03)*0,3</t>
  </si>
  <si>
    <t>Lišta rohová a koutové</t>
  </si>
  <si>
    <t>2*4*7,8*0,14</t>
  </si>
  <si>
    <t>176</t>
  </si>
  <si>
    <t>998764202</t>
  </si>
  <si>
    <t>Přesun hmot procentní pro konstrukce klempířské v objektech v do 12 m</t>
  </si>
  <si>
    <t>992781392</t>
  </si>
  <si>
    <t>766</t>
  </si>
  <si>
    <t>Konstrukce truhlářské</t>
  </si>
  <si>
    <t>177</t>
  </si>
  <si>
    <t>766660461R</t>
  </si>
  <si>
    <t>Montáž a dodávka  plastových vchodových dveří dvoukřídlových s nadsvětlíkem do zdiva 1800x2380mm</t>
  </si>
  <si>
    <t>213539835</t>
  </si>
  <si>
    <t>míst.č. 103 vstup pro zaměstnance</t>
  </si>
  <si>
    <t>U 1,7</t>
  </si>
  <si>
    <t>178</t>
  </si>
  <si>
    <t>766660462R</t>
  </si>
  <si>
    <t>Montáž a dodávka  plastových vchodových dveří dvoukřídlových s nadsvětlíkem do zdiva 1640x2600mm</t>
  </si>
  <si>
    <t>-659451662</t>
  </si>
  <si>
    <t>míst.č. 102 sklad</t>
  </si>
  <si>
    <t>U=1,7</t>
  </si>
  <si>
    <t>179</t>
  </si>
  <si>
    <t>766660463R</t>
  </si>
  <si>
    <t>Montáž a dodávka plastových vchodových dveří dvoukřídlových 1560x2030 s pevným bočním zasklením 1710x2030 mm</t>
  </si>
  <si>
    <t>917866910</t>
  </si>
  <si>
    <t>míst.č. 101 vstup</t>
  </si>
  <si>
    <t>180</t>
  </si>
  <si>
    <t>998766202</t>
  </si>
  <si>
    <t>Přesun hmot procentní pro konstrukce truhlářské v objektech v do 12 m</t>
  </si>
  <si>
    <t>1352086842</t>
  </si>
  <si>
    <t>767</t>
  </si>
  <si>
    <t>Konstrukce zámečnické</t>
  </si>
  <si>
    <t>181</t>
  </si>
  <si>
    <t>767651113R</t>
  </si>
  <si>
    <t>D+M vrat garážových sekčních zajížděcích pod strop plochy do 13 m2, 3950x2540 mm, elektricky ovládaných</t>
  </si>
  <si>
    <t>854103061</t>
  </si>
  <si>
    <t>182</t>
  </si>
  <si>
    <t>767832102</t>
  </si>
  <si>
    <t>Montáž venkovních požárních žebříků do zdiva bez suchovodu</t>
  </si>
  <si>
    <t>-451218341</t>
  </si>
  <si>
    <t>183</t>
  </si>
  <si>
    <t>44983048</t>
  </si>
  <si>
    <t>žebřík venkovní s přímým výstupem a ochranným košem bez suchovodu z pozinkované oceli celkem dl 8,6-11m</t>
  </si>
  <si>
    <t>-1073141131</t>
  </si>
  <si>
    <t>184</t>
  </si>
  <si>
    <t>767832802</t>
  </si>
  <si>
    <t>Demontáž venkovních požárních žebříků bez ochranného koše</t>
  </si>
  <si>
    <t>-1920957239</t>
  </si>
  <si>
    <t>185</t>
  </si>
  <si>
    <t>767834112</t>
  </si>
  <si>
    <t>Příplatek k ceně za montáž ocharanného koše svařovaný</t>
  </si>
  <si>
    <t>-1072521297</t>
  </si>
  <si>
    <t>186</t>
  </si>
  <si>
    <t>767995119R</t>
  </si>
  <si>
    <t>Montáž a dodávka ocelových rámů kolem okenních pásů se sendvičovými panely, plech tl. 4 mm (194,5 mb rš 260 mm)</t>
  </si>
  <si>
    <t>kg</t>
  </si>
  <si>
    <t>1987022086</t>
  </si>
  <si>
    <t>kotveno do zdiva</t>
  </si>
  <si>
    <t>plech tl. 4 mm pozink+komaxitová barva RAL 7016</t>
  </si>
  <si>
    <t>31,4 kg/m2</t>
  </si>
  <si>
    <t>(9,435)*2*0,26</t>
  </si>
  <si>
    <t xml:space="preserve">jih </t>
  </si>
  <si>
    <t>(7,35)*2*0,26</t>
  </si>
  <si>
    <t>(2*7,4)*0,26</t>
  </si>
  <si>
    <t>(2*5,22)*0,26</t>
  </si>
  <si>
    <t>(2*4,8)*0,26</t>
  </si>
  <si>
    <t>(2*6,44)*0,26</t>
  </si>
  <si>
    <t>(2*8,66)*0,26</t>
  </si>
  <si>
    <t>(2*13,96-1,8)*0,26</t>
  </si>
  <si>
    <t>(2*8,78)*0,26</t>
  </si>
  <si>
    <t>(2*13,99)*0,26</t>
  </si>
  <si>
    <t>(2*8,64)*0,26</t>
  </si>
  <si>
    <t>rizalit kastlíky</t>
  </si>
  <si>
    <t>(1,73+1,74+1,75+1,76)*0,26</t>
  </si>
  <si>
    <t>50,57*31,4</t>
  </si>
  <si>
    <t>187</t>
  </si>
  <si>
    <t>767995120R</t>
  </si>
  <si>
    <t>Montáž a dodávka U profilů ocel plech tl. 2 mm  pro kotvení sendvič. panelů v okenních pásech (95 mb rš 300 mm)</t>
  </si>
  <si>
    <t>812496706</t>
  </si>
  <si>
    <t>U profil plech ocel. pozink. 2 mm rš 300 mm (15,7 kg/m2)</t>
  </si>
  <si>
    <t>(6*1,45)*0,3</t>
  </si>
  <si>
    <t>4*(1,45+0,25)*0,3</t>
  </si>
  <si>
    <t>(4*1,4)*0,3</t>
  </si>
  <si>
    <t>(8*0,84)*0,3</t>
  </si>
  <si>
    <t>(2*1,45)*0,3</t>
  </si>
  <si>
    <t>(10*0,83)*0,3</t>
  </si>
  <si>
    <t>(4*1,45)*0,3</t>
  </si>
  <si>
    <t>(8+2+4)*(1,39+0,25)*0,3</t>
  </si>
  <si>
    <t>(8+2+6)*(1,45+0,25)*0,3</t>
  </si>
  <si>
    <t>28,5*15,7</t>
  </si>
  <si>
    <t>188</t>
  </si>
  <si>
    <t>767995121R</t>
  </si>
  <si>
    <t>Montáž a dodávka Z (U)  profilů ocel plech tl. 3 mm pro kotvení sendvič. panelů u vstupu mb rš 350 mm)</t>
  </si>
  <si>
    <t>-1195973428</t>
  </si>
  <si>
    <t>Z plech ocel tl. 3 mm pozink. rš 380 mm, 23,55 kg/m2</t>
  </si>
  <si>
    <t>(2*6*7,86-3,54-1,38-1,45-2*1,39-2*1,45+8*1,75+3,27)*0,38*23,55</t>
  </si>
  <si>
    <t>(1*2*1,38+1*2*1,45+1*3,54+1*2,1)*0,38*23,55</t>
  </si>
  <si>
    <t>189</t>
  </si>
  <si>
    <t>767995125R</t>
  </si>
  <si>
    <t xml:space="preserve">Montáž a dodávka L160/100 š. 50 tl. 3 mm mm pro kotvení krajních prefabrikátů </t>
  </si>
  <si>
    <t>-586342272</t>
  </si>
  <si>
    <t>Z pozink plech 3 mm rš 350 mm</t>
  </si>
  <si>
    <t>14*3*0,26*0,05*23,55</t>
  </si>
  <si>
    <t>190</t>
  </si>
  <si>
    <t>998767202</t>
  </si>
  <si>
    <t>Přesun hmot procentní pro zámečnické konstrukce v objektech v do 12 m</t>
  </si>
  <si>
    <t>326815073</t>
  </si>
  <si>
    <t>776</t>
  </si>
  <si>
    <t>Podlahy povlakové</t>
  </si>
  <si>
    <t>191</t>
  </si>
  <si>
    <t>776421111</t>
  </si>
  <si>
    <t>Montáž obvodových lišt lepením</t>
  </si>
  <si>
    <t>-1333609911</t>
  </si>
  <si>
    <t>míst. č. 102</t>
  </si>
  <si>
    <t>(9,12+11,96)*2-3,95-1,64-1,52+2*0,4+4*0,2+5*4*0,4</t>
  </si>
  <si>
    <t>201</t>
  </si>
  <si>
    <t>28411010</t>
  </si>
  <si>
    <t>lišta soklová PVC 20x100mm</t>
  </si>
  <si>
    <t>903774920</t>
  </si>
  <si>
    <t>44,65</t>
  </si>
  <si>
    <t>44,65*1,02 'Přepočtené koeficientem množství</t>
  </si>
  <si>
    <t>777</t>
  </si>
  <si>
    <t>Podlahy lité</t>
  </si>
  <si>
    <t>193</t>
  </si>
  <si>
    <t>777131105</t>
  </si>
  <si>
    <t>Penetrační epoxidový nátěr podlahy na podklad z čerstvého betonu</t>
  </si>
  <si>
    <t>-1131552682</t>
  </si>
  <si>
    <t>194</t>
  </si>
  <si>
    <t>777511123</t>
  </si>
  <si>
    <t>Krycí epoxidová stěrka tloušťky přes 1 do 2 mm průmyslové lité podlahy</t>
  </si>
  <si>
    <t>1542476949</t>
  </si>
  <si>
    <t>195</t>
  </si>
  <si>
    <t>998777201</t>
  </si>
  <si>
    <t>Přesun hmot procentní pro podlahy lité v objektech v do 6 m</t>
  </si>
  <si>
    <t>1376159531</t>
  </si>
  <si>
    <t>VRN</t>
  </si>
  <si>
    <t>Vedlejší rozpočtové náklady</t>
  </si>
  <si>
    <t>VRN1</t>
  </si>
  <si>
    <t>Průzkumné, geodetické a projektové práce</t>
  </si>
  <si>
    <t>196</t>
  </si>
  <si>
    <t>012002000</t>
  </si>
  <si>
    <t>Geodetické práce</t>
  </si>
  <si>
    <t>1024</t>
  </si>
  <si>
    <t>-1773624284</t>
  </si>
  <si>
    <t>VRN3</t>
  </si>
  <si>
    <t>Zařízení staveniště</t>
  </si>
  <si>
    <t>197</t>
  </si>
  <si>
    <t>032002000</t>
  </si>
  <si>
    <t>Vybavení staveniště- mobilní oplocení, mobilní WC, buňka</t>
  </si>
  <si>
    <t>1269653739</t>
  </si>
  <si>
    <t>198</t>
  </si>
  <si>
    <t>033002000</t>
  </si>
  <si>
    <t>Připojení staveniště na inženýrské sítě</t>
  </si>
  <si>
    <t>-1720450430</t>
  </si>
  <si>
    <t>připojení a spotřeba energií staveniště</t>
  </si>
  <si>
    <t>199</t>
  </si>
  <si>
    <t>039002000</t>
  </si>
  <si>
    <t>Zrušení zařízení staveniště</t>
  </si>
  <si>
    <t>1293660118</t>
  </si>
  <si>
    <t>6.6 - Otopná soustava - rozpočet pro dotaci</t>
  </si>
  <si>
    <t xml:space="preserve">      D1 - kotle</t>
  </si>
  <si>
    <t xml:space="preserve">      D2 - odkouření vertikální přes plochou střechu (C33) O 60/100 mm</t>
  </si>
  <si>
    <t xml:space="preserve">      D3 - odkouření vertikální přes plochou střechu (C33) O 80/125 mm</t>
  </si>
  <si>
    <t xml:space="preserve">      D4 - ohřívače TeV</t>
  </si>
  <si>
    <t xml:space="preserve">      D5 - expanzní nádoby</t>
  </si>
  <si>
    <t xml:space="preserve">      D6 - armatury</t>
  </si>
  <si>
    <t xml:space="preserve">      D7 - rozdělovače, sběrače</t>
  </si>
  <si>
    <t xml:space="preserve">      D8 - čerpadlové sestavy</t>
  </si>
  <si>
    <t xml:space="preserve">      D9 - rekapitulace - tepelný zdroj</t>
  </si>
  <si>
    <t xml:space="preserve">    733 - Ústřední vytápění - rozvodné potrubí</t>
  </si>
  <si>
    <t xml:space="preserve">      D23 - 2.NP otopná tělesa klasické připojení (typ / výška  délka kód)</t>
  </si>
  <si>
    <t xml:space="preserve">      D24 - připojovací sady</t>
  </si>
  <si>
    <t xml:space="preserve">      D25 - potrubí</t>
  </si>
  <si>
    <t xml:space="preserve">      D26 - tepelná izolace návleková dle vyhl. 193/2007</t>
  </si>
  <si>
    <t xml:space="preserve">      D28 - 1. NP otopná tělesa trubková </t>
  </si>
  <si>
    <t xml:space="preserve">      D29 - otopná tělesa desková, spodní připojení, integrovaný radiátorový ventil</t>
  </si>
  <si>
    <t xml:space="preserve">      D30 - připojovací sady</t>
  </si>
  <si>
    <t xml:space="preserve">      D31 - potrubí</t>
  </si>
  <si>
    <t xml:space="preserve">      D32 - tepelná izolace návleková dle vyhl. 193/2007</t>
  </si>
  <si>
    <t xml:space="preserve">      D33 - rekapitulace - rozvody vytápění</t>
  </si>
  <si>
    <t>D1</t>
  </si>
  <si>
    <t>kotle</t>
  </si>
  <si>
    <t>T100101</t>
  </si>
  <si>
    <t xml:space="preserve">Kondenzační plynový závěsný kotel 8,5 ÷ 30 kW (80/60°C) </t>
  </si>
  <si>
    <t>ks</t>
  </si>
  <si>
    <t>13183691</t>
  </si>
  <si>
    <t>T200101</t>
  </si>
  <si>
    <t xml:space="preserve">Kondenzační plynový závěsný kotel 7,8 ÷ 44 kW (80/60°C) </t>
  </si>
  <si>
    <t>153685361</t>
  </si>
  <si>
    <t>D2</t>
  </si>
  <si>
    <t>odkouření vertikální přes plochou střechu (C33) O 60/100 mm</t>
  </si>
  <si>
    <t>T300101</t>
  </si>
  <si>
    <t>připojovací adaptér O 60/100</t>
  </si>
  <si>
    <t>-1354049502</t>
  </si>
  <si>
    <t>T400101</t>
  </si>
  <si>
    <t>trubka souosá O 60/100mm, 0,2m, s kontrolním otvorem</t>
  </si>
  <si>
    <t>-1960955134</t>
  </si>
  <si>
    <t>T500101</t>
  </si>
  <si>
    <t>trubka souosá O 60/100 1 m</t>
  </si>
  <si>
    <t>391204413</t>
  </si>
  <si>
    <t>T600101</t>
  </si>
  <si>
    <t>průchodka střešní konstrukcí rovná O 60/100 mm</t>
  </si>
  <si>
    <t>-1373406928</t>
  </si>
  <si>
    <t>T700101</t>
  </si>
  <si>
    <t>sestava komínová O 60/100 mm, 1m černá</t>
  </si>
  <si>
    <t>-2009140406</t>
  </si>
  <si>
    <t>D3</t>
  </si>
  <si>
    <t>odkouření vertikální přes plochou střechu (C33) O 80/125 mm</t>
  </si>
  <si>
    <t>T800101</t>
  </si>
  <si>
    <t>-118058805</t>
  </si>
  <si>
    <t>T900101</t>
  </si>
  <si>
    <t>1058905980</t>
  </si>
  <si>
    <t>T100201</t>
  </si>
  <si>
    <t>-1858387464</t>
  </si>
  <si>
    <t>T600201</t>
  </si>
  <si>
    <t>-525411517</t>
  </si>
  <si>
    <t>T110101</t>
  </si>
  <si>
    <t>1482983672</t>
  </si>
  <si>
    <t>D4</t>
  </si>
  <si>
    <t>ohřívače TeV</t>
  </si>
  <si>
    <t>T120101</t>
  </si>
  <si>
    <t>Zásobníkový ohřívač TeV nepřímotopný 150 l,  připojovací sada na kotel a na rozvod TeV</t>
  </si>
  <si>
    <t>sb</t>
  </si>
  <si>
    <t>-638469248</t>
  </si>
  <si>
    <t>D5</t>
  </si>
  <si>
    <t>expanzní nádoby</t>
  </si>
  <si>
    <t>T310001</t>
  </si>
  <si>
    <t>expanzní nádoba 50 l pro ÚT nástěnná</t>
  </si>
  <si>
    <t>1585630169</t>
  </si>
  <si>
    <t>T310002</t>
  </si>
  <si>
    <t>expanzní nádoba 80 l pro ÚT nástěnná</t>
  </si>
  <si>
    <t>522501008</t>
  </si>
  <si>
    <t>T310003</t>
  </si>
  <si>
    <t>expanzní nádoba 12 l (pro pitnou vodu)+ připojovací armatura</t>
  </si>
  <si>
    <t>-1523684653</t>
  </si>
  <si>
    <t>D6</t>
  </si>
  <si>
    <t>armatury</t>
  </si>
  <si>
    <t>T130101</t>
  </si>
  <si>
    <t>kulový kohout G3/4 (připojení kotlové jednotky</t>
  </si>
  <si>
    <t>1260731175</t>
  </si>
  <si>
    <t>T140101</t>
  </si>
  <si>
    <t>kulový kohout G5/4 (připojení kotlové jednotky</t>
  </si>
  <si>
    <t>-429525899</t>
  </si>
  <si>
    <t>T150101</t>
  </si>
  <si>
    <t>kohout plnící a vypouštěcí IVAR EURO M _ 1/2"  (+ dle spádování)</t>
  </si>
  <si>
    <t>1232250281</t>
  </si>
  <si>
    <t>T160101</t>
  </si>
  <si>
    <t>tlakoměr 0 ÷ 400 kPa,  O 100 mm</t>
  </si>
  <si>
    <t>792574153</t>
  </si>
  <si>
    <t>T170101</t>
  </si>
  <si>
    <t xml:space="preserve">připojovací  ventil - pro expanzní nádobu </t>
  </si>
  <si>
    <t>1145259909</t>
  </si>
  <si>
    <t>T180101</t>
  </si>
  <si>
    <t>automatický odvzdušňovací ventil (se zpětnou klapkou) dle skutečného spádování - cca</t>
  </si>
  <si>
    <t>182229233</t>
  </si>
  <si>
    <t>D7</t>
  </si>
  <si>
    <t>rozdělovače, sběrače</t>
  </si>
  <si>
    <t>T190101</t>
  </si>
  <si>
    <t>HVDT - anuloid typový 70 kW, dt=15 K včetně typové prefabrikované tepelné izolace</t>
  </si>
  <si>
    <t>1885574108</t>
  </si>
  <si>
    <t>T200201</t>
  </si>
  <si>
    <t>kombinovaný rozdělovač/sběrač  2x G5/4, 4xG1, rozteče 125 mm včetně typové tepelné izolace</t>
  </si>
  <si>
    <t>1477991567</t>
  </si>
  <si>
    <t>D8</t>
  </si>
  <si>
    <t>čerpadlové sestavy</t>
  </si>
  <si>
    <t>T210101</t>
  </si>
  <si>
    <t>prefabrikovaná čerpadlová sestava (bez směšování) rozteče 125 mm, čerpadlo 1-6 m.v.sl.  včetně typové tepelné izolace</t>
  </si>
  <si>
    <t>1094193699</t>
  </si>
  <si>
    <t>D9</t>
  </si>
  <si>
    <t>rekapitulace - tepelný zdroj</t>
  </si>
  <si>
    <t>Pomocné stavební práce</t>
  </si>
  <si>
    <t>93801192</t>
  </si>
  <si>
    <t>T220201</t>
  </si>
  <si>
    <t>Regulace, revize, zaškolení</t>
  </si>
  <si>
    <t>-1695627225</t>
  </si>
  <si>
    <t>T220301</t>
  </si>
  <si>
    <t>montáže</t>
  </si>
  <si>
    <t>-869229403</t>
  </si>
  <si>
    <t>T230101</t>
  </si>
  <si>
    <t>rezerva rozpočtu</t>
  </si>
  <si>
    <t>1796341466</t>
  </si>
  <si>
    <t>733</t>
  </si>
  <si>
    <t>Ústřední vytápění - rozvodné potrubí</t>
  </si>
  <si>
    <t>D23</t>
  </si>
  <si>
    <t>2.NP otopná tělesa klasické připojení (typ / výška  délka kód)</t>
  </si>
  <si>
    <t>T121101</t>
  </si>
  <si>
    <t>22-060050-50</t>
  </si>
  <si>
    <t>-620147114</t>
  </si>
  <si>
    <t>T220101</t>
  </si>
  <si>
    <t>22-060080-50</t>
  </si>
  <si>
    <t>-1630864583</t>
  </si>
  <si>
    <t>T320101</t>
  </si>
  <si>
    <t>22-060100-50</t>
  </si>
  <si>
    <t>227309771</t>
  </si>
  <si>
    <t>T420101</t>
  </si>
  <si>
    <t>22-060120-50</t>
  </si>
  <si>
    <t>-1372092775</t>
  </si>
  <si>
    <t>T520101</t>
  </si>
  <si>
    <t>22-060140-50</t>
  </si>
  <si>
    <t>-1901218159</t>
  </si>
  <si>
    <t>D24</t>
  </si>
  <si>
    <t>připojovací sady</t>
  </si>
  <si>
    <t>T620101</t>
  </si>
  <si>
    <t>pro desková tělesa ventil DN15 Přímý šroubení regulační  DN15 rohové 2x svěrné šroubení na Cu 15x1</t>
  </si>
  <si>
    <t>418051645</t>
  </si>
  <si>
    <t>D25</t>
  </si>
  <si>
    <t>potrubí</t>
  </si>
  <si>
    <t>T720101</t>
  </si>
  <si>
    <t>Trubka Cu 15x1,0</t>
  </si>
  <si>
    <t>bm</t>
  </si>
  <si>
    <t>1151529417</t>
  </si>
  <si>
    <t>T820101</t>
  </si>
  <si>
    <t>Trubka Cu 18x1,0</t>
  </si>
  <si>
    <t>-651181328</t>
  </si>
  <si>
    <t>T920101</t>
  </si>
  <si>
    <t>Trubka Cu 22x1,0</t>
  </si>
  <si>
    <t>-633201058</t>
  </si>
  <si>
    <t>T102011</t>
  </si>
  <si>
    <t>Trubka Cu 28x1,0</t>
  </si>
  <si>
    <t>1039089423</t>
  </si>
  <si>
    <t>D26</t>
  </si>
  <si>
    <t>tepelná izolace návleková dle vyhl. 193/2007</t>
  </si>
  <si>
    <t>T122012</t>
  </si>
  <si>
    <t>pomocné prvky (podpěry, závěsy) fitinky - kolena, "T" kusy, redukce, spojky, nevyčísleno, odhad dle potrubí</t>
  </si>
  <si>
    <t>-471730534</t>
  </si>
  <si>
    <t>D28</t>
  </si>
  <si>
    <t xml:space="preserve">1. NP otopná tělesa trubková </t>
  </si>
  <si>
    <t>T132011</t>
  </si>
  <si>
    <t>Otopné těleso trubkové koupelnové 2200/300/230 + kryty stojánkových konzol volbu barevné alternativy provede investor</t>
  </si>
  <si>
    <t>661706614</t>
  </si>
  <si>
    <t>T132011RR</t>
  </si>
  <si>
    <t>-1138188651</t>
  </si>
  <si>
    <t>odpočet z objektu přístavby</t>
  </si>
  <si>
    <t>-5</t>
  </si>
  <si>
    <t>T1420101</t>
  </si>
  <si>
    <t>Otopné těleso trubkové, 900/600 mm, spodní středové připojení</t>
  </si>
  <si>
    <t>394097512</t>
  </si>
  <si>
    <t>D29</t>
  </si>
  <si>
    <t>otopná tělesa desková, spodní připojení, integrovaný radiátorový ventil</t>
  </si>
  <si>
    <t>T152011</t>
  </si>
  <si>
    <t>11-050050-60</t>
  </si>
  <si>
    <t>1100444601</t>
  </si>
  <si>
    <t>T162011</t>
  </si>
  <si>
    <t>11-050090-60</t>
  </si>
  <si>
    <t>-1680189954</t>
  </si>
  <si>
    <t>T172011</t>
  </si>
  <si>
    <t>11-050160-60</t>
  </si>
  <si>
    <t>2108521367</t>
  </si>
  <si>
    <t>T182011</t>
  </si>
  <si>
    <t>22-050120-60</t>
  </si>
  <si>
    <t>668263135</t>
  </si>
  <si>
    <t>T192011</t>
  </si>
  <si>
    <t>22-050180-60</t>
  </si>
  <si>
    <t>996653857</t>
  </si>
  <si>
    <t>T202011</t>
  </si>
  <si>
    <t>22-050300-60</t>
  </si>
  <si>
    <t>-1935163190</t>
  </si>
  <si>
    <t>T202011RR</t>
  </si>
  <si>
    <t>-21555005</t>
  </si>
  <si>
    <t>-2</t>
  </si>
  <si>
    <t>D30</t>
  </si>
  <si>
    <t>T212017</t>
  </si>
  <si>
    <t>pro konvektorová tělesa- připojovací armatura - axiální termostatický ventil - prodlužovací kus - ruční hlavice</t>
  </si>
  <si>
    <t>-503340252</t>
  </si>
  <si>
    <t>T212017RR</t>
  </si>
  <si>
    <t>676765180</t>
  </si>
  <si>
    <t>T222018</t>
  </si>
  <si>
    <t>pro desková otopná tělesa se spodním připojením "H" armatura, termostatická hlavice</t>
  </si>
  <si>
    <t>-699670047</t>
  </si>
  <si>
    <t>T232018</t>
  </si>
  <si>
    <t>pro trubková otopná tělesa - středové připojení - středová kombinovaná armatura - termostatická hlavice</t>
  </si>
  <si>
    <t>954042292</t>
  </si>
  <si>
    <t>D31</t>
  </si>
  <si>
    <t>T242017</t>
  </si>
  <si>
    <t>65210110</t>
  </si>
  <si>
    <t>T252017</t>
  </si>
  <si>
    <t>-97658071</t>
  </si>
  <si>
    <t>T252017RR</t>
  </si>
  <si>
    <t>-380690554</t>
  </si>
  <si>
    <t>Odpočet z objektu přístavby</t>
  </si>
  <si>
    <t>-25</t>
  </si>
  <si>
    <t>T262017</t>
  </si>
  <si>
    <t>955437613</t>
  </si>
  <si>
    <t>T262017RR</t>
  </si>
  <si>
    <t>1030087962</t>
  </si>
  <si>
    <t>-69</t>
  </si>
  <si>
    <t>Tl272017</t>
  </si>
  <si>
    <t>-1663637528</t>
  </si>
  <si>
    <t>T282017</t>
  </si>
  <si>
    <t>Trubka Cu 35x1,5</t>
  </si>
  <si>
    <t>-1562131577</t>
  </si>
  <si>
    <t>T292017</t>
  </si>
  <si>
    <t>Trubka Cu 42x1,5</t>
  </si>
  <si>
    <t>-2143237925</t>
  </si>
  <si>
    <t>D32</t>
  </si>
  <si>
    <t>T302018</t>
  </si>
  <si>
    <t>Návleková 15/ 25</t>
  </si>
  <si>
    <t>850660306</t>
  </si>
  <si>
    <t>T312018</t>
  </si>
  <si>
    <t>Návleková 18/ 25</t>
  </si>
  <si>
    <t>-1122888023</t>
  </si>
  <si>
    <t>T312018RR</t>
  </si>
  <si>
    <t>275613440</t>
  </si>
  <si>
    <t>T322018</t>
  </si>
  <si>
    <t>Návleková 22/ 25</t>
  </si>
  <si>
    <t>1824659735</t>
  </si>
  <si>
    <t>T322018RR</t>
  </si>
  <si>
    <t>-1812534922</t>
  </si>
  <si>
    <t>T332018</t>
  </si>
  <si>
    <t>Návleková 28/ 30</t>
  </si>
  <si>
    <t>804305779</t>
  </si>
  <si>
    <t>T342018</t>
  </si>
  <si>
    <t>Návleková 35/ 30</t>
  </si>
  <si>
    <t>-466266692</t>
  </si>
  <si>
    <t>T352018</t>
  </si>
  <si>
    <t>Návleková 42/ 30</t>
  </si>
  <si>
    <t>-1498075304</t>
  </si>
  <si>
    <t>T362018</t>
  </si>
  <si>
    <t>-1680003863</t>
  </si>
  <si>
    <t>D33</t>
  </si>
  <si>
    <t>rekapitulace - rozvody vytápění</t>
  </si>
  <si>
    <t>T371971</t>
  </si>
  <si>
    <t>pomocné stavební práce</t>
  </si>
  <si>
    <t>1126350567</t>
  </si>
  <si>
    <t>T371981</t>
  </si>
  <si>
    <t>regulace, revize, zaškolení</t>
  </si>
  <si>
    <t>-172991064</t>
  </si>
  <si>
    <t>T372011</t>
  </si>
  <si>
    <t>230898258</t>
  </si>
  <si>
    <t>T382011</t>
  </si>
  <si>
    <t>2118445994</t>
  </si>
  <si>
    <t>7 - Elektro 1.NP - rozpočet pro dotaci</t>
  </si>
  <si>
    <t xml:space="preserve">      741/1 - Dodávka zařízení</t>
  </si>
  <si>
    <t xml:space="preserve">      741/2 - Materiál elektromontážní</t>
  </si>
  <si>
    <t xml:space="preserve">      741/3 - Elektromontáže</t>
  </si>
  <si>
    <t xml:space="preserve">      741/4 - Ostatní náklady</t>
  </si>
  <si>
    <t>741/1</t>
  </si>
  <si>
    <t>Dodávka zařízení</t>
  </si>
  <si>
    <t>509605</t>
  </si>
  <si>
    <t>Stropní  LED svíttdlo (přisazené), ST 4400 lm, přík.35W, 4000K</t>
  </si>
  <si>
    <t>509201</t>
  </si>
  <si>
    <t>Vestavné bodové LED svítidlo, ST 2100 lm, přík. 20W, 4000K</t>
  </si>
  <si>
    <t>521011</t>
  </si>
  <si>
    <t>Stropní LED svítidlo, ST 4800 lm, přík. 38 W, 4000K</t>
  </si>
  <si>
    <t>509202</t>
  </si>
  <si>
    <t>Vestavné bodové LED svítidlo., ST 3000 lm, přík. 28W, 4000K</t>
  </si>
  <si>
    <t>552041</t>
  </si>
  <si>
    <t>Nouzové svít. LED 1W LED 1.HOD.</t>
  </si>
  <si>
    <t>741/2</t>
  </si>
  <si>
    <t>Materiál elektromontážní</t>
  </si>
  <si>
    <t>312111</t>
  </si>
  <si>
    <t>krabice D9020 IP55 88x88x53mm 4xESt13,5 prázdná</t>
  </si>
  <si>
    <t>199211</t>
  </si>
  <si>
    <t>900001</t>
  </si>
  <si>
    <t>Rámeček UQ pro svítidla pro přisazenou montáž</t>
  </si>
  <si>
    <t>311213</t>
  </si>
  <si>
    <t>krabice přístrojová KPR68</t>
  </si>
  <si>
    <t>409828</t>
  </si>
  <si>
    <t xml:space="preserve">ovladač/strojek 10A/250Vstř </t>
  </si>
  <si>
    <t>Sestava ovladač zapín 10A/250Vstř řaz.1/0 (10 ks)</t>
  </si>
  <si>
    <t>410101</t>
  </si>
  <si>
    <t xml:space="preserve">kryt spínače 1-duchý </t>
  </si>
  <si>
    <t>420091</t>
  </si>
  <si>
    <t xml:space="preserve">rámeček pro 1 přístroj </t>
  </si>
  <si>
    <t>438012</t>
  </si>
  <si>
    <t>proud chránič+jistič 2p/1+N OLE-10B-N1-030AC</t>
  </si>
  <si>
    <t>900001.1</t>
  </si>
  <si>
    <t>pulsní relé RPI 16 OEZ 230V</t>
  </si>
  <si>
    <t>900001.2</t>
  </si>
  <si>
    <t xml:space="preserve">řezný diamantový kotouč </t>
  </si>
  <si>
    <t>900001.3</t>
  </si>
  <si>
    <t>sádra</t>
  </si>
  <si>
    <t>101105</t>
  </si>
  <si>
    <t>kabel CYKY 3x1,5</t>
  </si>
  <si>
    <t>101305</t>
  </si>
  <si>
    <t>kabel CYKY 5x1,5</t>
  </si>
  <si>
    <t>741/3</t>
  </si>
  <si>
    <t>Elektromontáže</t>
  </si>
  <si>
    <t>210201002</t>
  </si>
  <si>
    <t>svítidlo zářivkové bytové stropní/2 zdroje</t>
  </si>
  <si>
    <t>210010451</t>
  </si>
  <si>
    <t>krabice plast pro P rozvod bez zapojení 8110</t>
  </si>
  <si>
    <t>210200032</t>
  </si>
  <si>
    <t>svítidlo žárovkové vestavné/více zdrojů</t>
  </si>
  <si>
    <t>210201112</t>
  </si>
  <si>
    <t>svítidlo zářivkové průmyslové závěsné/2 zdroje</t>
  </si>
  <si>
    <t>210200032.1</t>
  </si>
  <si>
    <t xml:space="preserve">svítidlo LED </t>
  </si>
  <si>
    <t>210201201</t>
  </si>
  <si>
    <t>nouzové orientační svítidlo zářivkové</t>
  </si>
  <si>
    <t>210990001</t>
  </si>
  <si>
    <t>montáž rámečku</t>
  </si>
  <si>
    <t>210010301</t>
  </si>
  <si>
    <t>krabice přístrojová bez zapojení</t>
  </si>
  <si>
    <t>210110062</t>
  </si>
  <si>
    <t>ovladač zapuštěný vč.zapojení tlačítkový/ř.1/0</t>
  </si>
  <si>
    <t>210120481</t>
  </si>
  <si>
    <t>proudový chránič vč.zapojení 2pól/25A</t>
  </si>
  <si>
    <t>210990001.1</t>
  </si>
  <si>
    <t>montáž a zapojení relé</t>
  </si>
  <si>
    <t>210990001.2</t>
  </si>
  <si>
    <t>sádr. krab.pod ovladače a sádrová lůžka pro kabely</t>
  </si>
  <si>
    <t>210800103</t>
  </si>
  <si>
    <t>kabel Cu(-CYKY) pod omítkou do 2x4/3x2,5/5x1,5</t>
  </si>
  <si>
    <t>741/4</t>
  </si>
  <si>
    <t>Ostatní náklady</t>
  </si>
  <si>
    <t>218009001</t>
  </si>
  <si>
    <t>poplatek za recyklaci svítidla přes 50cm</t>
  </si>
  <si>
    <t>219000216</t>
  </si>
  <si>
    <t>doprava zaměstnanců a materiálu</t>
  </si>
  <si>
    <t>kč</t>
  </si>
  <si>
    <t>218009011</t>
  </si>
  <si>
    <t>poplatek za recyklaci světelného zdroje</t>
  </si>
  <si>
    <t>219002313</t>
  </si>
  <si>
    <t>vysekání kapsy/zeď drážka do 100x100x100mm</t>
  </si>
  <si>
    <t>219002311</t>
  </si>
  <si>
    <t>vysekání kapsy/zeď beton/ do 30x30x30mm</t>
  </si>
  <si>
    <t>219990011</t>
  </si>
  <si>
    <t>řezání drážek pro kabely v betonovém stropu</t>
  </si>
  <si>
    <t>219000701</t>
  </si>
  <si>
    <t>pojízdné lešení,obsluha + manipulace</t>
  </si>
  <si>
    <t>22000R1</t>
  </si>
  <si>
    <t xml:space="preserve">Doprava dodávek </t>
  </si>
  <si>
    <t>2108197672</t>
  </si>
  <si>
    <t>22000R2</t>
  </si>
  <si>
    <t>Přesun dodávek</t>
  </si>
  <si>
    <t>-254489454</t>
  </si>
  <si>
    <t>22000R3</t>
  </si>
  <si>
    <t>Prořez z materiálu</t>
  </si>
  <si>
    <t>545405672</t>
  </si>
  <si>
    <t>22000R4</t>
  </si>
  <si>
    <t xml:space="preserve">Materiál podružný </t>
  </si>
  <si>
    <t>-743481929</t>
  </si>
  <si>
    <t>22000R5</t>
  </si>
  <si>
    <t>PPV pro elektromontáže</t>
  </si>
  <si>
    <t>649662812</t>
  </si>
  <si>
    <t>22000R6</t>
  </si>
  <si>
    <t>Kompletační činnost</t>
  </si>
  <si>
    <t>35887480</t>
  </si>
  <si>
    <t>22000R7</t>
  </si>
  <si>
    <t>Revize</t>
  </si>
  <si>
    <t>1833076562</t>
  </si>
  <si>
    <t>22000R8</t>
  </si>
  <si>
    <t>Inženýrská činnost firmy</t>
  </si>
  <si>
    <t>1040620269</t>
  </si>
  <si>
    <t>7.7 - Elektro 2.NP - rozpočet pro dotaci</t>
  </si>
  <si>
    <t xml:space="preserve">      741/5 - Dodávky zařízení</t>
  </si>
  <si>
    <t xml:space="preserve">      741/6 - Materiál elektromontážní</t>
  </si>
  <si>
    <t xml:space="preserve">      741/7 - Elektromontáže</t>
  </si>
  <si>
    <t xml:space="preserve">      741/8 - Demontáže</t>
  </si>
  <si>
    <t xml:space="preserve">      741/9 - Ostatní náklady</t>
  </si>
  <si>
    <t>741/5</t>
  </si>
  <si>
    <t>Dodávky zařízení</t>
  </si>
  <si>
    <t>Stropní LED svítidlo, vestavný čtverec, ST 4400 lm, přík. 35W, 4000K</t>
  </si>
  <si>
    <t>53195441</t>
  </si>
  <si>
    <t>Vestavné bodové LED svítidlo, ST 2100 lm, přík. 20 W, 4000K</t>
  </si>
  <si>
    <t>714286557</t>
  </si>
  <si>
    <t>509605.1</t>
  </si>
  <si>
    <t>Stropní LED svítidlo  (vest. čtverec), ST 5400 lm, přík. 49W+nouzový zdroj</t>
  </si>
  <si>
    <t>1145983282</t>
  </si>
  <si>
    <t>741/6</t>
  </si>
  <si>
    <t>770296047</t>
  </si>
  <si>
    <t>-1392932049</t>
  </si>
  <si>
    <t>741/7</t>
  </si>
  <si>
    <t>1220606336</t>
  </si>
  <si>
    <t>488143045</t>
  </si>
  <si>
    <t>1304407056</t>
  </si>
  <si>
    <t>2038811569</t>
  </si>
  <si>
    <t>741/8</t>
  </si>
  <si>
    <t>Demontáže</t>
  </si>
  <si>
    <t>Demontáž stávajícího vestavného svítidla 4x18W/600</t>
  </si>
  <si>
    <t>564615892</t>
  </si>
  <si>
    <t>Demontáž stávajícího osvětlení v sociál.zázemí</t>
  </si>
  <si>
    <t>-634622890</t>
  </si>
  <si>
    <t>741/9</t>
  </si>
  <si>
    <t>1344859670</t>
  </si>
  <si>
    <t>Manipulace s demontovanými svítidly</t>
  </si>
  <si>
    <t>hod</t>
  </si>
  <si>
    <t>307507633</t>
  </si>
  <si>
    <t>959368428</t>
  </si>
  <si>
    <t>-197352537</t>
  </si>
  <si>
    <t>1786868545</t>
  </si>
  <si>
    <t>pojízdné lešení, obsluha+manipulace</t>
  </si>
  <si>
    <t>1374249620</t>
  </si>
  <si>
    <t>1339652843</t>
  </si>
  <si>
    <t>1772933813</t>
  </si>
  <si>
    <t>-1107722305</t>
  </si>
  <si>
    <t xml:space="preserve">PPV pro elektromontáže </t>
  </si>
  <si>
    <t>1897683727</t>
  </si>
  <si>
    <t>1917113509</t>
  </si>
  <si>
    <t>-215910832</t>
  </si>
  <si>
    <t>1711735198</t>
  </si>
  <si>
    <t>8 - Plyn - rozpočet pro dotaci</t>
  </si>
  <si>
    <t xml:space="preserve">    723 - Plynoměrná sestava (HUP), plynoměr G16 dodá plynárenský podnik</t>
  </si>
  <si>
    <t xml:space="preserve">      D2 - armatury v plynoměrné skříni</t>
  </si>
  <si>
    <t xml:space="preserve">    723/1 - Sestava podružného uzávěru plynu pro administrativní budovu</t>
  </si>
  <si>
    <t xml:space="preserve">      D3 - skříň plynoměru</t>
  </si>
  <si>
    <t xml:space="preserve">      D5 - armatury</t>
  </si>
  <si>
    <t xml:space="preserve">      D6 - nika PUP</t>
  </si>
  <si>
    <t xml:space="preserve">    723/2 - Plynoměrná sestava podružného měření spotřeby plynu pro administrativní budovu</t>
  </si>
  <si>
    <t xml:space="preserve">      D8 - Armatury v plynoměrné sestavě</t>
  </si>
  <si>
    <t xml:space="preserve">      D9 - Armatury v tepelném zdroji</t>
  </si>
  <si>
    <t xml:space="preserve">      D10 - potrubí ocelové</t>
  </si>
  <si>
    <t xml:space="preserve">      D11 - potrubí plastové (PE), vnitřní podzemní plynovod</t>
  </si>
  <si>
    <t xml:space="preserve">      D12 - Montážní práce, ostatní</t>
  </si>
  <si>
    <t>723</t>
  </si>
  <si>
    <t>Plynoměrná sestava (HUP), plynoměr G16 dodá plynárenský podnik</t>
  </si>
  <si>
    <t>armatury v plynoměrné skříni</t>
  </si>
  <si>
    <t>102002</t>
  </si>
  <si>
    <t>regulátor (přímý)   400 › 5 kPa</t>
  </si>
  <si>
    <t>1409036757</t>
  </si>
  <si>
    <t>103003</t>
  </si>
  <si>
    <t>filtr prachový závitový (G6/4)</t>
  </si>
  <si>
    <t>389810997</t>
  </si>
  <si>
    <t>104004</t>
  </si>
  <si>
    <t>kulový kohout G6/4</t>
  </si>
  <si>
    <t>1475301884</t>
  </si>
  <si>
    <t>kulový kohout G6/4 stávající 1 kus</t>
  </si>
  <si>
    <t>kulový kohout G6/4 nový</t>
  </si>
  <si>
    <t>105006</t>
  </si>
  <si>
    <t>tlakoměr deformační O100 mm   0 ÷ 400 kPa s trojcestnou armaturou (atmosféra - plynovod) přesnost tř. 1</t>
  </si>
  <si>
    <t>-508408023</t>
  </si>
  <si>
    <t>105007</t>
  </si>
  <si>
    <t>tlakoměr deformační O100 mm   0 ÷ 6 kPa s trojcestnou armaturou (atmosféra - plynovod) přesnost tř. 1</t>
  </si>
  <si>
    <t>1993014387</t>
  </si>
  <si>
    <t>106008</t>
  </si>
  <si>
    <t>přechodka PE50x4,6 - Fe 2" (60,3) vnitřní závit,  svěrná spojka + vsuvka ( podpůrná vsuvka) + objímka pro spojku - držák pevně fixovat ke stěně skříně</t>
  </si>
  <si>
    <t>-742135619</t>
  </si>
  <si>
    <t>723/1</t>
  </si>
  <si>
    <t>Sestava podružného uzávěru plynu pro administrativní budovu</t>
  </si>
  <si>
    <t>skříň plynoměru</t>
  </si>
  <si>
    <t>190101</t>
  </si>
  <si>
    <t>úprava stávající skříně - oprava, doplnění, začištění ocelová dvířka s univerzálním uzávěrem, otvory pro odvětrání viz stavební práce - úpravy objektu</t>
  </si>
  <si>
    <t>60495750</t>
  </si>
  <si>
    <t>201001</t>
  </si>
  <si>
    <t>havarijní uzávěr plynu  nízkotlaký, G6/4, bez proudu zavřeno, 230 V/50 Hz</t>
  </si>
  <si>
    <t>-70974563</t>
  </si>
  <si>
    <t>202002</t>
  </si>
  <si>
    <t>-1043745280</t>
  </si>
  <si>
    <t>203003</t>
  </si>
  <si>
    <t>přechodka PE40x3,7 - Fe 6/4, vnitřní závit  svěrná spojka + vsuvka ( podpůrná vsuvka) + objímka pro spojku - držák pevně fixovat k nice</t>
  </si>
  <si>
    <t>793624396</t>
  </si>
  <si>
    <t>nika PUP</t>
  </si>
  <si>
    <t>290101</t>
  </si>
  <si>
    <t>nika 300x300x600 mm ocelová dvířka do ocelového rámu s univerzálním uzávěrem, s větracími otvory viz stavební práce - úpravy objektu</t>
  </si>
  <si>
    <t>-428607060</t>
  </si>
  <si>
    <t>723/2</t>
  </si>
  <si>
    <t>Plynoměrná sestava podružného měření spotřeby plynu pro administrativní budovu</t>
  </si>
  <si>
    <t>Armatury v plynoměrné sestavě</t>
  </si>
  <si>
    <t>301001</t>
  </si>
  <si>
    <t>plynoměr G4 (0,1 ÷ 6 m3/h) zavěšen na potrubí, rozteče 100 mm podružné měřidlo  čítač impulzů (dle sběru dat)</t>
  </si>
  <si>
    <t>-1598691721</t>
  </si>
  <si>
    <t>302002</t>
  </si>
  <si>
    <t>stabilizátor tlaku (5 kPa a   2 kPa) stabilizátor tlaku plynu G1 (DN25) - vnitřní závit</t>
  </si>
  <si>
    <t>2136672849</t>
  </si>
  <si>
    <t>303003</t>
  </si>
  <si>
    <t>kulový kohout G1</t>
  </si>
  <si>
    <t>-162580579</t>
  </si>
  <si>
    <t>304004</t>
  </si>
  <si>
    <t>-1903956278</t>
  </si>
  <si>
    <t>Armatury v tepelném zdroji</t>
  </si>
  <si>
    <t>401001</t>
  </si>
  <si>
    <t>Plynový kulový kohout R 3/4 součást volitelného příslušenství kotlové jednotky</t>
  </si>
  <si>
    <t>-1870674558</t>
  </si>
  <si>
    <t>401002</t>
  </si>
  <si>
    <t>Plynový kulový kohout R 1 součást volitelného příslušenství kotlové jednotky</t>
  </si>
  <si>
    <t>-659862003</t>
  </si>
  <si>
    <t>402003</t>
  </si>
  <si>
    <t>Plynový kulový kohout G1/2 s nátrubkem (vzorky)</t>
  </si>
  <si>
    <t>1442419496</t>
  </si>
  <si>
    <t>403004</t>
  </si>
  <si>
    <t>2113622426</t>
  </si>
  <si>
    <t>D10</t>
  </si>
  <si>
    <t>potrubí ocelové</t>
  </si>
  <si>
    <t>490101</t>
  </si>
  <si>
    <t>ocelové potrubí bezešvé závitové DN 15 (22x2,65)</t>
  </si>
  <si>
    <t>-941510818</t>
  </si>
  <si>
    <t xml:space="preserve"> 590101</t>
  </si>
  <si>
    <t>ocelové potrubí bezešvé závitové DN 20 (27x2,65)</t>
  </si>
  <si>
    <t>-1252595376</t>
  </si>
  <si>
    <t>690101</t>
  </si>
  <si>
    <t>ocelové potrubí bezešvé závitové DN 25 (34x3,25)</t>
  </si>
  <si>
    <t>1371226943</t>
  </si>
  <si>
    <t>790101</t>
  </si>
  <si>
    <t>ocelové potrubí bezešvé závitové DN 32 (42x3,25)</t>
  </si>
  <si>
    <t>-564653307</t>
  </si>
  <si>
    <t xml:space="preserve"> 890101</t>
  </si>
  <si>
    <t>ocelové potrubí bezešvé závitové DN 40 (48x3,25)</t>
  </si>
  <si>
    <t>-752039142</t>
  </si>
  <si>
    <t>990101</t>
  </si>
  <si>
    <t>ocelové potrubí bezešvé závitové DN 50 (60x3,65)</t>
  </si>
  <si>
    <t>-225079442</t>
  </si>
  <si>
    <t xml:space="preserve"> 109001</t>
  </si>
  <si>
    <t>ocelové potrubí bezešvé závitové DN 50 (ochranná trubka)</t>
  </si>
  <si>
    <t>-850747408</t>
  </si>
  <si>
    <t xml:space="preserve"> 119011</t>
  </si>
  <si>
    <t>objímky, závěsy potrubí - dlo potrubí</t>
  </si>
  <si>
    <t>1716309258</t>
  </si>
  <si>
    <t xml:space="preserve"> 129001</t>
  </si>
  <si>
    <t>nátěry potrubí - syntetický nátěr barvou žlutého odstínu dle ČSN 13 0072 - dle potrubí</t>
  </si>
  <si>
    <t>318645504</t>
  </si>
  <si>
    <t>D11</t>
  </si>
  <si>
    <t>potrubí plastové (PE), vnitřní podzemní plynovod</t>
  </si>
  <si>
    <t xml:space="preserve"> 149011</t>
  </si>
  <si>
    <t>potrubí PE 50x4,6  s ochranným pláštěm</t>
  </si>
  <si>
    <t>-490070184</t>
  </si>
  <si>
    <t>159012</t>
  </si>
  <si>
    <t>potrubí PE 40x3,7  s ochranným pláštěm</t>
  </si>
  <si>
    <t>2139356009</t>
  </si>
  <si>
    <t>169013</t>
  </si>
  <si>
    <t>koleno 90° PE d50 - elektrotvarovka</t>
  </si>
  <si>
    <t>-275019937</t>
  </si>
  <si>
    <t>179014</t>
  </si>
  <si>
    <t>koleno 90° PE d40 - elektrotvarovka</t>
  </si>
  <si>
    <t>1218342092</t>
  </si>
  <si>
    <t>189015</t>
  </si>
  <si>
    <t>"T" kus PE d50/50/40 - elektrotvarovka</t>
  </si>
  <si>
    <t>-1180053236</t>
  </si>
  <si>
    <t>199011</t>
  </si>
  <si>
    <t>záslepka  PE d50 - elektrotvarovka</t>
  </si>
  <si>
    <t>1035512585</t>
  </si>
  <si>
    <t>209012</t>
  </si>
  <si>
    <t>ochranná trubka PE d75 (ev. korugovaná) - dle skutečné potřeby ochrany</t>
  </si>
  <si>
    <t>1346953923</t>
  </si>
  <si>
    <t>219011</t>
  </si>
  <si>
    <t>zemní práce 0,6x1,3 m (šířka x hloubka)</t>
  </si>
  <si>
    <t>-1685178319</t>
  </si>
  <si>
    <t>229011</t>
  </si>
  <si>
    <t>signalizační vodič s dvojitou izolací CYY 2,5 mm2</t>
  </si>
  <si>
    <t>-2056951029</t>
  </si>
  <si>
    <t>239011</t>
  </si>
  <si>
    <t>výstražná folie</t>
  </si>
  <si>
    <t>-2120589572</t>
  </si>
  <si>
    <t>D12</t>
  </si>
  <si>
    <t>Montážní práce, ostatní</t>
  </si>
  <si>
    <t>24898</t>
  </si>
  <si>
    <t>837911891</t>
  </si>
  <si>
    <t>24899</t>
  </si>
  <si>
    <t>-64879347</t>
  </si>
  <si>
    <t>24901</t>
  </si>
  <si>
    <t xml:space="preserve">montáž </t>
  </si>
  <si>
    <t>-742325130</t>
  </si>
  <si>
    <t>25901</t>
  </si>
  <si>
    <t>1089862376</t>
  </si>
  <si>
    <t>2019-8-14</t>
  </si>
  <si>
    <t>Pro dotační  rozpočet uveďte v položce 2 cenu shodnou s položkou 1 (pro účely dotace je počítáno vytápění pouze stávajícího půdorysu 1.NP)</t>
  </si>
  <si>
    <t>svorka 273-100  3x1,5mm2 krabicová bezšroubo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</si>
</sst>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4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4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4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9" fontId="39" fillId="0" borderId="0" xfId="0" applyNumberFormat="1" applyFont="1" applyAlignment="1" applyProtection="1">
      <alignment horizontal="left" vertical="center"/>
    </xf>
    <xf numFmtId="49" fontId="0" fillId="0" borderId="0" xfId="0" applyNumberFormat="1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opLeftCell="A70" workbookViewId="0">
      <selection activeCell="K5" sqref="K5:AO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7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1:74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1:74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91" t="s">
        <v>2082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2"/>
      <c r="AQ5" s="22"/>
      <c r="AR5" s="20"/>
      <c r="BE5" s="299" t="s">
        <v>13</v>
      </c>
      <c r="BS5" s="17" t="s">
        <v>6</v>
      </c>
    </row>
    <row r="6" spans="1:74" ht="37" customHeight="1">
      <c r="B6" s="21"/>
      <c r="C6" s="22"/>
      <c r="D6" s="28" t="s">
        <v>14</v>
      </c>
      <c r="E6" s="22"/>
      <c r="F6" s="22"/>
      <c r="G6" s="22"/>
      <c r="H6" s="22"/>
      <c r="I6" s="22"/>
      <c r="J6" s="22"/>
      <c r="K6" s="293" t="s">
        <v>15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2"/>
      <c r="AQ6" s="22"/>
      <c r="AR6" s="20"/>
      <c r="BE6" s="300"/>
      <c r="BS6" s="17" t="s">
        <v>6</v>
      </c>
    </row>
    <row r="7" spans="1:74" ht="12" customHeight="1">
      <c r="B7" s="21"/>
      <c r="C7" s="22"/>
      <c r="D7" s="29" t="s">
        <v>16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17</v>
      </c>
      <c r="AL7" s="22"/>
      <c r="AM7" s="22"/>
      <c r="AN7" s="27" t="s">
        <v>1</v>
      </c>
      <c r="AO7" s="22"/>
      <c r="AP7" s="22"/>
      <c r="AQ7" s="22"/>
      <c r="AR7" s="20"/>
      <c r="BE7" s="300"/>
      <c r="BS7" s="17" t="s">
        <v>6</v>
      </c>
    </row>
    <row r="8" spans="1:74" ht="12" customHeight="1">
      <c r="B8" s="21"/>
      <c r="C8" s="22"/>
      <c r="D8" s="29" t="s">
        <v>18</v>
      </c>
      <c r="E8" s="22"/>
      <c r="F8" s="22"/>
      <c r="G8" s="22"/>
      <c r="H8" s="22"/>
      <c r="I8" s="22"/>
      <c r="J8" s="22"/>
      <c r="K8" s="27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20</v>
      </c>
      <c r="AL8" s="22"/>
      <c r="AM8" s="22"/>
      <c r="AN8" s="30" t="s">
        <v>21</v>
      </c>
      <c r="AO8" s="22"/>
      <c r="AP8" s="22"/>
      <c r="AQ8" s="22"/>
      <c r="AR8" s="20"/>
      <c r="BE8" s="300"/>
      <c r="BS8" s="17" t="s">
        <v>6</v>
      </c>
    </row>
    <row r="9" spans="1:74" ht="14.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0"/>
      <c r="BS9" s="17" t="s">
        <v>6</v>
      </c>
    </row>
    <row r="10" spans="1:74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24</v>
      </c>
      <c r="AO10" s="22"/>
      <c r="AP10" s="22"/>
      <c r="AQ10" s="22"/>
      <c r="AR10" s="20"/>
      <c r="BE10" s="300"/>
      <c r="BS10" s="17" t="s">
        <v>6</v>
      </c>
    </row>
    <row r="11" spans="1:74" ht="18.399999999999999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27</v>
      </c>
      <c r="AO11" s="22"/>
      <c r="AP11" s="22"/>
      <c r="AQ11" s="22"/>
      <c r="AR11" s="20"/>
      <c r="BE11" s="300"/>
      <c r="BS11" s="17" t="s">
        <v>6</v>
      </c>
    </row>
    <row r="12" spans="1:74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0"/>
      <c r="BS12" s="17" t="s">
        <v>6</v>
      </c>
    </row>
    <row r="13" spans="1:74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29</v>
      </c>
      <c r="AO13" s="22"/>
      <c r="AP13" s="22"/>
      <c r="AQ13" s="22"/>
      <c r="AR13" s="20"/>
      <c r="BE13" s="300"/>
      <c r="BS13" s="17" t="s">
        <v>6</v>
      </c>
    </row>
    <row r="14" spans="1:74" ht="12.5">
      <c r="B14" s="21"/>
      <c r="C14" s="22"/>
      <c r="D14" s="22"/>
      <c r="E14" s="295" t="s">
        <v>29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" t="s">
        <v>26</v>
      </c>
      <c r="AL14" s="22"/>
      <c r="AM14" s="22"/>
      <c r="AN14" s="31" t="s">
        <v>29</v>
      </c>
      <c r="AO14" s="22"/>
      <c r="AP14" s="22"/>
      <c r="AQ14" s="22"/>
      <c r="AR14" s="20"/>
      <c r="BE14" s="300"/>
      <c r="BS14" s="17" t="s">
        <v>6</v>
      </c>
    </row>
    <row r="15" spans="1:74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0"/>
      <c r="BS15" s="17" t="s">
        <v>4</v>
      </c>
    </row>
    <row r="16" spans="1:74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300"/>
      <c r="BS16" s="17" t="s">
        <v>4</v>
      </c>
    </row>
    <row r="17" spans="2:7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00"/>
      <c r="BS17" s="17" t="s">
        <v>32</v>
      </c>
    </row>
    <row r="18" spans="2:7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0"/>
      <c r="BS18" s="17" t="s">
        <v>6</v>
      </c>
    </row>
    <row r="19" spans="2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300"/>
      <c r="BS19" s="17" t="s">
        <v>6</v>
      </c>
    </row>
    <row r="20" spans="2:7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00"/>
      <c r="BS20" s="17" t="s">
        <v>32</v>
      </c>
    </row>
    <row r="21" spans="2:71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0"/>
    </row>
    <row r="22" spans="2:7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0"/>
    </row>
    <row r="23" spans="2:71" ht="16.5" customHeight="1">
      <c r="B23" s="21"/>
      <c r="C23" s="22"/>
      <c r="D23" s="22"/>
      <c r="E23" s="297" t="s">
        <v>36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2"/>
      <c r="AP23" s="22"/>
      <c r="AQ23" s="22"/>
      <c r="AR23" s="20"/>
      <c r="BE23" s="300"/>
    </row>
    <row r="24" spans="2:71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0"/>
    </row>
    <row r="25" spans="2:71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0"/>
    </row>
    <row r="26" spans="2:71" s="1" customFormat="1" ht="25.9" customHeight="1"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2">
        <f>ROUND(AG94,2)</f>
        <v>0</v>
      </c>
      <c r="AL26" s="303"/>
      <c r="AM26" s="303"/>
      <c r="AN26" s="303"/>
      <c r="AO26" s="303"/>
      <c r="AP26" s="35"/>
      <c r="AQ26" s="35"/>
      <c r="AR26" s="38"/>
      <c r="BE26" s="300"/>
    </row>
    <row r="27" spans="2:71" s="1" customFormat="1" ht="7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0"/>
    </row>
    <row r="28" spans="2:71" s="1" customFormat="1" ht="12.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8" t="s">
        <v>38</v>
      </c>
      <c r="M28" s="298"/>
      <c r="N28" s="298"/>
      <c r="O28" s="298"/>
      <c r="P28" s="298"/>
      <c r="Q28" s="35"/>
      <c r="R28" s="35"/>
      <c r="S28" s="35"/>
      <c r="T28" s="35"/>
      <c r="U28" s="35"/>
      <c r="V28" s="35"/>
      <c r="W28" s="298" t="s">
        <v>39</v>
      </c>
      <c r="X28" s="298"/>
      <c r="Y28" s="298"/>
      <c r="Z28" s="298"/>
      <c r="AA28" s="298"/>
      <c r="AB28" s="298"/>
      <c r="AC28" s="298"/>
      <c r="AD28" s="298"/>
      <c r="AE28" s="298"/>
      <c r="AF28" s="35"/>
      <c r="AG28" s="35"/>
      <c r="AH28" s="35"/>
      <c r="AI28" s="35"/>
      <c r="AJ28" s="35"/>
      <c r="AK28" s="298" t="s">
        <v>40</v>
      </c>
      <c r="AL28" s="298"/>
      <c r="AM28" s="298"/>
      <c r="AN28" s="298"/>
      <c r="AO28" s="298"/>
      <c r="AP28" s="35"/>
      <c r="AQ28" s="35"/>
      <c r="AR28" s="38"/>
      <c r="BE28" s="300"/>
    </row>
    <row r="29" spans="2:71" s="2" customFormat="1" ht="14.5" customHeight="1">
      <c r="B29" s="39"/>
      <c r="C29" s="40"/>
      <c r="D29" s="29" t="s">
        <v>41</v>
      </c>
      <c r="E29" s="40"/>
      <c r="F29" s="29" t="s">
        <v>42</v>
      </c>
      <c r="G29" s="40"/>
      <c r="H29" s="40"/>
      <c r="I29" s="40"/>
      <c r="J29" s="40"/>
      <c r="K29" s="40"/>
      <c r="L29" s="270">
        <v>0.21</v>
      </c>
      <c r="M29" s="271"/>
      <c r="N29" s="271"/>
      <c r="O29" s="271"/>
      <c r="P29" s="271"/>
      <c r="Q29" s="40"/>
      <c r="R29" s="40"/>
      <c r="S29" s="40"/>
      <c r="T29" s="40"/>
      <c r="U29" s="40"/>
      <c r="V29" s="40"/>
      <c r="W29" s="278">
        <f>ROUND(AZ94, 2)</f>
        <v>0</v>
      </c>
      <c r="X29" s="271"/>
      <c r="Y29" s="271"/>
      <c r="Z29" s="271"/>
      <c r="AA29" s="271"/>
      <c r="AB29" s="271"/>
      <c r="AC29" s="271"/>
      <c r="AD29" s="271"/>
      <c r="AE29" s="271"/>
      <c r="AF29" s="40"/>
      <c r="AG29" s="40"/>
      <c r="AH29" s="40"/>
      <c r="AI29" s="40"/>
      <c r="AJ29" s="40"/>
      <c r="AK29" s="278">
        <f>ROUND(AV94, 2)</f>
        <v>0</v>
      </c>
      <c r="AL29" s="271"/>
      <c r="AM29" s="271"/>
      <c r="AN29" s="271"/>
      <c r="AO29" s="271"/>
      <c r="AP29" s="40"/>
      <c r="AQ29" s="40"/>
      <c r="AR29" s="41"/>
      <c r="BE29" s="301"/>
    </row>
    <row r="30" spans="2:71" s="2" customFormat="1" ht="14.5" customHeight="1">
      <c r="B30" s="39"/>
      <c r="C30" s="40"/>
      <c r="D30" s="40"/>
      <c r="E30" s="40"/>
      <c r="F30" s="29" t="s">
        <v>43</v>
      </c>
      <c r="G30" s="40"/>
      <c r="H30" s="40"/>
      <c r="I30" s="40"/>
      <c r="J30" s="40"/>
      <c r="K30" s="40"/>
      <c r="L30" s="270">
        <v>0.15</v>
      </c>
      <c r="M30" s="271"/>
      <c r="N30" s="271"/>
      <c r="O30" s="271"/>
      <c r="P30" s="271"/>
      <c r="Q30" s="40"/>
      <c r="R30" s="40"/>
      <c r="S30" s="40"/>
      <c r="T30" s="40"/>
      <c r="U30" s="40"/>
      <c r="V30" s="40"/>
      <c r="W30" s="278">
        <f>ROUND(BA94, 2)</f>
        <v>0</v>
      </c>
      <c r="X30" s="271"/>
      <c r="Y30" s="271"/>
      <c r="Z30" s="271"/>
      <c r="AA30" s="271"/>
      <c r="AB30" s="271"/>
      <c r="AC30" s="271"/>
      <c r="AD30" s="271"/>
      <c r="AE30" s="271"/>
      <c r="AF30" s="40"/>
      <c r="AG30" s="40"/>
      <c r="AH30" s="40"/>
      <c r="AI30" s="40"/>
      <c r="AJ30" s="40"/>
      <c r="AK30" s="278">
        <f>ROUND(AW94, 2)</f>
        <v>0</v>
      </c>
      <c r="AL30" s="271"/>
      <c r="AM30" s="271"/>
      <c r="AN30" s="271"/>
      <c r="AO30" s="271"/>
      <c r="AP30" s="40"/>
      <c r="AQ30" s="40"/>
      <c r="AR30" s="41"/>
      <c r="BE30" s="301"/>
    </row>
    <row r="31" spans="2:71" s="2" customFormat="1" ht="14.5" hidden="1" customHeight="1">
      <c r="B31" s="39"/>
      <c r="C31" s="40"/>
      <c r="D31" s="40"/>
      <c r="E31" s="40"/>
      <c r="F31" s="29" t="s">
        <v>44</v>
      </c>
      <c r="G31" s="40"/>
      <c r="H31" s="40"/>
      <c r="I31" s="40"/>
      <c r="J31" s="40"/>
      <c r="K31" s="40"/>
      <c r="L31" s="270">
        <v>0.21</v>
      </c>
      <c r="M31" s="271"/>
      <c r="N31" s="271"/>
      <c r="O31" s="271"/>
      <c r="P31" s="271"/>
      <c r="Q31" s="40"/>
      <c r="R31" s="40"/>
      <c r="S31" s="40"/>
      <c r="T31" s="40"/>
      <c r="U31" s="40"/>
      <c r="V31" s="40"/>
      <c r="W31" s="278">
        <f>ROUND(BB94, 2)</f>
        <v>0</v>
      </c>
      <c r="X31" s="271"/>
      <c r="Y31" s="271"/>
      <c r="Z31" s="271"/>
      <c r="AA31" s="271"/>
      <c r="AB31" s="271"/>
      <c r="AC31" s="271"/>
      <c r="AD31" s="271"/>
      <c r="AE31" s="271"/>
      <c r="AF31" s="40"/>
      <c r="AG31" s="40"/>
      <c r="AH31" s="40"/>
      <c r="AI31" s="40"/>
      <c r="AJ31" s="40"/>
      <c r="AK31" s="278">
        <v>0</v>
      </c>
      <c r="AL31" s="271"/>
      <c r="AM31" s="271"/>
      <c r="AN31" s="271"/>
      <c r="AO31" s="271"/>
      <c r="AP31" s="40"/>
      <c r="AQ31" s="40"/>
      <c r="AR31" s="41"/>
      <c r="BE31" s="301"/>
    </row>
    <row r="32" spans="2:71" s="2" customFormat="1" ht="14.5" hidden="1" customHeight="1">
      <c r="B32" s="39"/>
      <c r="C32" s="40"/>
      <c r="D32" s="40"/>
      <c r="E32" s="40"/>
      <c r="F32" s="29" t="s">
        <v>45</v>
      </c>
      <c r="G32" s="40"/>
      <c r="H32" s="40"/>
      <c r="I32" s="40"/>
      <c r="J32" s="40"/>
      <c r="K32" s="40"/>
      <c r="L32" s="270">
        <v>0.15</v>
      </c>
      <c r="M32" s="271"/>
      <c r="N32" s="271"/>
      <c r="O32" s="271"/>
      <c r="P32" s="271"/>
      <c r="Q32" s="40"/>
      <c r="R32" s="40"/>
      <c r="S32" s="40"/>
      <c r="T32" s="40"/>
      <c r="U32" s="40"/>
      <c r="V32" s="40"/>
      <c r="W32" s="278">
        <f>ROUND(BC94, 2)</f>
        <v>0</v>
      </c>
      <c r="X32" s="271"/>
      <c r="Y32" s="271"/>
      <c r="Z32" s="271"/>
      <c r="AA32" s="271"/>
      <c r="AB32" s="271"/>
      <c r="AC32" s="271"/>
      <c r="AD32" s="271"/>
      <c r="AE32" s="271"/>
      <c r="AF32" s="40"/>
      <c r="AG32" s="40"/>
      <c r="AH32" s="40"/>
      <c r="AI32" s="40"/>
      <c r="AJ32" s="40"/>
      <c r="AK32" s="278">
        <v>0</v>
      </c>
      <c r="AL32" s="271"/>
      <c r="AM32" s="271"/>
      <c r="AN32" s="271"/>
      <c r="AO32" s="271"/>
      <c r="AP32" s="40"/>
      <c r="AQ32" s="40"/>
      <c r="AR32" s="41"/>
      <c r="BE32" s="301"/>
    </row>
    <row r="33" spans="2:57" s="2" customFormat="1" ht="14.5" hidden="1" customHeight="1">
      <c r="B33" s="39"/>
      <c r="C33" s="40"/>
      <c r="D33" s="40"/>
      <c r="E33" s="40"/>
      <c r="F33" s="29" t="s">
        <v>46</v>
      </c>
      <c r="G33" s="40"/>
      <c r="H33" s="40"/>
      <c r="I33" s="40"/>
      <c r="J33" s="40"/>
      <c r="K33" s="40"/>
      <c r="L33" s="270">
        <v>0</v>
      </c>
      <c r="M33" s="271"/>
      <c r="N33" s="271"/>
      <c r="O33" s="271"/>
      <c r="P33" s="271"/>
      <c r="Q33" s="40"/>
      <c r="R33" s="40"/>
      <c r="S33" s="40"/>
      <c r="T33" s="40"/>
      <c r="U33" s="40"/>
      <c r="V33" s="40"/>
      <c r="W33" s="278">
        <f>ROUND(BD94, 2)</f>
        <v>0</v>
      </c>
      <c r="X33" s="271"/>
      <c r="Y33" s="271"/>
      <c r="Z33" s="271"/>
      <c r="AA33" s="271"/>
      <c r="AB33" s="271"/>
      <c r="AC33" s="271"/>
      <c r="AD33" s="271"/>
      <c r="AE33" s="271"/>
      <c r="AF33" s="40"/>
      <c r="AG33" s="40"/>
      <c r="AH33" s="40"/>
      <c r="AI33" s="40"/>
      <c r="AJ33" s="40"/>
      <c r="AK33" s="278">
        <v>0</v>
      </c>
      <c r="AL33" s="271"/>
      <c r="AM33" s="271"/>
      <c r="AN33" s="271"/>
      <c r="AO33" s="271"/>
      <c r="AP33" s="40"/>
      <c r="AQ33" s="40"/>
      <c r="AR33" s="41"/>
      <c r="BE33" s="301"/>
    </row>
    <row r="34" spans="2:57" s="1" customFormat="1" ht="7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00"/>
    </row>
    <row r="35" spans="2:57" s="1" customFormat="1" ht="25.9" customHeight="1"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74" t="s">
        <v>49</v>
      </c>
      <c r="Y35" s="275"/>
      <c r="Z35" s="275"/>
      <c r="AA35" s="275"/>
      <c r="AB35" s="275"/>
      <c r="AC35" s="44"/>
      <c r="AD35" s="44"/>
      <c r="AE35" s="44"/>
      <c r="AF35" s="44"/>
      <c r="AG35" s="44"/>
      <c r="AH35" s="44"/>
      <c r="AI35" s="44"/>
      <c r="AJ35" s="44"/>
      <c r="AK35" s="276">
        <f>SUM(AK26:AK33)</f>
        <v>0</v>
      </c>
      <c r="AL35" s="275"/>
      <c r="AM35" s="275"/>
      <c r="AN35" s="275"/>
      <c r="AO35" s="277"/>
      <c r="AP35" s="42"/>
      <c r="AQ35" s="42"/>
      <c r="AR35" s="38"/>
    </row>
    <row r="36" spans="2:57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57" s="1" customFormat="1" ht="14.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57" ht="14.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57" ht="14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57" ht="14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57" ht="14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57" ht="14.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57" ht="14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57" ht="14.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57" ht="14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57" ht="14.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57" ht="14.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57" ht="14.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5" customHeight="1">
      <c r="B49" s="34"/>
      <c r="C49" s="3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5">
      <c r="B60" s="34"/>
      <c r="C60" s="35"/>
      <c r="D60" s="48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52</v>
      </c>
      <c r="AI60" s="37"/>
      <c r="AJ60" s="37"/>
      <c r="AK60" s="37"/>
      <c r="AL60" s="37"/>
      <c r="AM60" s="48" t="s">
        <v>53</v>
      </c>
      <c r="AN60" s="37"/>
      <c r="AO60" s="37"/>
      <c r="AP60" s="35"/>
      <c r="AQ60" s="35"/>
      <c r="AR60" s="38"/>
    </row>
    <row r="61" spans="2:44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3">
      <c r="B64" s="34"/>
      <c r="C64" s="35"/>
      <c r="D64" s="46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55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5">
      <c r="B75" s="34"/>
      <c r="C75" s="35"/>
      <c r="D75" s="48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52</v>
      </c>
      <c r="AI75" s="37"/>
      <c r="AJ75" s="37"/>
      <c r="AK75" s="37"/>
      <c r="AL75" s="37"/>
      <c r="AM75" s="48" t="s">
        <v>53</v>
      </c>
      <c r="AN75" s="37"/>
      <c r="AO75" s="37"/>
      <c r="AP75" s="35"/>
      <c r="AQ75" s="35"/>
      <c r="AR75" s="38"/>
    </row>
    <row r="76" spans="2:44" s="1" customFormat="1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7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1:91" s="1" customFormat="1" ht="7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1:91" s="1" customFormat="1" ht="25" customHeight="1">
      <c r="B82" s="34"/>
      <c r="C82" s="23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1:91" s="1" customFormat="1" ht="7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1:91" s="3" customFormat="1" ht="12" customHeight="1">
      <c r="B84" s="53"/>
      <c r="C84" s="29" t="s">
        <v>12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2019-8-14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1:91" s="4" customFormat="1" ht="37" customHeight="1">
      <c r="B85" s="56"/>
      <c r="C85" s="57" t="s">
        <v>14</v>
      </c>
      <c r="D85" s="58"/>
      <c r="E85" s="58"/>
      <c r="F85" s="58"/>
      <c r="G85" s="58"/>
      <c r="H85" s="58"/>
      <c r="I85" s="58"/>
      <c r="J85" s="58"/>
      <c r="K85" s="58"/>
      <c r="L85" s="288" t="str">
        <f>K6</f>
        <v>ADMINISTRATIVNÍ BUDOVA AVA investor s.r.o.,p.č.st.2843, k.ú.Nymburk - ENERGETICKÁ OPATŘENÍ</v>
      </c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58"/>
      <c r="AQ85" s="58"/>
      <c r="AR85" s="59"/>
    </row>
    <row r="86" spans="1:91" s="1" customFormat="1" ht="7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1:91" s="1" customFormat="1" ht="12" customHeight="1">
      <c r="B87" s="34"/>
      <c r="C87" s="29" t="s">
        <v>18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Poděbradská ul., Nymburk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20</v>
      </c>
      <c r="AJ87" s="35"/>
      <c r="AK87" s="35"/>
      <c r="AL87" s="35"/>
      <c r="AM87" s="290" t="str">
        <f>IF(AN8= "","",AN8)</f>
        <v>14.8.2019</v>
      </c>
      <c r="AN87" s="290"/>
      <c r="AO87" s="35"/>
      <c r="AP87" s="35"/>
      <c r="AQ87" s="35"/>
      <c r="AR87" s="38"/>
    </row>
    <row r="88" spans="1:91" s="1" customFormat="1" ht="7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1:91" s="1" customFormat="1" ht="28" customHeight="1">
      <c r="B89" s="34"/>
      <c r="C89" s="29" t="s">
        <v>22</v>
      </c>
      <c r="D89" s="35"/>
      <c r="E89" s="35"/>
      <c r="F89" s="35"/>
      <c r="G89" s="35"/>
      <c r="H89" s="35"/>
      <c r="I89" s="35"/>
      <c r="J89" s="35"/>
      <c r="K89" s="35"/>
      <c r="L89" s="54" t="str">
        <f>IF(E11= "","",E11)</f>
        <v>AVA investor s.r.o., Hradec Králové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286" t="str">
        <f>IF(E17="","",E17)</f>
        <v>ARCHAPLAN s.r.o., Hradec Králové</v>
      </c>
      <c r="AN89" s="287"/>
      <c r="AO89" s="287"/>
      <c r="AP89" s="287"/>
      <c r="AQ89" s="35"/>
      <c r="AR89" s="38"/>
      <c r="AS89" s="280" t="s">
        <v>57</v>
      </c>
      <c r="AT89" s="281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1:91" s="1" customFormat="1" ht="15.25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286" t="str">
        <f>IF(E20="","",E20)</f>
        <v xml:space="preserve"> </v>
      </c>
      <c r="AN90" s="287"/>
      <c r="AO90" s="287"/>
      <c r="AP90" s="287"/>
      <c r="AQ90" s="35"/>
      <c r="AR90" s="38"/>
      <c r="AS90" s="282"/>
      <c r="AT90" s="283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1:91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4"/>
      <c r="AT91" s="285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1:91" s="1" customFormat="1" ht="29.25" customHeight="1">
      <c r="B92" s="34"/>
      <c r="C92" s="263" t="s">
        <v>58</v>
      </c>
      <c r="D92" s="264"/>
      <c r="E92" s="264"/>
      <c r="F92" s="264"/>
      <c r="G92" s="264"/>
      <c r="H92" s="68"/>
      <c r="I92" s="265" t="s">
        <v>59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73" t="s">
        <v>60</v>
      </c>
      <c r="AH92" s="264"/>
      <c r="AI92" s="264"/>
      <c r="AJ92" s="264"/>
      <c r="AK92" s="264"/>
      <c r="AL92" s="264"/>
      <c r="AM92" s="264"/>
      <c r="AN92" s="265" t="s">
        <v>61</v>
      </c>
      <c r="AO92" s="264"/>
      <c r="AP92" s="272"/>
      <c r="AQ92" s="69" t="s">
        <v>62</v>
      </c>
      <c r="AR92" s="38"/>
      <c r="AS92" s="70" t="s">
        <v>63</v>
      </c>
      <c r="AT92" s="71" t="s">
        <v>64</v>
      </c>
      <c r="AU92" s="71" t="s">
        <v>65</v>
      </c>
      <c r="AV92" s="71" t="s">
        <v>66</v>
      </c>
      <c r="AW92" s="71" t="s">
        <v>67</v>
      </c>
      <c r="AX92" s="71" t="s">
        <v>68</v>
      </c>
      <c r="AY92" s="71" t="s">
        <v>69</v>
      </c>
      <c r="AZ92" s="71" t="s">
        <v>70</v>
      </c>
      <c r="BA92" s="71" t="s">
        <v>71</v>
      </c>
      <c r="BB92" s="71" t="s">
        <v>72</v>
      </c>
      <c r="BC92" s="71" t="s">
        <v>73</v>
      </c>
      <c r="BD92" s="72" t="s">
        <v>74</v>
      </c>
    </row>
    <row r="93" spans="1:91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1:91" s="5" customFormat="1" ht="32.5" customHeight="1">
      <c r="B94" s="76"/>
      <c r="C94" s="77" t="s">
        <v>75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68">
        <f>ROUND(SUM(AG95:AG99),2)</f>
        <v>0</v>
      </c>
      <c r="AH94" s="268"/>
      <c r="AI94" s="268"/>
      <c r="AJ94" s="268"/>
      <c r="AK94" s="268"/>
      <c r="AL94" s="268"/>
      <c r="AM94" s="268"/>
      <c r="AN94" s="269">
        <f t="shared" ref="AN94:AN99" si="0">SUM(AG94,AT94)</f>
        <v>0</v>
      </c>
      <c r="AO94" s="269"/>
      <c r="AP94" s="269"/>
      <c r="AQ94" s="80" t="s">
        <v>1</v>
      </c>
      <c r="AR94" s="81"/>
      <c r="AS94" s="82">
        <f>ROUND(SUM(AS95:AS99),2)</f>
        <v>0</v>
      </c>
      <c r="AT94" s="83">
        <f t="shared" ref="AT94:AT99" si="1">ROUND(SUM(AV94:AW94),2)</f>
        <v>0</v>
      </c>
      <c r="AU94" s="84">
        <f>ROUND(SUM(AU95:AU99),5)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ROUND(SUM(AZ95:AZ99),2)</f>
        <v>0</v>
      </c>
      <c r="BA94" s="83">
        <f>ROUND(SUM(BA95:BA99),2)</f>
        <v>0</v>
      </c>
      <c r="BB94" s="83">
        <f>ROUND(SUM(BB95:BB99),2)</f>
        <v>0</v>
      </c>
      <c r="BC94" s="83">
        <f>ROUND(SUM(BC95:BC99),2)</f>
        <v>0</v>
      </c>
      <c r="BD94" s="85">
        <f>ROUND(SUM(BD95:BD99),2)</f>
        <v>0</v>
      </c>
      <c r="BS94" s="86" t="s">
        <v>76</v>
      </c>
      <c r="BT94" s="86" t="s">
        <v>77</v>
      </c>
      <c r="BU94" s="87" t="s">
        <v>78</v>
      </c>
      <c r="BV94" s="86" t="s">
        <v>79</v>
      </c>
      <c r="BW94" s="86" t="s">
        <v>5</v>
      </c>
      <c r="BX94" s="86" t="s">
        <v>80</v>
      </c>
      <c r="CL94" s="86" t="s">
        <v>1</v>
      </c>
    </row>
    <row r="95" spans="1:91" s="6" customFormat="1" ht="27" customHeight="1">
      <c r="A95" s="88" t="s">
        <v>81</v>
      </c>
      <c r="B95" s="89"/>
      <c r="C95" s="90"/>
      <c r="D95" s="262" t="s">
        <v>82</v>
      </c>
      <c r="E95" s="262"/>
      <c r="F95" s="262"/>
      <c r="G95" s="262"/>
      <c r="H95" s="262"/>
      <c r="I95" s="91"/>
      <c r="J95" s="262" t="s">
        <v>83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6">
        <f>'1 - SO 01 Administrativa ...'!J30</f>
        <v>0</v>
      </c>
      <c r="AH95" s="267"/>
      <c r="AI95" s="267"/>
      <c r="AJ95" s="267"/>
      <c r="AK95" s="267"/>
      <c r="AL95" s="267"/>
      <c r="AM95" s="267"/>
      <c r="AN95" s="266">
        <f t="shared" si="0"/>
        <v>0</v>
      </c>
      <c r="AO95" s="267"/>
      <c r="AP95" s="267"/>
      <c r="AQ95" s="92" t="s">
        <v>84</v>
      </c>
      <c r="AR95" s="93"/>
      <c r="AS95" s="94">
        <v>0</v>
      </c>
      <c r="AT95" s="95">
        <f t="shared" si="1"/>
        <v>0</v>
      </c>
      <c r="AU95" s="96">
        <f>'1 - SO 01 Administrativa ...'!P142</f>
        <v>0</v>
      </c>
      <c r="AV95" s="95">
        <f>'1 - SO 01 Administrativa ...'!J33</f>
        <v>0</v>
      </c>
      <c r="AW95" s="95">
        <f>'1 - SO 01 Administrativa ...'!J34</f>
        <v>0</v>
      </c>
      <c r="AX95" s="95">
        <f>'1 - SO 01 Administrativa ...'!J35</f>
        <v>0</v>
      </c>
      <c r="AY95" s="95">
        <f>'1 - SO 01 Administrativa ...'!J36</f>
        <v>0</v>
      </c>
      <c r="AZ95" s="95">
        <f>'1 - SO 01 Administrativa ...'!F33</f>
        <v>0</v>
      </c>
      <c r="BA95" s="95">
        <f>'1 - SO 01 Administrativa ...'!F34</f>
        <v>0</v>
      </c>
      <c r="BB95" s="95">
        <f>'1 - SO 01 Administrativa ...'!F35</f>
        <v>0</v>
      </c>
      <c r="BC95" s="95">
        <f>'1 - SO 01 Administrativa ...'!F36</f>
        <v>0</v>
      </c>
      <c r="BD95" s="97">
        <f>'1 - SO 01 Administrativa ...'!F37</f>
        <v>0</v>
      </c>
      <c r="BT95" s="98" t="s">
        <v>82</v>
      </c>
      <c r="BV95" s="98" t="s">
        <v>79</v>
      </c>
      <c r="BW95" s="98" t="s">
        <v>85</v>
      </c>
      <c r="BX95" s="98" t="s">
        <v>5</v>
      </c>
      <c r="CL95" s="98" t="s">
        <v>1</v>
      </c>
      <c r="CM95" s="98" t="s">
        <v>86</v>
      </c>
    </row>
    <row r="96" spans="1:91" s="6" customFormat="1" ht="16.5" customHeight="1">
      <c r="A96" s="88" t="s">
        <v>81</v>
      </c>
      <c r="B96" s="89"/>
      <c r="C96" s="90"/>
      <c r="D96" s="262" t="s">
        <v>87</v>
      </c>
      <c r="E96" s="262"/>
      <c r="F96" s="262"/>
      <c r="G96" s="262"/>
      <c r="H96" s="262"/>
      <c r="I96" s="91"/>
      <c r="J96" s="262" t="s">
        <v>88</v>
      </c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6">
        <f>'6.6 - Otopná soustava - r...'!J30</f>
        <v>0</v>
      </c>
      <c r="AH96" s="267"/>
      <c r="AI96" s="267"/>
      <c r="AJ96" s="267"/>
      <c r="AK96" s="267"/>
      <c r="AL96" s="267"/>
      <c r="AM96" s="267"/>
      <c r="AN96" s="266">
        <f t="shared" si="0"/>
        <v>0</v>
      </c>
      <c r="AO96" s="267"/>
      <c r="AP96" s="267"/>
      <c r="AQ96" s="92" t="s">
        <v>84</v>
      </c>
      <c r="AR96" s="93"/>
      <c r="AS96" s="94">
        <v>0</v>
      </c>
      <c r="AT96" s="95">
        <f t="shared" si="1"/>
        <v>0</v>
      </c>
      <c r="AU96" s="96">
        <f>'6.6 - Otopná soustava - r...'!P138</f>
        <v>0</v>
      </c>
      <c r="AV96" s="95">
        <f>'6.6 - Otopná soustava - r...'!J33</f>
        <v>0</v>
      </c>
      <c r="AW96" s="95">
        <f>'6.6 - Otopná soustava - r...'!J34</f>
        <v>0</v>
      </c>
      <c r="AX96" s="95">
        <f>'6.6 - Otopná soustava - r...'!J35</f>
        <v>0</v>
      </c>
      <c r="AY96" s="95">
        <f>'6.6 - Otopná soustava - r...'!J36</f>
        <v>0</v>
      </c>
      <c r="AZ96" s="95">
        <f>'6.6 - Otopná soustava - r...'!F33</f>
        <v>0</v>
      </c>
      <c r="BA96" s="95">
        <f>'6.6 - Otopná soustava - r...'!F34</f>
        <v>0</v>
      </c>
      <c r="BB96" s="95">
        <f>'6.6 - Otopná soustava - r...'!F35</f>
        <v>0</v>
      </c>
      <c r="BC96" s="95">
        <f>'6.6 - Otopná soustava - r...'!F36</f>
        <v>0</v>
      </c>
      <c r="BD96" s="97">
        <f>'6.6 - Otopná soustava - r...'!F37</f>
        <v>0</v>
      </c>
      <c r="BT96" s="98" t="s">
        <v>82</v>
      </c>
      <c r="BV96" s="98" t="s">
        <v>79</v>
      </c>
      <c r="BW96" s="98" t="s">
        <v>89</v>
      </c>
      <c r="BX96" s="98" t="s">
        <v>5</v>
      </c>
      <c r="CL96" s="98" t="s">
        <v>1</v>
      </c>
      <c r="CM96" s="98" t="s">
        <v>86</v>
      </c>
    </row>
    <row r="97" spans="1:91" s="6" customFormat="1" ht="16.5" customHeight="1">
      <c r="A97" s="88" t="s">
        <v>81</v>
      </c>
      <c r="B97" s="89"/>
      <c r="C97" s="90"/>
      <c r="D97" s="262" t="s">
        <v>90</v>
      </c>
      <c r="E97" s="262"/>
      <c r="F97" s="262"/>
      <c r="G97" s="262"/>
      <c r="H97" s="262"/>
      <c r="I97" s="91"/>
      <c r="J97" s="262" t="s">
        <v>91</v>
      </c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6">
        <f>'7 - Elektro 1.NP - rozpoč...'!J30</f>
        <v>0</v>
      </c>
      <c r="AH97" s="267"/>
      <c r="AI97" s="267"/>
      <c r="AJ97" s="267"/>
      <c r="AK97" s="267"/>
      <c r="AL97" s="267"/>
      <c r="AM97" s="267"/>
      <c r="AN97" s="266">
        <f t="shared" si="0"/>
        <v>0</v>
      </c>
      <c r="AO97" s="267"/>
      <c r="AP97" s="267"/>
      <c r="AQ97" s="92" t="s">
        <v>84</v>
      </c>
      <c r="AR97" s="93"/>
      <c r="AS97" s="94">
        <v>0</v>
      </c>
      <c r="AT97" s="95">
        <f t="shared" si="1"/>
        <v>0</v>
      </c>
      <c r="AU97" s="96">
        <f>'7 - Elektro 1.NP - rozpoč...'!P122</f>
        <v>0</v>
      </c>
      <c r="AV97" s="95">
        <f>'7 - Elektro 1.NP - rozpoč...'!J33</f>
        <v>0</v>
      </c>
      <c r="AW97" s="95">
        <f>'7 - Elektro 1.NP - rozpoč...'!J34</f>
        <v>0</v>
      </c>
      <c r="AX97" s="95">
        <f>'7 - Elektro 1.NP - rozpoč...'!J35</f>
        <v>0</v>
      </c>
      <c r="AY97" s="95">
        <f>'7 - Elektro 1.NP - rozpoč...'!J36</f>
        <v>0</v>
      </c>
      <c r="AZ97" s="95">
        <f>'7 - Elektro 1.NP - rozpoč...'!F33</f>
        <v>0</v>
      </c>
      <c r="BA97" s="95">
        <f>'7 - Elektro 1.NP - rozpoč...'!F34</f>
        <v>0</v>
      </c>
      <c r="BB97" s="95">
        <f>'7 - Elektro 1.NP - rozpoč...'!F35</f>
        <v>0</v>
      </c>
      <c r="BC97" s="95">
        <f>'7 - Elektro 1.NP - rozpoč...'!F36</f>
        <v>0</v>
      </c>
      <c r="BD97" s="97">
        <f>'7 - Elektro 1.NP - rozpoč...'!F37</f>
        <v>0</v>
      </c>
      <c r="BT97" s="98" t="s">
        <v>82</v>
      </c>
      <c r="BV97" s="98" t="s">
        <v>79</v>
      </c>
      <c r="BW97" s="98" t="s">
        <v>92</v>
      </c>
      <c r="BX97" s="98" t="s">
        <v>5</v>
      </c>
      <c r="CL97" s="98" t="s">
        <v>1</v>
      </c>
      <c r="CM97" s="98" t="s">
        <v>86</v>
      </c>
    </row>
    <row r="98" spans="1:91" s="6" customFormat="1" ht="16.5" customHeight="1">
      <c r="A98" s="88" t="s">
        <v>81</v>
      </c>
      <c r="B98" s="89"/>
      <c r="C98" s="90"/>
      <c r="D98" s="262" t="s">
        <v>93</v>
      </c>
      <c r="E98" s="262"/>
      <c r="F98" s="262"/>
      <c r="G98" s="262"/>
      <c r="H98" s="262"/>
      <c r="I98" s="91"/>
      <c r="J98" s="262" t="s">
        <v>94</v>
      </c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6">
        <f>'7.7 - Elektro 2.NP - rozp...'!J30</f>
        <v>0</v>
      </c>
      <c r="AH98" s="267"/>
      <c r="AI98" s="267"/>
      <c r="AJ98" s="267"/>
      <c r="AK98" s="267"/>
      <c r="AL98" s="267"/>
      <c r="AM98" s="267"/>
      <c r="AN98" s="266">
        <f t="shared" si="0"/>
        <v>0</v>
      </c>
      <c r="AO98" s="267"/>
      <c r="AP98" s="267"/>
      <c r="AQ98" s="92" t="s">
        <v>84</v>
      </c>
      <c r="AR98" s="93"/>
      <c r="AS98" s="94">
        <v>0</v>
      </c>
      <c r="AT98" s="95">
        <f t="shared" si="1"/>
        <v>0</v>
      </c>
      <c r="AU98" s="96">
        <f>'7.7 - Elektro 2.NP - rozp...'!P123</f>
        <v>0</v>
      </c>
      <c r="AV98" s="95">
        <f>'7.7 - Elektro 2.NP - rozp...'!J33</f>
        <v>0</v>
      </c>
      <c r="AW98" s="95">
        <f>'7.7 - Elektro 2.NP - rozp...'!J34</f>
        <v>0</v>
      </c>
      <c r="AX98" s="95">
        <f>'7.7 - Elektro 2.NP - rozp...'!J35</f>
        <v>0</v>
      </c>
      <c r="AY98" s="95">
        <f>'7.7 - Elektro 2.NP - rozp...'!J36</f>
        <v>0</v>
      </c>
      <c r="AZ98" s="95">
        <f>'7.7 - Elektro 2.NP - rozp...'!F33</f>
        <v>0</v>
      </c>
      <c r="BA98" s="95">
        <f>'7.7 - Elektro 2.NP - rozp...'!F34</f>
        <v>0</v>
      </c>
      <c r="BB98" s="95">
        <f>'7.7 - Elektro 2.NP - rozp...'!F35</f>
        <v>0</v>
      </c>
      <c r="BC98" s="95">
        <f>'7.7 - Elektro 2.NP - rozp...'!F36</f>
        <v>0</v>
      </c>
      <c r="BD98" s="97">
        <f>'7.7 - Elektro 2.NP - rozp...'!F37</f>
        <v>0</v>
      </c>
      <c r="BT98" s="98" t="s">
        <v>82</v>
      </c>
      <c r="BV98" s="98" t="s">
        <v>79</v>
      </c>
      <c r="BW98" s="98" t="s">
        <v>95</v>
      </c>
      <c r="BX98" s="98" t="s">
        <v>5</v>
      </c>
      <c r="CL98" s="98" t="s">
        <v>1</v>
      </c>
      <c r="CM98" s="98" t="s">
        <v>86</v>
      </c>
    </row>
    <row r="99" spans="1:91" s="6" customFormat="1" ht="16.5" customHeight="1">
      <c r="A99" s="88" t="s">
        <v>81</v>
      </c>
      <c r="B99" s="89"/>
      <c r="C99" s="90"/>
      <c r="D99" s="262" t="s">
        <v>96</v>
      </c>
      <c r="E99" s="262"/>
      <c r="F99" s="262"/>
      <c r="G99" s="262"/>
      <c r="H99" s="262"/>
      <c r="I99" s="91"/>
      <c r="J99" s="262" t="s">
        <v>97</v>
      </c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6">
        <f>'8 - Plyn - rozpočet pro d...'!J30</f>
        <v>0</v>
      </c>
      <c r="AH99" s="267"/>
      <c r="AI99" s="267"/>
      <c r="AJ99" s="267"/>
      <c r="AK99" s="267"/>
      <c r="AL99" s="267"/>
      <c r="AM99" s="267"/>
      <c r="AN99" s="266">
        <f t="shared" si="0"/>
        <v>0</v>
      </c>
      <c r="AO99" s="267"/>
      <c r="AP99" s="267"/>
      <c r="AQ99" s="92" t="s">
        <v>84</v>
      </c>
      <c r="AR99" s="93"/>
      <c r="AS99" s="99">
        <v>0</v>
      </c>
      <c r="AT99" s="100">
        <f t="shared" si="1"/>
        <v>0</v>
      </c>
      <c r="AU99" s="101">
        <f>'8 - Plyn - rozpočet pro d...'!P129</f>
        <v>0</v>
      </c>
      <c r="AV99" s="100">
        <f>'8 - Plyn - rozpočet pro d...'!J33</f>
        <v>0</v>
      </c>
      <c r="AW99" s="100">
        <f>'8 - Plyn - rozpočet pro d...'!J34</f>
        <v>0</v>
      </c>
      <c r="AX99" s="100">
        <f>'8 - Plyn - rozpočet pro d...'!J35</f>
        <v>0</v>
      </c>
      <c r="AY99" s="100">
        <f>'8 - Plyn - rozpočet pro d...'!J36</f>
        <v>0</v>
      </c>
      <c r="AZ99" s="100">
        <f>'8 - Plyn - rozpočet pro d...'!F33</f>
        <v>0</v>
      </c>
      <c r="BA99" s="100">
        <f>'8 - Plyn - rozpočet pro d...'!F34</f>
        <v>0</v>
      </c>
      <c r="BB99" s="100">
        <f>'8 - Plyn - rozpočet pro d...'!F35</f>
        <v>0</v>
      </c>
      <c r="BC99" s="100">
        <f>'8 - Plyn - rozpočet pro d...'!F36</f>
        <v>0</v>
      </c>
      <c r="BD99" s="102">
        <f>'8 - Plyn - rozpočet pro d...'!F37</f>
        <v>0</v>
      </c>
      <c r="BT99" s="98" t="s">
        <v>82</v>
      </c>
      <c r="BV99" s="98" t="s">
        <v>79</v>
      </c>
      <c r="BW99" s="98" t="s">
        <v>98</v>
      </c>
      <c r="BX99" s="98" t="s">
        <v>5</v>
      </c>
      <c r="CL99" s="98" t="s">
        <v>1</v>
      </c>
      <c r="CM99" s="98" t="s">
        <v>86</v>
      </c>
    </row>
    <row r="100" spans="1:91" s="1" customFormat="1" ht="30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8"/>
    </row>
    <row r="101" spans="1:91" s="1" customFormat="1" ht="7" customHeight="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38"/>
    </row>
  </sheetData>
  <sheetProtection formatColumns="0" formatRows="0"/>
  <mergeCells count="58"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1 - SO 01 Administrativa ...'!C2" display="/" xr:uid="{00000000-0004-0000-0000-000000000000}"/>
    <hyperlink ref="A96" location="'6.6 - Otopná soustava - r...'!C2" display="/" xr:uid="{00000000-0004-0000-0000-000001000000}"/>
    <hyperlink ref="A97" location="'7 - Elektro 1.NP - rozpoč...'!C2" display="/" xr:uid="{00000000-0004-0000-0000-000002000000}"/>
    <hyperlink ref="A98" location="'7.7 - Elektro 2.NP - rozp...'!C2" display="/" xr:uid="{00000000-0004-0000-0000-000003000000}"/>
    <hyperlink ref="A99" location="'8 - Plyn - rozpočet pro d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151"/>
  <sheetViews>
    <sheetView showGridLines="0" topLeftCell="A2" workbookViewId="0">
      <selection activeCell="E132" sqref="E132:H13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103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85</v>
      </c>
    </row>
    <row r="3" spans="2:46" ht="7" hidden="1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hidden="1" customHeight="1">
      <c r="B4" s="20"/>
      <c r="D4" s="107" t="s">
        <v>99</v>
      </c>
      <c r="L4" s="20"/>
      <c r="M4" s="108" t="s">
        <v>10</v>
      </c>
      <c r="AT4" s="17" t="s">
        <v>4</v>
      </c>
    </row>
    <row r="5" spans="2:46" ht="7" hidden="1" customHeight="1">
      <c r="B5" s="20"/>
      <c r="L5" s="20"/>
    </row>
    <row r="6" spans="2:46" ht="12" hidden="1" customHeight="1">
      <c r="B6" s="20"/>
      <c r="D6" s="109" t="s">
        <v>14</v>
      </c>
      <c r="L6" s="20"/>
    </row>
    <row r="7" spans="2:46" ht="16.5" hidden="1" customHeight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46" s="1" customFormat="1" ht="12" hidden="1" customHeight="1">
      <c r="B8" s="38"/>
      <c r="D8" s="109" t="s">
        <v>100</v>
      </c>
      <c r="I8" s="110"/>
      <c r="L8" s="38"/>
    </row>
    <row r="9" spans="2:46" s="1" customFormat="1" ht="37" hidden="1" customHeight="1">
      <c r="B9" s="38"/>
      <c r="E9" s="309" t="s">
        <v>101</v>
      </c>
      <c r="F9" s="310"/>
      <c r="G9" s="310"/>
      <c r="H9" s="310"/>
      <c r="I9" s="110"/>
      <c r="L9" s="38"/>
    </row>
    <row r="10" spans="2:46" s="1" customFormat="1" hidden="1">
      <c r="B10" s="38"/>
      <c r="I10" s="110"/>
      <c r="L10" s="38"/>
    </row>
    <row r="11" spans="2:46" s="1" customFormat="1" ht="12" hidden="1" customHeight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46" s="1" customFormat="1" ht="12" hidden="1" customHeight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46" s="1" customFormat="1" ht="10.9" hidden="1" customHeight="1">
      <c r="B13" s="38"/>
      <c r="I13" s="110"/>
      <c r="L13" s="38"/>
    </row>
    <row r="14" spans="2:46" s="1" customFormat="1" ht="12" hidden="1" customHeight="1">
      <c r="B14" s="38"/>
      <c r="D14" s="109" t="s">
        <v>22</v>
      </c>
      <c r="I14" s="112" t="s">
        <v>23</v>
      </c>
      <c r="J14" s="111" t="s">
        <v>24</v>
      </c>
      <c r="L14" s="38"/>
    </row>
    <row r="15" spans="2:46" s="1" customFormat="1" ht="18" hidden="1" customHeight="1">
      <c r="B15" s="38"/>
      <c r="E15" s="111" t="s">
        <v>25</v>
      </c>
      <c r="I15" s="112" t="s">
        <v>26</v>
      </c>
      <c r="J15" s="111" t="s">
        <v>27</v>
      </c>
      <c r="L15" s="38"/>
    </row>
    <row r="16" spans="2:46" s="1" customFormat="1" ht="7" hidden="1" customHeight="1">
      <c r="B16" s="38"/>
      <c r="I16" s="110"/>
      <c r="L16" s="38"/>
    </row>
    <row r="17" spans="2:12" s="1" customFormat="1" ht="12" hidden="1" customHeight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hidden="1" customHeight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hidden="1" customHeight="1">
      <c r="B19" s="38"/>
      <c r="I19" s="110"/>
      <c r="L19" s="38"/>
    </row>
    <row r="20" spans="2:12" s="1" customFormat="1" ht="12" hidden="1" customHeight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hidden="1" customHeight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hidden="1" customHeight="1">
      <c r="B22" s="38"/>
      <c r="I22" s="110"/>
      <c r="L22" s="38"/>
    </row>
    <row r="23" spans="2:12" s="1" customFormat="1" ht="12" hidden="1" customHeight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hidden="1" customHeight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hidden="1" customHeight="1">
      <c r="B25" s="38"/>
      <c r="I25" s="110"/>
      <c r="L25" s="38"/>
    </row>
    <row r="26" spans="2:12" s="1" customFormat="1" ht="12" hidden="1" customHeight="1">
      <c r="B26" s="38"/>
      <c r="D26" s="109" t="s">
        <v>35</v>
      </c>
      <c r="I26" s="110"/>
      <c r="L26" s="38"/>
    </row>
    <row r="27" spans="2:12" s="7" customFormat="1" ht="16.5" hidden="1" customHeight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hidden="1" customHeight="1">
      <c r="B28" s="38"/>
      <c r="I28" s="110"/>
      <c r="L28" s="38"/>
    </row>
    <row r="29" spans="2:12" s="1" customFormat="1" ht="7" hidden="1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hidden="1" customHeight="1">
      <c r="B30" s="38"/>
      <c r="D30" s="117" t="s">
        <v>37</v>
      </c>
      <c r="I30" s="110"/>
      <c r="J30" s="118">
        <f>ROUND(J142, 2)</f>
        <v>0</v>
      </c>
      <c r="L30" s="38"/>
    </row>
    <row r="31" spans="2:12" s="1" customFormat="1" ht="7" hidden="1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hidden="1" customHeight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hidden="1" customHeight="1">
      <c r="B33" s="38"/>
      <c r="D33" s="121" t="s">
        <v>41</v>
      </c>
      <c r="E33" s="109" t="s">
        <v>42</v>
      </c>
      <c r="F33" s="122">
        <f>ROUND((SUM(BE142:BE1150)),  2)</f>
        <v>0</v>
      </c>
      <c r="I33" s="123">
        <v>0.21</v>
      </c>
      <c r="J33" s="122">
        <f>ROUND(((SUM(BE142:BE1150))*I33),  2)</f>
        <v>0</v>
      </c>
      <c r="L33" s="38"/>
    </row>
    <row r="34" spans="2:12" s="1" customFormat="1" ht="14.5" hidden="1" customHeight="1">
      <c r="B34" s="38"/>
      <c r="E34" s="109" t="s">
        <v>43</v>
      </c>
      <c r="F34" s="122">
        <f>ROUND((SUM(BF142:BF1150)),  2)</f>
        <v>0</v>
      </c>
      <c r="I34" s="123">
        <v>0.15</v>
      </c>
      <c r="J34" s="122">
        <f>ROUND(((SUM(BF142:BF1150))*I34),  2)</f>
        <v>0</v>
      </c>
      <c r="L34" s="38"/>
    </row>
    <row r="35" spans="2:12" s="1" customFormat="1" ht="14.5" hidden="1" customHeight="1">
      <c r="B35" s="38"/>
      <c r="E35" s="109" t="s">
        <v>44</v>
      </c>
      <c r="F35" s="122">
        <f>ROUND((SUM(BG142:BG1150)),  2)</f>
        <v>0</v>
      </c>
      <c r="I35" s="123">
        <v>0.21</v>
      </c>
      <c r="J35" s="122">
        <f>0</f>
        <v>0</v>
      </c>
      <c r="L35" s="38"/>
    </row>
    <row r="36" spans="2:12" s="1" customFormat="1" ht="14.5" hidden="1" customHeight="1">
      <c r="B36" s="38"/>
      <c r="E36" s="109" t="s">
        <v>45</v>
      </c>
      <c r="F36" s="122">
        <f>ROUND((SUM(BH142:BH1150)),  2)</f>
        <v>0</v>
      </c>
      <c r="I36" s="123">
        <v>0.15</v>
      </c>
      <c r="J36" s="122">
        <f>0</f>
        <v>0</v>
      </c>
      <c r="L36" s="38"/>
    </row>
    <row r="37" spans="2:12" s="1" customFormat="1" ht="14.5" hidden="1" customHeight="1">
      <c r="B37" s="38"/>
      <c r="E37" s="109" t="s">
        <v>46</v>
      </c>
      <c r="F37" s="122">
        <f>ROUND((SUM(BI142:BI1150)),  2)</f>
        <v>0</v>
      </c>
      <c r="I37" s="123">
        <v>0</v>
      </c>
      <c r="J37" s="122">
        <f>0</f>
        <v>0</v>
      </c>
      <c r="L37" s="38"/>
    </row>
    <row r="38" spans="2:12" s="1" customFormat="1" ht="7" hidden="1" customHeight="1">
      <c r="B38" s="38"/>
      <c r="I38" s="110"/>
      <c r="L38" s="38"/>
    </row>
    <row r="39" spans="2:12" s="1" customFormat="1" ht="25.4" hidden="1" customHeight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hidden="1" customHeight="1">
      <c r="B40" s="38"/>
      <c r="I40" s="110"/>
      <c r="L40" s="38"/>
    </row>
    <row r="41" spans="2:12" ht="14.5" hidden="1" customHeight="1">
      <c r="B41" s="20"/>
      <c r="L41" s="20"/>
    </row>
    <row r="42" spans="2:12" ht="14.5" hidden="1" customHeight="1">
      <c r="B42" s="20"/>
      <c r="L42" s="20"/>
    </row>
    <row r="43" spans="2:12" ht="14.5" hidden="1" customHeight="1">
      <c r="B43" s="20"/>
      <c r="L43" s="20"/>
    </row>
    <row r="44" spans="2:12" ht="14.5" hidden="1" customHeight="1">
      <c r="B44" s="20"/>
      <c r="L44" s="20"/>
    </row>
    <row r="45" spans="2:12" ht="14.5" hidden="1" customHeight="1">
      <c r="B45" s="20"/>
      <c r="L45" s="20"/>
    </row>
    <row r="46" spans="2:12" ht="14.5" hidden="1" customHeight="1">
      <c r="B46" s="20"/>
      <c r="L46" s="20"/>
    </row>
    <row r="47" spans="2:12" ht="14.5" hidden="1" customHeight="1">
      <c r="B47" s="20"/>
      <c r="L47" s="20"/>
    </row>
    <row r="48" spans="2:12" ht="14.5" hidden="1" customHeight="1">
      <c r="B48" s="20"/>
      <c r="L48" s="20"/>
    </row>
    <row r="49" spans="2:12" ht="14.5" hidden="1" customHeight="1">
      <c r="B49" s="20"/>
      <c r="L49" s="20"/>
    </row>
    <row r="50" spans="2:12" s="1" customFormat="1" ht="14.5" hidden="1" customHeight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idden="1">
      <c r="B51" s="20"/>
      <c r="L51" s="20"/>
    </row>
    <row r="52" spans="2:12" hidden="1">
      <c r="B52" s="20"/>
      <c r="L52" s="20"/>
    </row>
    <row r="53" spans="2:12" hidden="1">
      <c r="B53" s="20"/>
      <c r="L53" s="20"/>
    </row>
    <row r="54" spans="2:12" hidden="1">
      <c r="B54" s="20"/>
      <c r="L54" s="20"/>
    </row>
    <row r="55" spans="2:12" hidden="1">
      <c r="B55" s="20"/>
      <c r="L55" s="20"/>
    </row>
    <row r="56" spans="2:12" hidden="1">
      <c r="B56" s="20"/>
      <c r="L56" s="20"/>
    </row>
    <row r="57" spans="2:12" hidden="1">
      <c r="B57" s="20"/>
      <c r="L57" s="20"/>
    </row>
    <row r="58" spans="2:12" hidden="1">
      <c r="B58" s="20"/>
      <c r="L58" s="20"/>
    </row>
    <row r="59" spans="2:12" hidden="1">
      <c r="B59" s="20"/>
      <c r="L59" s="20"/>
    </row>
    <row r="60" spans="2: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idden="1">
      <c r="B62" s="20"/>
      <c r="L62" s="20"/>
    </row>
    <row r="63" spans="2:12" hidden="1">
      <c r="B63" s="20"/>
      <c r="L63" s="20"/>
    </row>
    <row r="64" spans="2: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idden="1">
      <c r="B66" s="20"/>
      <c r="L66" s="20"/>
    </row>
    <row r="67" spans="2:12" hidden="1">
      <c r="B67" s="20"/>
      <c r="L67" s="20"/>
    </row>
    <row r="68" spans="2:12" hidden="1">
      <c r="B68" s="20"/>
      <c r="L68" s="20"/>
    </row>
    <row r="69" spans="2:12" hidden="1">
      <c r="B69" s="20"/>
      <c r="L69" s="20"/>
    </row>
    <row r="70" spans="2:12" hidden="1">
      <c r="B70" s="20"/>
      <c r="L70" s="20"/>
    </row>
    <row r="71" spans="2:12" hidden="1">
      <c r="B71" s="20"/>
      <c r="L71" s="20"/>
    </row>
    <row r="72" spans="2:12" hidden="1">
      <c r="B72" s="20"/>
      <c r="L72" s="20"/>
    </row>
    <row r="73" spans="2:12" hidden="1">
      <c r="B73" s="20"/>
      <c r="L73" s="20"/>
    </row>
    <row r="74" spans="2:12" hidden="1">
      <c r="B74" s="20"/>
      <c r="L74" s="20"/>
    </row>
    <row r="75" spans="2: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hidden="1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spans="2:12" hidden="1"/>
    <row r="79" spans="2:12" hidden="1"/>
    <row r="80" spans="2:12" hidden="1"/>
    <row r="81" spans="2:47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47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47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47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47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47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47" s="1" customFormat="1" ht="16.5" customHeight="1">
      <c r="B87" s="34"/>
      <c r="C87" s="35"/>
      <c r="D87" s="35"/>
      <c r="E87" s="288" t="str">
        <f>E9</f>
        <v>1 - SO 01 Administrativa - rozpočet pro dotaci</v>
      </c>
      <c r="F87" s="304"/>
      <c r="G87" s="304"/>
      <c r="H87" s="304"/>
      <c r="I87" s="110"/>
      <c r="J87" s="35"/>
      <c r="K87" s="35"/>
      <c r="L87" s="38"/>
    </row>
    <row r="88" spans="2:47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47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47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47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47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47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47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47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J142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107</v>
      </c>
      <c r="E97" s="154"/>
      <c r="F97" s="154"/>
      <c r="G97" s="154"/>
      <c r="H97" s="154"/>
      <c r="I97" s="155"/>
      <c r="J97" s="156">
        <f>J143</f>
        <v>0</v>
      </c>
      <c r="K97" s="152"/>
      <c r="L97" s="157"/>
    </row>
    <row r="98" spans="2:12" s="9" customFormat="1" ht="19.899999999999999" customHeight="1">
      <c r="B98" s="158"/>
      <c r="C98" s="159"/>
      <c r="D98" s="160" t="s">
        <v>108</v>
      </c>
      <c r="E98" s="161"/>
      <c r="F98" s="161"/>
      <c r="G98" s="161"/>
      <c r="H98" s="161"/>
      <c r="I98" s="162"/>
      <c r="J98" s="163">
        <f>J144</f>
        <v>0</v>
      </c>
      <c r="K98" s="159"/>
      <c r="L98" s="164"/>
    </row>
    <row r="99" spans="2:12" s="9" customFormat="1" ht="19.899999999999999" customHeight="1">
      <c r="B99" s="158"/>
      <c r="C99" s="159"/>
      <c r="D99" s="160" t="s">
        <v>109</v>
      </c>
      <c r="E99" s="161"/>
      <c r="F99" s="161"/>
      <c r="G99" s="161"/>
      <c r="H99" s="161"/>
      <c r="I99" s="162"/>
      <c r="J99" s="163">
        <f>J171</f>
        <v>0</v>
      </c>
      <c r="K99" s="159"/>
      <c r="L99" s="164"/>
    </row>
    <row r="100" spans="2:12" s="9" customFormat="1" ht="19.899999999999999" customHeight="1">
      <c r="B100" s="158"/>
      <c r="C100" s="159"/>
      <c r="D100" s="160" t="s">
        <v>110</v>
      </c>
      <c r="E100" s="161"/>
      <c r="F100" s="161"/>
      <c r="G100" s="161"/>
      <c r="H100" s="161"/>
      <c r="I100" s="162"/>
      <c r="J100" s="163">
        <f>J246</f>
        <v>0</v>
      </c>
      <c r="K100" s="159"/>
      <c r="L100" s="164"/>
    </row>
    <row r="101" spans="2:12" s="9" customFormat="1" ht="19.899999999999999" customHeight="1">
      <c r="B101" s="158"/>
      <c r="C101" s="159"/>
      <c r="D101" s="160" t="s">
        <v>111</v>
      </c>
      <c r="E101" s="161"/>
      <c r="F101" s="161"/>
      <c r="G101" s="161"/>
      <c r="H101" s="161"/>
      <c r="I101" s="162"/>
      <c r="J101" s="163">
        <f>J271</f>
        <v>0</v>
      </c>
      <c r="K101" s="159"/>
      <c r="L101" s="164"/>
    </row>
    <row r="102" spans="2:12" s="9" customFormat="1" ht="19.899999999999999" customHeight="1">
      <c r="B102" s="158"/>
      <c r="C102" s="159"/>
      <c r="D102" s="160" t="s">
        <v>112</v>
      </c>
      <c r="E102" s="161"/>
      <c r="F102" s="161"/>
      <c r="G102" s="161"/>
      <c r="H102" s="161"/>
      <c r="I102" s="162"/>
      <c r="J102" s="163">
        <f>J636</f>
        <v>0</v>
      </c>
      <c r="K102" s="159"/>
      <c r="L102" s="164"/>
    </row>
    <row r="103" spans="2:12" s="9" customFormat="1" ht="19.899999999999999" customHeight="1">
      <c r="B103" s="158"/>
      <c r="C103" s="159"/>
      <c r="D103" s="160" t="s">
        <v>113</v>
      </c>
      <c r="E103" s="161"/>
      <c r="F103" s="161"/>
      <c r="G103" s="161"/>
      <c r="H103" s="161"/>
      <c r="I103" s="162"/>
      <c r="J103" s="163">
        <f>J766</f>
        <v>0</v>
      </c>
      <c r="K103" s="159"/>
      <c r="L103" s="164"/>
    </row>
    <row r="104" spans="2:12" s="9" customFormat="1" ht="19.899999999999999" customHeight="1">
      <c r="B104" s="158"/>
      <c r="C104" s="159"/>
      <c r="D104" s="160" t="s">
        <v>114</v>
      </c>
      <c r="E104" s="161"/>
      <c r="F104" s="161"/>
      <c r="G104" s="161"/>
      <c r="H104" s="161"/>
      <c r="I104" s="162"/>
      <c r="J104" s="163">
        <f>J782</f>
        <v>0</v>
      </c>
      <c r="K104" s="159"/>
      <c r="L104" s="164"/>
    </row>
    <row r="105" spans="2:12" s="8" customFormat="1" ht="25" customHeight="1">
      <c r="B105" s="151"/>
      <c r="C105" s="152"/>
      <c r="D105" s="153" t="s">
        <v>115</v>
      </c>
      <c r="E105" s="154"/>
      <c r="F105" s="154"/>
      <c r="G105" s="154"/>
      <c r="H105" s="154"/>
      <c r="I105" s="155"/>
      <c r="J105" s="156">
        <f>J784</f>
        <v>0</v>
      </c>
      <c r="K105" s="152"/>
      <c r="L105" s="157"/>
    </row>
    <row r="106" spans="2:12" s="9" customFormat="1" ht="19.899999999999999" customHeight="1">
      <c r="B106" s="158"/>
      <c r="C106" s="159"/>
      <c r="D106" s="160" t="s">
        <v>116</v>
      </c>
      <c r="E106" s="161"/>
      <c r="F106" s="161"/>
      <c r="G106" s="161"/>
      <c r="H106" s="161"/>
      <c r="I106" s="162"/>
      <c r="J106" s="163">
        <f>J785</f>
        <v>0</v>
      </c>
      <c r="K106" s="159"/>
      <c r="L106" s="164"/>
    </row>
    <row r="107" spans="2:12" s="9" customFormat="1" ht="19.899999999999999" customHeight="1">
      <c r="B107" s="158"/>
      <c r="C107" s="159"/>
      <c r="D107" s="160" t="s">
        <v>117</v>
      </c>
      <c r="E107" s="161"/>
      <c r="F107" s="161"/>
      <c r="G107" s="161"/>
      <c r="H107" s="161"/>
      <c r="I107" s="162"/>
      <c r="J107" s="163">
        <f>J807</f>
        <v>0</v>
      </c>
      <c r="K107" s="159"/>
      <c r="L107" s="164"/>
    </row>
    <row r="108" spans="2:12" s="9" customFormat="1" ht="19.899999999999999" customHeight="1">
      <c r="B108" s="158"/>
      <c r="C108" s="159"/>
      <c r="D108" s="160" t="s">
        <v>118</v>
      </c>
      <c r="E108" s="161"/>
      <c r="F108" s="161"/>
      <c r="G108" s="161"/>
      <c r="H108" s="161"/>
      <c r="I108" s="162"/>
      <c r="J108" s="163">
        <f>J876</f>
        <v>0</v>
      </c>
      <c r="K108" s="159"/>
      <c r="L108" s="164"/>
    </row>
    <row r="109" spans="2:12" s="9" customFormat="1" ht="19.899999999999999" customHeight="1">
      <c r="B109" s="158"/>
      <c r="C109" s="159"/>
      <c r="D109" s="160" t="s">
        <v>119</v>
      </c>
      <c r="E109" s="161"/>
      <c r="F109" s="161"/>
      <c r="G109" s="161"/>
      <c r="H109" s="161"/>
      <c r="I109" s="162"/>
      <c r="J109" s="163">
        <f>J925</f>
        <v>0</v>
      </c>
      <c r="K109" s="159"/>
      <c r="L109" s="164"/>
    </row>
    <row r="110" spans="2:12" s="9" customFormat="1" ht="19.899999999999999" customHeight="1">
      <c r="B110" s="158"/>
      <c r="C110" s="159"/>
      <c r="D110" s="160" t="s">
        <v>120</v>
      </c>
      <c r="E110" s="161"/>
      <c r="F110" s="161"/>
      <c r="G110" s="161"/>
      <c r="H110" s="161"/>
      <c r="I110" s="162"/>
      <c r="J110" s="163">
        <f>J931</f>
        <v>0</v>
      </c>
      <c r="K110" s="159"/>
      <c r="L110" s="164"/>
    </row>
    <row r="111" spans="2:12" s="9" customFormat="1" ht="19.899999999999999" customHeight="1">
      <c r="B111" s="158"/>
      <c r="C111" s="159"/>
      <c r="D111" s="160" t="s">
        <v>121</v>
      </c>
      <c r="E111" s="161"/>
      <c r="F111" s="161"/>
      <c r="G111" s="161"/>
      <c r="H111" s="161"/>
      <c r="I111" s="162"/>
      <c r="J111" s="163">
        <f>J933</f>
        <v>0</v>
      </c>
      <c r="K111" s="159"/>
      <c r="L111" s="164"/>
    </row>
    <row r="112" spans="2:12" s="9" customFormat="1" ht="19.899999999999999" customHeight="1">
      <c r="B112" s="158"/>
      <c r="C112" s="159"/>
      <c r="D112" s="160" t="s">
        <v>122</v>
      </c>
      <c r="E112" s="161"/>
      <c r="F112" s="161"/>
      <c r="G112" s="161"/>
      <c r="H112" s="161"/>
      <c r="I112" s="162"/>
      <c r="J112" s="163">
        <f>J935</f>
        <v>0</v>
      </c>
      <c r="K112" s="159"/>
      <c r="L112" s="164"/>
    </row>
    <row r="113" spans="2:12" s="9" customFormat="1" ht="19.899999999999999" customHeight="1">
      <c r="B113" s="158"/>
      <c r="C113" s="159"/>
      <c r="D113" s="160" t="s">
        <v>123</v>
      </c>
      <c r="E113" s="161"/>
      <c r="F113" s="161"/>
      <c r="G113" s="161"/>
      <c r="H113" s="161"/>
      <c r="I113" s="162"/>
      <c r="J113" s="163">
        <f>J941</f>
        <v>0</v>
      </c>
      <c r="K113" s="159"/>
      <c r="L113" s="164"/>
    </row>
    <row r="114" spans="2:12" s="9" customFormat="1" ht="19.899999999999999" customHeight="1">
      <c r="B114" s="158"/>
      <c r="C114" s="159"/>
      <c r="D114" s="160" t="s">
        <v>124</v>
      </c>
      <c r="E114" s="161"/>
      <c r="F114" s="161"/>
      <c r="G114" s="161"/>
      <c r="H114" s="161"/>
      <c r="I114" s="162"/>
      <c r="J114" s="163">
        <f>J944</f>
        <v>0</v>
      </c>
      <c r="K114" s="159"/>
      <c r="L114" s="164"/>
    </row>
    <row r="115" spans="2:12" s="9" customFormat="1" ht="19.899999999999999" customHeight="1">
      <c r="B115" s="158"/>
      <c r="C115" s="159"/>
      <c r="D115" s="160" t="s">
        <v>125</v>
      </c>
      <c r="E115" s="161"/>
      <c r="F115" s="161"/>
      <c r="G115" s="161"/>
      <c r="H115" s="161"/>
      <c r="I115" s="162"/>
      <c r="J115" s="163">
        <f>J973</f>
        <v>0</v>
      </c>
      <c r="K115" s="159"/>
      <c r="L115" s="164"/>
    </row>
    <row r="116" spans="2:12" s="9" customFormat="1" ht="19.899999999999999" customHeight="1">
      <c r="B116" s="158"/>
      <c r="C116" s="159"/>
      <c r="D116" s="160" t="s">
        <v>126</v>
      </c>
      <c r="E116" s="161"/>
      <c r="F116" s="161"/>
      <c r="G116" s="161"/>
      <c r="H116" s="161"/>
      <c r="I116" s="162"/>
      <c r="J116" s="163">
        <f>J1056</f>
        <v>0</v>
      </c>
      <c r="K116" s="159"/>
      <c r="L116" s="164"/>
    </row>
    <row r="117" spans="2:12" s="9" customFormat="1" ht="19.899999999999999" customHeight="1">
      <c r="B117" s="158"/>
      <c r="C117" s="159"/>
      <c r="D117" s="160" t="s">
        <v>127</v>
      </c>
      <c r="E117" s="161"/>
      <c r="F117" s="161"/>
      <c r="G117" s="161"/>
      <c r="H117" s="161"/>
      <c r="I117" s="162"/>
      <c r="J117" s="163">
        <f>J1070</f>
        <v>0</v>
      </c>
      <c r="K117" s="159"/>
      <c r="L117" s="164"/>
    </row>
    <row r="118" spans="2:12" s="9" customFormat="1" ht="19.899999999999999" customHeight="1">
      <c r="B118" s="158"/>
      <c r="C118" s="159"/>
      <c r="D118" s="160" t="s">
        <v>128</v>
      </c>
      <c r="E118" s="161"/>
      <c r="F118" s="161"/>
      <c r="G118" s="161"/>
      <c r="H118" s="161"/>
      <c r="I118" s="162"/>
      <c r="J118" s="163">
        <f>J1127</f>
        <v>0</v>
      </c>
      <c r="K118" s="159"/>
      <c r="L118" s="164"/>
    </row>
    <row r="119" spans="2:12" s="9" customFormat="1" ht="19.899999999999999" customHeight="1">
      <c r="B119" s="158"/>
      <c r="C119" s="159"/>
      <c r="D119" s="160" t="s">
        <v>129</v>
      </c>
      <c r="E119" s="161"/>
      <c r="F119" s="161"/>
      <c r="G119" s="161"/>
      <c r="H119" s="161"/>
      <c r="I119" s="162"/>
      <c r="J119" s="163">
        <f>J1134</f>
        <v>0</v>
      </c>
      <c r="K119" s="159"/>
      <c r="L119" s="164"/>
    </row>
    <row r="120" spans="2:12" s="8" customFormat="1" ht="25" customHeight="1">
      <c r="B120" s="151"/>
      <c r="C120" s="152"/>
      <c r="D120" s="153" t="s">
        <v>130</v>
      </c>
      <c r="E120" s="154"/>
      <c r="F120" s="154"/>
      <c r="G120" s="154"/>
      <c r="H120" s="154"/>
      <c r="I120" s="155"/>
      <c r="J120" s="156">
        <f>J1142</f>
        <v>0</v>
      </c>
      <c r="K120" s="152"/>
      <c r="L120" s="157"/>
    </row>
    <row r="121" spans="2:12" s="9" customFormat="1" ht="19.899999999999999" customHeight="1">
      <c r="B121" s="158"/>
      <c r="C121" s="159"/>
      <c r="D121" s="160" t="s">
        <v>131</v>
      </c>
      <c r="E121" s="161"/>
      <c r="F121" s="161"/>
      <c r="G121" s="161"/>
      <c r="H121" s="161"/>
      <c r="I121" s="162"/>
      <c r="J121" s="163">
        <f>J1143</f>
        <v>0</v>
      </c>
      <c r="K121" s="159"/>
      <c r="L121" s="164"/>
    </row>
    <row r="122" spans="2:12" s="9" customFormat="1" ht="19.899999999999999" customHeight="1">
      <c r="B122" s="158"/>
      <c r="C122" s="159"/>
      <c r="D122" s="160" t="s">
        <v>132</v>
      </c>
      <c r="E122" s="161"/>
      <c r="F122" s="161"/>
      <c r="G122" s="161"/>
      <c r="H122" s="161"/>
      <c r="I122" s="162"/>
      <c r="J122" s="163">
        <f>J1145</f>
        <v>0</v>
      </c>
      <c r="K122" s="159"/>
      <c r="L122" s="164"/>
    </row>
    <row r="123" spans="2:12" s="1" customFormat="1" ht="21.7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12" s="1" customFormat="1" ht="7" customHeight="1">
      <c r="B124" s="49"/>
      <c r="C124" s="50"/>
      <c r="D124" s="50"/>
      <c r="E124" s="50"/>
      <c r="F124" s="50"/>
      <c r="G124" s="50"/>
      <c r="H124" s="50"/>
      <c r="I124" s="142"/>
      <c r="J124" s="50"/>
      <c r="K124" s="50"/>
      <c r="L124" s="38"/>
    </row>
    <row r="128" spans="2:12" s="1" customFormat="1" ht="7" customHeight="1">
      <c r="B128" s="51"/>
      <c r="C128" s="52"/>
      <c r="D128" s="52"/>
      <c r="E128" s="52"/>
      <c r="F128" s="52"/>
      <c r="G128" s="52"/>
      <c r="H128" s="52"/>
      <c r="I128" s="145"/>
      <c r="J128" s="52"/>
      <c r="K128" s="52"/>
      <c r="L128" s="38"/>
    </row>
    <row r="129" spans="2:63" s="1" customFormat="1" ht="25" customHeight="1">
      <c r="B129" s="34"/>
      <c r="C129" s="23" t="s">
        <v>133</v>
      </c>
      <c r="D129" s="35"/>
      <c r="E129" s="35"/>
      <c r="F129" s="35"/>
      <c r="G129" s="35"/>
      <c r="H129" s="35"/>
      <c r="I129" s="110"/>
      <c r="J129" s="35"/>
      <c r="K129" s="35"/>
      <c r="L129" s="38"/>
    </row>
    <row r="130" spans="2:63" s="1" customFormat="1" ht="7" customHeight="1">
      <c r="B130" s="34"/>
      <c r="C130" s="35"/>
      <c r="D130" s="35"/>
      <c r="E130" s="35"/>
      <c r="F130" s="35"/>
      <c r="G130" s="35"/>
      <c r="H130" s="35"/>
      <c r="I130" s="110"/>
      <c r="J130" s="35"/>
      <c r="K130" s="35"/>
      <c r="L130" s="38"/>
    </row>
    <row r="131" spans="2:63" s="1" customFormat="1" ht="12" customHeight="1">
      <c r="B131" s="34"/>
      <c r="C131" s="29" t="s">
        <v>14</v>
      </c>
      <c r="D131" s="35"/>
      <c r="E131" s="35"/>
      <c r="F131" s="35"/>
      <c r="G131" s="35"/>
      <c r="H131" s="35"/>
      <c r="I131" s="110"/>
      <c r="J131" s="35"/>
      <c r="K131" s="35"/>
      <c r="L131" s="38"/>
    </row>
    <row r="132" spans="2:63" s="1" customFormat="1" ht="25" customHeight="1">
      <c r="B132" s="34"/>
      <c r="C132" s="35"/>
      <c r="D132" s="35"/>
      <c r="E132" s="305" t="str">
        <f>E7</f>
        <v>ADMINISTRATIVNÍ BUDOVA AVA investor s.r.o.,p.č.st.2843, k.ú.Nymburk - ENERGETICKÁ OPATŘENÍ</v>
      </c>
      <c r="F132" s="306"/>
      <c r="G132" s="306"/>
      <c r="H132" s="306"/>
      <c r="I132" s="110"/>
      <c r="J132" s="35"/>
      <c r="K132" s="35"/>
      <c r="L132" s="38"/>
    </row>
    <row r="133" spans="2:63" s="1" customFormat="1" ht="12" customHeight="1">
      <c r="B133" s="34"/>
      <c r="C133" s="29" t="s">
        <v>100</v>
      </c>
      <c r="D133" s="35"/>
      <c r="E133" s="35"/>
      <c r="F133" s="35"/>
      <c r="G133" s="35"/>
      <c r="H133" s="35"/>
      <c r="I133" s="110"/>
      <c r="J133" s="35"/>
      <c r="K133" s="35"/>
      <c r="L133" s="38"/>
    </row>
    <row r="134" spans="2:63" s="1" customFormat="1" ht="16.5" customHeight="1">
      <c r="B134" s="34"/>
      <c r="C134" s="35"/>
      <c r="D134" s="35"/>
      <c r="E134" s="288" t="str">
        <f>E9</f>
        <v>1 - SO 01 Administrativa - rozpočet pro dotaci</v>
      </c>
      <c r="F134" s="304"/>
      <c r="G134" s="304"/>
      <c r="H134" s="304"/>
      <c r="I134" s="110"/>
      <c r="J134" s="35"/>
      <c r="K134" s="35"/>
      <c r="L134" s="38"/>
    </row>
    <row r="135" spans="2:63" s="1" customFormat="1" ht="7" customHeight="1">
      <c r="B135" s="34"/>
      <c r="C135" s="35"/>
      <c r="D135" s="35"/>
      <c r="E135" s="35"/>
      <c r="F135" s="35"/>
      <c r="G135" s="35"/>
      <c r="H135" s="35"/>
      <c r="I135" s="110"/>
      <c r="J135" s="35"/>
      <c r="K135" s="35"/>
      <c r="L135" s="38"/>
    </row>
    <row r="136" spans="2:63" s="1" customFormat="1" ht="12" customHeight="1">
      <c r="B136" s="34"/>
      <c r="C136" s="29" t="s">
        <v>18</v>
      </c>
      <c r="D136" s="35"/>
      <c r="E136" s="35"/>
      <c r="F136" s="27" t="str">
        <f>F12</f>
        <v>Poděbradská ul., Nymburk</v>
      </c>
      <c r="G136" s="35"/>
      <c r="H136" s="35"/>
      <c r="I136" s="112" t="s">
        <v>20</v>
      </c>
      <c r="J136" s="61" t="str">
        <f>IF(J12="","",J12)</f>
        <v>14.8.2019</v>
      </c>
      <c r="K136" s="35"/>
      <c r="L136" s="38"/>
    </row>
    <row r="137" spans="2:63" s="1" customFormat="1" ht="7" customHeight="1">
      <c r="B137" s="34"/>
      <c r="C137" s="35"/>
      <c r="D137" s="35"/>
      <c r="E137" s="35"/>
      <c r="F137" s="35"/>
      <c r="G137" s="35"/>
      <c r="H137" s="35"/>
      <c r="I137" s="110"/>
      <c r="J137" s="35"/>
      <c r="K137" s="35"/>
      <c r="L137" s="38"/>
    </row>
    <row r="138" spans="2:63" s="1" customFormat="1" ht="43.15" customHeight="1">
      <c r="B138" s="34"/>
      <c r="C138" s="29" t="s">
        <v>22</v>
      </c>
      <c r="D138" s="35"/>
      <c r="E138" s="35"/>
      <c r="F138" s="27" t="str">
        <f>E15</f>
        <v>AVA investor s.r.o., Hradec Králové</v>
      </c>
      <c r="G138" s="35"/>
      <c r="H138" s="35"/>
      <c r="I138" s="112" t="s">
        <v>30</v>
      </c>
      <c r="J138" s="32" t="str">
        <f>E21</f>
        <v>ARCHAPLAN s.r.o., Hradec Králové</v>
      </c>
      <c r="K138" s="35"/>
      <c r="L138" s="38"/>
    </row>
    <row r="139" spans="2:63" s="1" customFormat="1" ht="15.25" customHeight="1">
      <c r="B139" s="34"/>
      <c r="C139" s="29" t="s">
        <v>28</v>
      </c>
      <c r="D139" s="35"/>
      <c r="E139" s="35"/>
      <c r="F139" s="27" t="str">
        <f>IF(E18="","",E18)</f>
        <v>Vyplň údaj</v>
      </c>
      <c r="G139" s="35"/>
      <c r="H139" s="35"/>
      <c r="I139" s="112" t="s">
        <v>33</v>
      </c>
      <c r="J139" s="32" t="str">
        <f>E24</f>
        <v xml:space="preserve"> </v>
      </c>
      <c r="K139" s="35"/>
      <c r="L139" s="38"/>
    </row>
    <row r="140" spans="2:63" s="1" customFormat="1" ht="10.4" customHeight="1">
      <c r="B140" s="34"/>
      <c r="C140" s="35"/>
      <c r="D140" s="35"/>
      <c r="E140" s="35"/>
      <c r="F140" s="35"/>
      <c r="G140" s="35"/>
      <c r="H140" s="35"/>
      <c r="I140" s="110"/>
      <c r="J140" s="35"/>
      <c r="K140" s="35"/>
      <c r="L140" s="38"/>
    </row>
    <row r="141" spans="2:63" s="10" customFormat="1" ht="29.25" customHeight="1">
      <c r="B141" s="165"/>
      <c r="C141" s="166" t="s">
        <v>134</v>
      </c>
      <c r="D141" s="167" t="s">
        <v>62</v>
      </c>
      <c r="E141" s="167" t="s">
        <v>58</v>
      </c>
      <c r="F141" s="167" t="s">
        <v>59</v>
      </c>
      <c r="G141" s="167" t="s">
        <v>135</v>
      </c>
      <c r="H141" s="167" t="s">
        <v>136</v>
      </c>
      <c r="I141" s="168" t="s">
        <v>137</v>
      </c>
      <c r="J141" s="169" t="s">
        <v>104</v>
      </c>
      <c r="K141" s="170" t="s">
        <v>138</v>
      </c>
      <c r="L141" s="171"/>
      <c r="M141" s="70" t="s">
        <v>1</v>
      </c>
      <c r="N141" s="71" t="s">
        <v>41</v>
      </c>
      <c r="O141" s="71" t="s">
        <v>139</v>
      </c>
      <c r="P141" s="71" t="s">
        <v>140</v>
      </c>
      <c r="Q141" s="71" t="s">
        <v>141</v>
      </c>
      <c r="R141" s="71" t="s">
        <v>142</v>
      </c>
      <c r="S141" s="71" t="s">
        <v>143</v>
      </c>
      <c r="T141" s="72" t="s">
        <v>144</v>
      </c>
    </row>
    <row r="142" spans="2:63" s="1" customFormat="1" ht="22.9" customHeight="1">
      <c r="B142" s="34"/>
      <c r="C142" s="77" t="s">
        <v>145</v>
      </c>
      <c r="D142" s="35"/>
      <c r="E142" s="35"/>
      <c r="F142" s="35"/>
      <c r="G142" s="35"/>
      <c r="H142" s="35"/>
      <c r="I142" s="110"/>
      <c r="J142" s="172">
        <f>BK142</f>
        <v>0</v>
      </c>
      <c r="K142" s="35"/>
      <c r="L142" s="38"/>
      <c r="M142" s="73"/>
      <c r="N142" s="74"/>
      <c r="O142" s="74"/>
      <c r="P142" s="173">
        <f>P143+P784+P1142</f>
        <v>0</v>
      </c>
      <c r="Q142" s="74"/>
      <c r="R142" s="173">
        <f>R143+R784+R1142</f>
        <v>159.1539233</v>
      </c>
      <c r="S142" s="74"/>
      <c r="T142" s="174">
        <f>T143+T784+T1142</f>
        <v>138.23365219999999</v>
      </c>
      <c r="AT142" s="17" t="s">
        <v>76</v>
      </c>
      <c r="AU142" s="17" t="s">
        <v>106</v>
      </c>
      <c r="BK142" s="175">
        <f>BK143+BK784+BK1142</f>
        <v>0</v>
      </c>
    </row>
    <row r="143" spans="2:63" s="11" customFormat="1" ht="25.9" customHeight="1">
      <c r="B143" s="176"/>
      <c r="C143" s="177"/>
      <c r="D143" s="178" t="s">
        <v>76</v>
      </c>
      <c r="E143" s="179" t="s">
        <v>146</v>
      </c>
      <c r="F143" s="179" t="s">
        <v>147</v>
      </c>
      <c r="G143" s="177"/>
      <c r="H143" s="177"/>
      <c r="I143" s="180"/>
      <c r="J143" s="181">
        <f>BK143</f>
        <v>0</v>
      </c>
      <c r="K143" s="177"/>
      <c r="L143" s="182"/>
      <c r="M143" s="183"/>
      <c r="N143" s="184"/>
      <c r="O143" s="184"/>
      <c r="P143" s="185">
        <f>P144+P171+P246+P271+P636+P766+P782</f>
        <v>0</v>
      </c>
      <c r="Q143" s="184"/>
      <c r="R143" s="185">
        <f>R144+R171+R246+R271+R636+R766+R782</f>
        <v>145.11578829999999</v>
      </c>
      <c r="S143" s="184"/>
      <c r="T143" s="186">
        <f>T144+T171+T246+T271+T636+T766+T782</f>
        <v>134.53608</v>
      </c>
      <c r="AR143" s="187" t="s">
        <v>82</v>
      </c>
      <c r="AT143" s="188" t="s">
        <v>76</v>
      </c>
      <c r="AU143" s="188" t="s">
        <v>77</v>
      </c>
      <c r="AY143" s="187" t="s">
        <v>148</v>
      </c>
      <c r="BK143" s="189">
        <f>BK144+BK171+BK246+BK271+BK636+BK766+BK782</f>
        <v>0</v>
      </c>
    </row>
    <row r="144" spans="2:63" s="11" customFormat="1" ht="22.9" customHeight="1">
      <c r="B144" s="176"/>
      <c r="C144" s="177"/>
      <c r="D144" s="178" t="s">
        <v>76</v>
      </c>
      <c r="E144" s="190" t="s">
        <v>82</v>
      </c>
      <c r="F144" s="190" t="s">
        <v>149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SUM(P145:P170)</f>
        <v>0</v>
      </c>
      <c r="Q144" s="184"/>
      <c r="R144" s="185">
        <f>SUM(R145:R170)</f>
        <v>3.67</v>
      </c>
      <c r="S144" s="184"/>
      <c r="T144" s="186">
        <f>SUM(T145:T170)</f>
        <v>7.7227999999999994</v>
      </c>
      <c r="AR144" s="187" t="s">
        <v>82</v>
      </c>
      <c r="AT144" s="188" t="s">
        <v>76</v>
      </c>
      <c r="AU144" s="188" t="s">
        <v>82</v>
      </c>
      <c r="AY144" s="187" t="s">
        <v>148</v>
      </c>
      <c r="BK144" s="189">
        <f>SUM(BK145:BK170)</f>
        <v>0</v>
      </c>
    </row>
    <row r="145" spans="2:65" s="1" customFormat="1" ht="24" customHeight="1">
      <c r="B145" s="34"/>
      <c r="C145" s="192" t="s">
        <v>82</v>
      </c>
      <c r="D145" s="192" t="s">
        <v>150</v>
      </c>
      <c r="E145" s="193" t="s">
        <v>151</v>
      </c>
      <c r="F145" s="194" t="s">
        <v>152</v>
      </c>
      <c r="G145" s="195" t="s">
        <v>153</v>
      </c>
      <c r="H145" s="196">
        <v>22.36</v>
      </c>
      <c r="I145" s="197"/>
      <c r="J145" s="196">
        <f>ROUND(I145*H145,2)</f>
        <v>0</v>
      </c>
      <c r="K145" s="194" t="s">
        <v>154</v>
      </c>
      <c r="L145" s="38"/>
      <c r="M145" s="198" t="s">
        <v>1</v>
      </c>
      <c r="N145" s="199" t="s">
        <v>42</v>
      </c>
      <c r="O145" s="66"/>
      <c r="P145" s="200">
        <f>O145*H145</f>
        <v>0</v>
      </c>
      <c r="Q145" s="200">
        <v>0</v>
      </c>
      <c r="R145" s="200">
        <f>Q145*H145</f>
        <v>0</v>
      </c>
      <c r="S145" s="200">
        <v>0.17</v>
      </c>
      <c r="T145" s="201">
        <f>S145*H145</f>
        <v>3.8012000000000001</v>
      </c>
      <c r="AR145" s="202" t="s">
        <v>155</v>
      </c>
      <c r="AT145" s="202" t="s">
        <v>150</v>
      </c>
      <c r="AU145" s="202" t="s">
        <v>86</v>
      </c>
      <c r="AY145" s="17" t="s">
        <v>148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155</v>
      </c>
      <c r="BM145" s="202" t="s">
        <v>156</v>
      </c>
    </row>
    <row r="146" spans="2:65" s="12" customFormat="1">
      <c r="B146" s="204"/>
      <c r="C146" s="205"/>
      <c r="D146" s="206" t="s">
        <v>157</v>
      </c>
      <c r="E146" s="207" t="s">
        <v>1</v>
      </c>
      <c r="F146" s="208" t="s">
        <v>158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157</v>
      </c>
      <c r="AU146" s="214" t="s">
        <v>86</v>
      </c>
      <c r="AV146" s="12" t="s">
        <v>82</v>
      </c>
      <c r="AW146" s="12" t="s">
        <v>32</v>
      </c>
      <c r="AX146" s="12" t="s">
        <v>77</v>
      </c>
      <c r="AY146" s="214" t="s">
        <v>148</v>
      </c>
    </row>
    <row r="147" spans="2:65" s="13" customFormat="1">
      <c r="B147" s="215"/>
      <c r="C147" s="216"/>
      <c r="D147" s="206" t="s">
        <v>157</v>
      </c>
      <c r="E147" s="217" t="s">
        <v>1</v>
      </c>
      <c r="F147" s="218" t="s">
        <v>159</v>
      </c>
      <c r="G147" s="216"/>
      <c r="H147" s="219">
        <v>22.36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157</v>
      </c>
      <c r="AU147" s="225" t="s">
        <v>86</v>
      </c>
      <c r="AV147" s="13" t="s">
        <v>86</v>
      </c>
      <c r="AW147" s="13" t="s">
        <v>32</v>
      </c>
      <c r="AX147" s="13" t="s">
        <v>77</v>
      </c>
      <c r="AY147" s="225" t="s">
        <v>148</v>
      </c>
    </row>
    <row r="148" spans="2:65" s="14" customFormat="1">
      <c r="B148" s="226"/>
      <c r="C148" s="227"/>
      <c r="D148" s="206" t="s">
        <v>157</v>
      </c>
      <c r="E148" s="228" t="s">
        <v>1</v>
      </c>
      <c r="F148" s="229" t="s">
        <v>160</v>
      </c>
      <c r="G148" s="227"/>
      <c r="H148" s="230">
        <v>22.36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157</v>
      </c>
      <c r="AU148" s="236" t="s">
        <v>86</v>
      </c>
      <c r="AV148" s="14" t="s">
        <v>155</v>
      </c>
      <c r="AW148" s="14" t="s">
        <v>32</v>
      </c>
      <c r="AX148" s="14" t="s">
        <v>82</v>
      </c>
      <c r="AY148" s="236" t="s">
        <v>148</v>
      </c>
    </row>
    <row r="149" spans="2:65" s="1" customFormat="1" ht="24" customHeight="1">
      <c r="B149" s="34"/>
      <c r="C149" s="192" t="s">
        <v>86</v>
      </c>
      <c r="D149" s="192" t="s">
        <v>150</v>
      </c>
      <c r="E149" s="193" t="s">
        <v>161</v>
      </c>
      <c r="F149" s="194" t="s">
        <v>162</v>
      </c>
      <c r="G149" s="195" t="s">
        <v>153</v>
      </c>
      <c r="H149" s="196">
        <v>16.34</v>
      </c>
      <c r="I149" s="197"/>
      <c r="J149" s="196">
        <f>ROUND(I149*H149,2)</f>
        <v>0</v>
      </c>
      <c r="K149" s="194" t="s">
        <v>154</v>
      </c>
      <c r="L149" s="38"/>
      <c r="M149" s="198" t="s">
        <v>1</v>
      </c>
      <c r="N149" s="199" t="s">
        <v>42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0.24</v>
      </c>
      <c r="T149" s="201">
        <f>S149*H149</f>
        <v>3.9215999999999998</v>
      </c>
      <c r="AR149" s="202" t="s">
        <v>155</v>
      </c>
      <c r="AT149" s="202" t="s">
        <v>150</v>
      </c>
      <c r="AU149" s="202" t="s">
        <v>86</v>
      </c>
      <c r="AY149" s="17" t="s">
        <v>148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155</v>
      </c>
      <c r="BM149" s="202" t="s">
        <v>163</v>
      </c>
    </row>
    <row r="150" spans="2:65" s="12" customFormat="1">
      <c r="B150" s="204"/>
      <c r="C150" s="205"/>
      <c r="D150" s="206" t="s">
        <v>157</v>
      </c>
      <c r="E150" s="207" t="s">
        <v>1</v>
      </c>
      <c r="F150" s="208" t="s">
        <v>164</v>
      </c>
      <c r="G150" s="205"/>
      <c r="H150" s="207" t="s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157</v>
      </c>
      <c r="AU150" s="214" t="s">
        <v>86</v>
      </c>
      <c r="AV150" s="12" t="s">
        <v>82</v>
      </c>
      <c r="AW150" s="12" t="s">
        <v>32</v>
      </c>
      <c r="AX150" s="12" t="s">
        <v>77</v>
      </c>
      <c r="AY150" s="214" t="s">
        <v>148</v>
      </c>
    </row>
    <row r="151" spans="2:65" s="13" customFormat="1">
      <c r="B151" s="215"/>
      <c r="C151" s="216"/>
      <c r="D151" s="206" t="s">
        <v>157</v>
      </c>
      <c r="E151" s="217" t="s">
        <v>1</v>
      </c>
      <c r="F151" s="218" t="s">
        <v>165</v>
      </c>
      <c r="G151" s="216"/>
      <c r="H151" s="219">
        <v>16.34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157</v>
      </c>
      <c r="AU151" s="225" t="s">
        <v>86</v>
      </c>
      <c r="AV151" s="13" t="s">
        <v>86</v>
      </c>
      <c r="AW151" s="13" t="s">
        <v>32</v>
      </c>
      <c r="AX151" s="13" t="s">
        <v>82</v>
      </c>
      <c r="AY151" s="225" t="s">
        <v>148</v>
      </c>
    </row>
    <row r="152" spans="2:65" s="1" customFormat="1" ht="24" customHeight="1">
      <c r="B152" s="34"/>
      <c r="C152" s="192" t="s">
        <v>166</v>
      </c>
      <c r="D152" s="192" t="s">
        <v>150</v>
      </c>
      <c r="E152" s="193" t="s">
        <v>167</v>
      </c>
      <c r="F152" s="194" t="s">
        <v>168</v>
      </c>
      <c r="G152" s="195" t="s">
        <v>169</v>
      </c>
      <c r="H152" s="196">
        <v>19.350000000000001</v>
      </c>
      <c r="I152" s="197"/>
      <c r="J152" s="196">
        <f>ROUND(I152*H152,2)</f>
        <v>0</v>
      </c>
      <c r="K152" s="194" t="s">
        <v>154</v>
      </c>
      <c r="L152" s="38"/>
      <c r="M152" s="198" t="s">
        <v>1</v>
      </c>
      <c r="N152" s="199" t="s">
        <v>42</v>
      </c>
      <c r="O152" s="6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02" t="s">
        <v>155</v>
      </c>
      <c r="AT152" s="202" t="s">
        <v>150</v>
      </c>
      <c r="AU152" s="202" t="s">
        <v>86</v>
      </c>
      <c r="AY152" s="17" t="s">
        <v>148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155</v>
      </c>
      <c r="BM152" s="202" t="s">
        <v>170</v>
      </c>
    </row>
    <row r="153" spans="2:65" s="12" customFormat="1">
      <c r="B153" s="204"/>
      <c r="C153" s="205"/>
      <c r="D153" s="206" t="s">
        <v>157</v>
      </c>
      <c r="E153" s="207" t="s">
        <v>1</v>
      </c>
      <c r="F153" s="208" t="s">
        <v>171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157</v>
      </c>
      <c r="AU153" s="214" t="s">
        <v>86</v>
      </c>
      <c r="AV153" s="12" t="s">
        <v>82</v>
      </c>
      <c r="AW153" s="12" t="s">
        <v>32</v>
      </c>
      <c r="AX153" s="12" t="s">
        <v>77</v>
      </c>
      <c r="AY153" s="214" t="s">
        <v>148</v>
      </c>
    </row>
    <row r="154" spans="2:65" s="13" customFormat="1">
      <c r="B154" s="215"/>
      <c r="C154" s="216"/>
      <c r="D154" s="206" t="s">
        <v>157</v>
      </c>
      <c r="E154" s="217" t="s">
        <v>1</v>
      </c>
      <c r="F154" s="218" t="s">
        <v>172</v>
      </c>
      <c r="G154" s="216"/>
      <c r="H154" s="219">
        <v>19.350000000000001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157</v>
      </c>
      <c r="AU154" s="225" t="s">
        <v>86</v>
      </c>
      <c r="AV154" s="13" t="s">
        <v>86</v>
      </c>
      <c r="AW154" s="13" t="s">
        <v>32</v>
      </c>
      <c r="AX154" s="13" t="s">
        <v>77</v>
      </c>
      <c r="AY154" s="225" t="s">
        <v>148</v>
      </c>
    </row>
    <row r="155" spans="2:65" s="14" customFormat="1">
      <c r="B155" s="226"/>
      <c r="C155" s="227"/>
      <c r="D155" s="206" t="s">
        <v>157</v>
      </c>
      <c r="E155" s="228" t="s">
        <v>1</v>
      </c>
      <c r="F155" s="229" t="s">
        <v>160</v>
      </c>
      <c r="G155" s="227"/>
      <c r="H155" s="230">
        <v>19.350000000000001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157</v>
      </c>
      <c r="AU155" s="236" t="s">
        <v>86</v>
      </c>
      <c r="AV155" s="14" t="s">
        <v>155</v>
      </c>
      <c r="AW155" s="14" t="s">
        <v>32</v>
      </c>
      <c r="AX155" s="14" t="s">
        <v>82</v>
      </c>
      <c r="AY155" s="236" t="s">
        <v>148</v>
      </c>
    </row>
    <row r="156" spans="2:65" s="1" customFormat="1" ht="24" customHeight="1">
      <c r="B156" s="34"/>
      <c r="C156" s="192" t="s">
        <v>155</v>
      </c>
      <c r="D156" s="192" t="s">
        <v>150</v>
      </c>
      <c r="E156" s="193" t="s">
        <v>173</v>
      </c>
      <c r="F156" s="194" t="s">
        <v>174</v>
      </c>
      <c r="G156" s="195" t="s">
        <v>169</v>
      </c>
      <c r="H156" s="196">
        <v>9.2799999999999994</v>
      </c>
      <c r="I156" s="197"/>
      <c r="J156" s="196">
        <f>ROUND(I156*H156,2)</f>
        <v>0</v>
      </c>
      <c r="K156" s="194" t="s">
        <v>154</v>
      </c>
      <c r="L156" s="38"/>
      <c r="M156" s="198" t="s">
        <v>1</v>
      </c>
      <c r="N156" s="199" t="s">
        <v>42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155</v>
      </c>
      <c r="AT156" s="202" t="s">
        <v>150</v>
      </c>
      <c r="AU156" s="202" t="s">
        <v>86</v>
      </c>
      <c r="AY156" s="17" t="s">
        <v>148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155</v>
      </c>
      <c r="BM156" s="202" t="s">
        <v>175</v>
      </c>
    </row>
    <row r="157" spans="2:65" s="13" customFormat="1">
      <c r="B157" s="215"/>
      <c r="C157" s="216"/>
      <c r="D157" s="206" t="s">
        <v>157</v>
      </c>
      <c r="E157" s="217" t="s">
        <v>1</v>
      </c>
      <c r="F157" s="218" t="s">
        <v>176</v>
      </c>
      <c r="G157" s="216"/>
      <c r="H157" s="219">
        <v>9.2799999999999994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157</v>
      </c>
      <c r="AU157" s="225" t="s">
        <v>86</v>
      </c>
      <c r="AV157" s="13" t="s">
        <v>86</v>
      </c>
      <c r="AW157" s="13" t="s">
        <v>32</v>
      </c>
      <c r="AX157" s="13" t="s">
        <v>82</v>
      </c>
      <c r="AY157" s="225" t="s">
        <v>148</v>
      </c>
    </row>
    <row r="158" spans="2:65" s="1" customFormat="1" ht="24" customHeight="1">
      <c r="B158" s="34"/>
      <c r="C158" s="192" t="s">
        <v>177</v>
      </c>
      <c r="D158" s="192" t="s">
        <v>150</v>
      </c>
      <c r="E158" s="193" t="s">
        <v>178</v>
      </c>
      <c r="F158" s="194" t="s">
        <v>179</v>
      </c>
      <c r="G158" s="195" t="s">
        <v>169</v>
      </c>
      <c r="H158" s="196">
        <v>10.06</v>
      </c>
      <c r="I158" s="197"/>
      <c r="J158" s="196">
        <f>ROUND(I158*H158,2)</f>
        <v>0</v>
      </c>
      <c r="K158" s="194" t="s">
        <v>154</v>
      </c>
      <c r="L158" s="38"/>
      <c r="M158" s="198" t="s">
        <v>1</v>
      </c>
      <c r="N158" s="199" t="s">
        <v>42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02" t="s">
        <v>155</v>
      </c>
      <c r="AT158" s="202" t="s">
        <v>150</v>
      </c>
      <c r="AU158" s="202" t="s">
        <v>86</v>
      </c>
      <c r="AY158" s="17" t="s">
        <v>148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155</v>
      </c>
      <c r="BM158" s="202" t="s">
        <v>180</v>
      </c>
    </row>
    <row r="159" spans="2:65" s="12" customFormat="1">
      <c r="B159" s="204"/>
      <c r="C159" s="205"/>
      <c r="D159" s="206" t="s">
        <v>157</v>
      </c>
      <c r="E159" s="207" t="s">
        <v>1</v>
      </c>
      <c r="F159" s="208" t="s">
        <v>171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157</v>
      </c>
      <c r="AU159" s="214" t="s">
        <v>86</v>
      </c>
      <c r="AV159" s="12" t="s">
        <v>82</v>
      </c>
      <c r="AW159" s="12" t="s">
        <v>32</v>
      </c>
      <c r="AX159" s="12" t="s">
        <v>77</v>
      </c>
      <c r="AY159" s="214" t="s">
        <v>148</v>
      </c>
    </row>
    <row r="160" spans="2:65" s="13" customFormat="1">
      <c r="B160" s="215"/>
      <c r="C160" s="216"/>
      <c r="D160" s="206" t="s">
        <v>157</v>
      </c>
      <c r="E160" s="217" t="s">
        <v>1</v>
      </c>
      <c r="F160" s="218" t="s">
        <v>181</v>
      </c>
      <c r="G160" s="216"/>
      <c r="H160" s="219">
        <v>10.06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157</v>
      </c>
      <c r="AU160" s="225" t="s">
        <v>86</v>
      </c>
      <c r="AV160" s="13" t="s">
        <v>86</v>
      </c>
      <c r="AW160" s="13" t="s">
        <v>32</v>
      </c>
      <c r="AX160" s="13" t="s">
        <v>77</v>
      </c>
      <c r="AY160" s="225" t="s">
        <v>148</v>
      </c>
    </row>
    <row r="161" spans="2:65" s="14" customFormat="1">
      <c r="B161" s="226"/>
      <c r="C161" s="227"/>
      <c r="D161" s="206" t="s">
        <v>157</v>
      </c>
      <c r="E161" s="228" t="s">
        <v>1</v>
      </c>
      <c r="F161" s="229" t="s">
        <v>160</v>
      </c>
      <c r="G161" s="227"/>
      <c r="H161" s="230">
        <v>10.06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157</v>
      </c>
      <c r="AU161" s="236" t="s">
        <v>86</v>
      </c>
      <c r="AV161" s="14" t="s">
        <v>155</v>
      </c>
      <c r="AW161" s="14" t="s">
        <v>32</v>
      </c>
      <c r="AX161" s="14" t="s">
        <v>82</v>
      </c>
      <c r="AY161" s="236" t="s">
        <v>148</v>
      </c>
    </row>
    <row r="162" spans="2:65" s="1" customFormat="1" ht="24" customHeight="1">
      <c r="B162" s="34"/>
      <c r="C162" s="192" t="s">
        <v>182</v>
      </c>
      <c r="D162" s="192" t="s">
        <v>150</v>
      </c>
      <c r="E162" s="193" t="s">
        <v>183</v>
      </c>
      <c r="F162" s="194" t="s">
        <v>184</v>
      </c>
      <c r="G162" s="195" t="s">
        <v>169</v>
      </c>
      <c r="H162" s="196">
        <v>1.93</v>
      </c>
      <c r="I162" s="197"/>
      <c r="J162" s="196">
        <f>ROUND(I162*H162,2)</f>
        <v>0</v>
      </c>
      <c r="K162" s="194" t="s">
        <v>154</v>
      </c>
      <c r="L162" s="38"/>
      <c r="M162" s="198" t="s">
        <v>1</v>
      </c>
      <c r="N162" s="199" t="s">
        <v>42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155</v>
      </c>
      <c r="AT162" s="202" t="s">
        <v>150</v>
      </c>
      <c r="AU162" s="202" t="s">
        <v>86</v>
      </c>
      <c r="AY162" s="17" t="s">
        <v>148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155</v>
      </c>
      <c r="BM162" s="202" t="s">
        <v>185</v>
      </c>
    </row>
    <row r="163" spans="2:65" s="12" customFormat="1">
      <c r="B163" s="204"/>
      <c r="C163" s="205"/>
      <c r="D163" s="206" t="s">
        <v>157</v>
      </c>
      <c r="E163" s="207" t="s">
        <v>1</v>
      </c>
      <c r="F163" s="208" t="s">
        <v>186</v>
      </c>
      <c r="G163" s="205"/>
      <c r="H163" s="207" t="s">
        <v>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157</v>
      </c>
      <c r="AU163" s="214" t="s">
        <v>86</v>
      </c>
      <c r="AV163" s="12" t="s">
        <v>82</v>
      </c>
      <c r="AW163" s="12" t="s">
        <v>32</v>
      </c>
      <c r="AX163" s="12" t="s">
        <v>77</v>
      </c>
      <c r="AY163" s="214" t="s">
        <v>148</v>
      </c>
    </row>
    <row r="164" spans="2:65" s="13" customFormat="1">
      <c r="B164" s="215"/>
      <c r="C164" s="216"/>
      <c r="D164" s="206" t="s">
        <v>157</v>
      </c>
      <c r="E164" s="217" t="s">
        <v>1</v>
      </c>
      <c r="F164" s="218" t="s">
        <v>187</v>
      </c>
      <c r="G164" s="216"/>
      <c r="H164" s="219">
        <v>0.4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157</v>
      </c>
      <c r="AU164" s="225" t="s">
        <v>86</v>
      </c>
      <c r="AV164" s="13" t="s">
        <v>86</v>
      </c>
      <c r="AW164" s="13" t="s">
        <v>32</v>
      </c>
      <c r="AX164" s="13" t="s">
        <v>77</v>
      </c>
      <c r="AY164" s="225" t="s">
        <v>148</v>
      </c>
    </row>
    <row r="165" spans="2:65" s="13" customFormat="1">
      <c r="B165" s="215"/>
      <c r="C165" s="216"/>
      <c r="D165" s="206" t="s">
        <v>157</v>
      </c>
      <c r="E165" s="217" t="s">
        <v>1</v>
      </c>
      <c r="F165" s="218" t="s">
        <v>188</v>
      </c>
      <c r="G165" s="216"/>
      <c r="H165" s="219">
        <v>0.28000000000000003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157</v>
      </c>
      <c r="AU165" s="225" t="s">
        <v>86</v>
      </c>
      <c r="AV165" s="13" t="s">
        <v>86</v>
      </c>
      <c r="AW165" s="13" t="s">
        <v>32</v>
      </c>
      <c r="AX165" s="13" t="s">
        <v>77</v>
      </c>
      <c r="AY165" s="225" t="s">
        <v>148</v>
      </c>
    </row>
    <row r="166" spans="2:65" s="13" customFormat="1">
      <c r="B166" s="215"/>
      <c r="C166" s="216"/>
      <c r="D166" s="206" t="s">
        <v>157</v>
      </c>
      <c r="E166" s="217" t="s">
        <v>1</v>
      </c>
      <c r="F166" s="218" t="s">
        <v>189</v>
      </c>
      <c r="G166" s="216"/>
      <c r="H166" s="219">
        <v>1.25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157</v>
      </c>
      <c r="AU166" s="225" t="s">
        <v>86</v>
      </c>
      <c r="AV166" s="13" t="s">
        <v>86</v>
      </c>
      <c r="AW166" s="13" t="s">
        <v>32</v>
      </c>
      <c r="AX166" s="13" t="s">
        <v>77</v>
      </c>
      <c r="AY166" s="225" t="s">
        <v>148</v>
      </c>
    </row>
    <row r="167" spans="2:65" s="14" customFormat="1">
      <c r="B167" s="226"/>
      <c r="C167" s="227"/>
      <c r="D167" s="206" t="s">
        <v>157</v>
      </c>
      <c r="E167" s="228" t="s">
        <v>1</v>
      </c>
      <c r="F167" s="229" t="s">
        <v>160</v>
      </c>
      <c r="G167" s="227"/>
      <c r="H167" s="230">
        <v>1.93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157</v>
      </c>
      <c r="AU167" s="236" t="s">
        <v>86</v>
      </c>
      <c r="AV167" s="14" t="s">
        <v>155</v>
      </c>
      <c r="AW167" s="14" t="s">
        <v>32</v>
      </c>
      <c r="AX167" s="14" t="s">
        <v>82</v>
      </c>
      <c r="AY167" s="236" t="s">
        <v>148</v>
      </c>
    </row>
    <row r="168" spans="2:65" s="1" customFormat="1" ht="16.5" customHeight="1">
      <c r="B168" s="34"/>
      <c r="C168" s="237" t="s">
        <v>90</v>
      </c>
      <c r="D168" s="237" t="s">
        <v>190</v>
      </c>
      <c r="E168" s="238" t="s">
        <v>191</v>
      </c>
      <c r="F168" s="239" t="s">
        <v>192</v>
      </c>
      <c r="G168" s="240" t="s">
        <v>193</v>
      </c>
      <c r="H168" s="241">
        <v>3.67</v>
      </c>
      <c r="I168" s="242"/>
      <c r="J168" s="241">
        <f>ROUND(I168*H168,2)</f>
        <v>0</v>
      </c>
      <c r="K168" s="239" t="s">
        <v>154</v>
      </c>
      <c r="L168" s="243"/>
      <c r="M168" s="244" t="s">
        <v>1</v>
      </c>
      <c r="N168" s="245" t="s">
        <v>42</v>
      </c>
      <c r="O168" s="66"/>
      <c r="P168" s="200">
        <f>O168*H168</f>
        <v>0</v>
      </c>
      <c r="Q168" s="200">
        <v>1</v>
      </c>
      <c r="R168" s="200">
        <f>Q168*H168</f>
        <v>3.67</v>
      </c>
      <c r="S168" s="200">
        <v>0</v>
      </c>
      <c r="T168" s="201">
        <f>S168*H168</f>
        <v>0</v>
      </c>
      <c r="AR168" s="202" t="s">
        <v>96</v>
      </c>
      <c r="AT168" s="202" t="s">
        <v>190</v>
      </c>
      <c r="AU168" s="202" t="s">
        <v>86</v>
      </c>
      <c r="AY168" s="17" t="s">
        <v>148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155</v>
      </c>
      <c r="BM168" s="202" t="s">
        <v>194</v>
      </c>
    </row>
    <row r="169" spans="2:65" s="13" customFormat="1">
      <c r="B169" s="215"/>
      <c r="C169" s="216"/>
      <c r="D169" s="206" t="s">
        <v>157</v>
      </c>
      <c r="E169" s="217" t="s">
        <v>1</v>
      </c>
      <c r="F169" s="218" t="s">
        <v>195</v>
      </c>
      <c r="G169" s="216"/>
      <c r="H169" s="219">
        <v>3.67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157</v>
      </c>
      <c r="AU169" s="225" t="s">
        <v>86</v>
      </c>
      <c r="AV169" s="13" t="s">
        <v>86</v>
      </c>
      <c r="AW169" s="13" t="s">
        <v>32</v>
      </c>
      <c r="AX169" s="13" t="s">
        <v>82</v>
      </c>
      <c r="AY169" s="225" t="s">
        <v>148</v>
      </c>
    </row>
    <row r="170" spans="2:65" s="1" customFormat="1" ht="24" customHeight="1">
      <c r="B170" s="34"/>
      <c r="C170" s="192" t="s">
        <v>96</v>
      </c>
      <c r="D170" s="192" t="s">
        <v>150</v>
      </c>
      <c r="E170" s="193" t="s">
        <v>196</v>
      </c>
      <c r="F170" s="194" t="s">
        <v>197</v>
      </c>
      <c r="G170" s="195" t="s">
        <v>169</v>
      </c>
      <c r="H170" s="196">
        <v>1.93</v>
      </c>
      <c r="I170" s="197"/>
      <c r="J170" s="196">
        <f>ROUND(I170*H170,2)</f>
        <v>0</v>
      </c>
      <c r="K170" s="194" t="s">
        <v>154</v>
      </c>
      <c r="L170" s="38"/>
      <c r="M170" s="198" t="s">
        <v>1</v>
      </c>
      <c r="N170" s="199" t="s">
        <v>42</v>
      </c>
      <c r="O170" s="6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02" t="s">
        <v>155</v>
      </c>
      <c r="AT170" s="202" t="s">
        <v>150</v>
      </c>
      <c r="AU170" s="202" t="s">
        <v>86</v>
      </c>
      <c r="AY170" s="17" t="s">
        <v>148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155</v>
      </c>
      <c r="BM170" s="202" t="s">
        <v>198</v>
      </c>
    </row>
    <row r="171" spans="2:65" s="11" customFormat="1" ht="22.9" customHeight="1">
      <c r="B171" s="176"/>
      <c r="C171" s="177"/>
      <c r="D171" s="178" t="s">
        <v>76</v>
      </c>
      <c r="E171" s="190" t="s">
        <v>166</v>
      </c>
      <c r="F171" s="190" t="s">
        <v>199</v>
      </c>
      <c r="G171" s="177"/>
      <c r="H171" s="177"/>
      <c r="I171" s="180"/>
      <c r="J171" s="191">
        <f>BK171</f>
        <v>0</v>
      </c>
      <c r="K171" s="177"/>
      <c r="L171" s="182"/>
      <c r="M171" s="183"/>
      <c r="N171" s="184"/>
      <c r="O171" s="184"/>
      <c r="P171" s="185">
        <f>SUM(P172:P245)</f>
        <v>0</v>
      </c>
      <c r="Q171" s="184"/>
      <c r="R171" s="185">
        <f>SUM(R172:R245)</f>
        <v>20.144113300000001</v>
      </c>
      <c r="S171" s="184"/>
      <c r="T171" s="186">
        <f>SUM(T172:T245)</f>
        <v>0</v>
      </c>
      <c r="AR171" s="187" t="s">
        <v>82</v>
      </c>
      <c r="AT171" s="188" t="s">
        <v>76</v>
      </c>
      <c r="AU171" s="188" t="s">
        <v>82</v>
      </c>
      <c r="AY171" s="187" t="s">
        <v>148</v>
      </c>
      <c r="BK171" s="189">
        <f>SUM(BK172:BK245)</f>
        <v>0</v>
      </c>
    </row>
    <row r="172" spans="2:65" s="1" customFormat="1" ht="24" customHeight="1">
      <c r="B172" s="34"/>
      <c r="C172" s="192" t="s">
        <v>200</v>
      </c>
      <c r="D172" s="192" t="s">
        <v>150</v>
      </c>
      <c r="E172" s="193" t="s">
        <v>201</v>
      </c>
      <c r="F172" s="194" t="s">
        <v>202</v>
      </c>
      <c r="G172" s="195" t="s">
        <v>153</v>
      </c>
      <c r="H172" s="196">
        <v>0.25</v>
      </c>
      <c r="I172" s="197"/>
      <c r="J172" s="196">
        <f>ROUND(I172*H172,2)</f>
        <v>0</v>
      </c>
      <c r="K172" s="194" t="s">
        <v>154</v>
      </c>
      <c r="L172" s="38"/>
      <c r="M172" s="198" t="s">
        <v>1</v>
      </c>
      <c r="N172" s="199" t="s">
        <v>42</v>
      </c>
      <c r="O172" s="66"/>
      <c r="P172" s="200">
        <f>O172*H172</f>
        <v>0</v>
      </c>
      <c r="Q172" s="200">
        <v>0.16461999999999999</v>
      </c>
      <c r="R172" s="200">
        <f>Q172*H172</f>
        <v>4.1154999999999997E-2</v>
      </c>
      <c r="S172" s="200">
        <v>0</v>
      </c>
      <c r="T172" s="201">
        <f>S172*H172</f>
        <v>0</v>
      </c>
      <c r="AR172" s="202" t="s">
        <v>155</v>
      </c>
      <c r="AT172" s="202" t="s">
        <v>150</v>
      </c>
      <c r="AU172" s="202" t="s">
        <v>86</v>
      </c>
      <c r="AY172" s="17" t="s">
        <v>148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155</v>
      </c>
      <c r="BM172" s="202" t="s">
        <v>203</v>
      </c>
    </row>
    <row r="173" spans="2:65" s="12" customFormat="1">
      <c r="B173" s="204"/>
      <c r="C173" s="205"/>
      <c r="D173" s="206" t="s">
        <v>157</v>
      </c>
      <c r="E173" s="207" t="s">
        <v>1</v>
      </c>
      <c r="F173" s="208" t="s">
        <v>204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157</v>
      </c>
      <c r="AU173" s="214" t="s">
        <v>86</v>
      </c>
      <c r="AV173" s="12" t="s">
        <v>82</v>
      </c>
      <c r="AW173" s="12" t="s">
        <v>32</v>
      </c>
      <c r="AX173" s="12" t="s">
        <v>77</v>
      </c>
      <c r="AY173" s="214" t="s">
        <v>148</v>
      </c>
    </row>
    <row r="174" spans="2:65" s="13" customFormat="1">
      <c r="B174" s="215"/>
      <c r="C174" s="216"/>
      <c r="D174" s="206" t="s">
        <v>157</v>
      </c>
      <c r="E174" s="217" t="s">
        <v>1</v>
      </c>
      <c r="F174" s="218" t="s">
        <v>205</v>
      </c>
      <c r="G174" s="216"/>
      <c r="H174" s="219">
        <v>0.25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157</v>
      </c>
      <c r="AU174" s="225" t="s">
        <v>86</v>
      </c>
      <c r="AV174" s="13" t="s">
        <v>86</v>
      </c>
      <c r="AW174" s="13" t="s">
        <v>32</v>
      </c>
      <c r="AX174" s="13" t="s">
        <v>82</v>
      </c>
      <c r="AY174" s="225" t="s">
        <v>148</v>
      </c>
    </row>
    <row r="175" spans="2:65" s="1" customFormat="1" ht="24" customHeight="1">
      <c r="B175" s="34"/>
      <c r="C175" s="192" t="s">
        <v>206</v>
      </c>
      <c r="D175" s="192" t="s">
        <v>150</v>
      </c>
      <c r="E175" s="193" t="s">
        <v>207</v>
      </c>
      <c r="F175" s="194" t="s">
        <v>208</v>
      </c>
      <c r="G175" s="195" t="s">
        <v>153</v>
      </c>
      <c r="H175" s="196">
        <v>1.65</v>
      </c>
      <c r="I175" s="197"/>
      <c r="J175" s="196">
        <f>ROUND(I175*H175,2)</f>
        <v>0</v>
      </c>
      <c r="K175" s="194" t="s">
        <v>154</v>
      </c>
      <c r="L175" s="38"/>
      <c r="M175" s="198" t="s">
        <v>1</v>
      </c>
      <c r="N175" s="199" t="s">
        <v>42</v>
      </c>
      <c r="O175" s="66"/>
      <c r="P175" s="200">
        <f>O175*H175</f>
        <v>0</v>
      </c>
      <c r="Q175" s="200">
        <v>0.18385000000000001</v>
      </c>
      <c r="R175" s="200">
        <f>Q175*H175</f>
        <v>0.30335250000000002</v>
      </c>
      <c r="S175" s="200">
        <v>0</v>
      </c>
      <c r="T175" s="201">
        <f>S175*H175</f>
        <v>0</v>
      </c>
      <c r="AR175" s="202" t="s">
        <v>155</v>
      </c>
      <c r="AT175" s="202" t="s">
        <v>150</v>
      </c>
      <c r="AU175" s="202" t="s">
        <v>86</v>
      </c>
      <c r="AY175" s="17" t="s">
        <v>148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155</v>
      </c>
      <c r="BM175" s="202" t="s">
        <v>209</v>
      </c>
    </row>
    <row r="176" spans="2:65" s="12" customFormat="1">
      <c r="B176" s="204"/>
      <c r="C176" s="205"/>
      <c r="D176" s="206" t="s">
        <v>157</v>
      </c>
      <c r="E176" s="207" t="s">
        <v>1</v>
      </c>
      <c r="F176" s="208" t="s">
        <v>204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157</v>
      </c>
      <c r="AU176" s="214" t="s">
        <v>86</v>
      </c>
      <c r="AV176" s="12" t="s">
        <v>82</v>
      </c>
      <c r="AW176" s="12" t="s">
        <v>32</v>
      </c>
      <c r="AX176" s="12" t="s">
        <v>77</v>
      </c>
      <c r="AY176" s="214" t="s">
        <v>148</v>
      </c>
    </row>
    <row r="177" spans="2:65" s="13" customFormat="1">
      <c r="B177" s="215"/>
      <c r="C177" s="216"/>
      <c r="D177" s="206" t="s">
        <v>157</v>
      </c>
      <c r="E177" s="217" t="s">
        <v>1</v>
      </c>
      <c r="F177" s="218" t="s">
        <v>210</v>
      </c>
      <c r="G177" s="216"/>
      <c r="H177" s="219">
        <v>1.65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157</v>
      </c>
      <c r="AU177" s="225" t="s">
        <v>86</v>
      </c>
      <c r="AV177" s="13" t="s">
        <v>86</v>
      </c>
      <c r="AW177" s="13" t="s">
        <v>32</v>
      </c>
      <c r="AX177" s="13" t="s">
        <v>82</v>
      </c>
      <c r="AY177" s="225" t="s">
        <v>148</v>
      </c>
    </row>
    <row r="178" spans="2:65" s="1" customFormat="1" ht="24" customHeight="1">
      <c r="B178" s="34"/>
      <c r="C178" s="192" t="s">
        <v>211</v>
      </c>
      <c r="D178" s="192" t="s">
        <v>150</v>
      </c>
      <c r="E178" s="193" t="s">
        <v>212</v>
      </c>
      <c r="F178" s="194" t="s">
        <v>213</v>
      </c>
      <c r="G178" s="195" t="s">
        <v>153</v>
      </c>
      <c r="H178" s="196">
        <v>0.62</v>
      </c>
      <c r="I178" s="197"/>
      <c r="J178" s="196">
        <f>ROUND(I178*H178,2)</f>
        <v>0</v>
      </c>
      <c r="K178" s="194" t="s">
        <v>154</v>
      </c>
      <c r="L178" s="38"/>
      <c r="M178" s="198" t="s">
        <v>1</v>
      </c>
      <c r="N178" s="199" t="s">
        <v>42</v>
      </c>
      <c r="O178" s="66"/>
      <c r="P178" s="200">
        <f>O178*H178</f>
        <v>0</v>
      </c>
      <c r="Q178" s="200">
        <v>0.29148000000000002</v>
      </c>
      <c r="R178" s="200">
        <f>Q178*H178</f>
        <v>0.18071760000000001</v>
      </c>
      <c r="S178" s="200">
        <v>0</v>
      </c>
      <c r="T178" s="201">
        <f>S178*H178</f>
        <v>0</v>
      </c>
      <c r="AR178" s="202" t="s">
        <v>155</v>
      </c>
      <c r="AT178" s="202" t="s">
        <v>150</v>
      </c>
      <c r="AU178" s="202" t="s">
        <v>86</v>
      </c>
      <c r="AY178" s="17" t="s">
        <v>148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155</v>
      </c>
      <c r="BM178" s="202" t="s">
        <v>214</v>
      </c>
    </row>
    <row r="179" spans="2:65" s="12" customFormat="1">
      <c r="B179" s="204"/>
      <c r="C179" s="205"/>
      <c r="D179" s="206" t="s">
        <v>157</v>
      </c>
      <c r="E179" s="207" t="s">
        <v>1</v>
      </c>
      <c r="F179" s="208" t="s">
        <v>215</v>
      </c>
      <c r="G179" s="205"/>
      <c r="H179" s="207" t="s">
        <v>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157</v>
      </c>
      <c r="AU179" s="214" t="s">
        <v>86</v>
      </c>
      <c r="AV179" s="12" t="s">
        <v>82</v>
      </c>
      <c r="AW179" s="12" t="s">
        <v>32</v>
      </c>
      <c r="AX179" s="12" t="s">
        <v>77</v>
      </c>
      <c r="AY179" s="214" t="s">
        <v>148</v>
      </c>
    </row>
    <row r="180" spans="2:65" s="13" customFormat="1">
      <c r="B180" s="215"/>
      <c r="C180" s="216"/>
      <c r="D180" s="206" t="s">
        <v>157</v>
      </c>
      <c r="E180" s="217" t="s">
        <v>1</v>
      </c>
      <c r="F180" s="218" t="s">
        <v>216</v>
      </c>
      <c r="G180" s="216"/>
      <c r="H180" s="219">
        <v>0.62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157</v>
      </c>
      <c r="AU180" s="225" t="s">
        <v>86</v>
      </c>
      <c r="AV180" s="13" t="s">
        <v>86</v>
      </c>
      <c r="AW180" s="13" t="s">
        <v>32</v>
      </c>
      <c r="AX180" s="13" t="s">
        <v>77</v>
      </c>
      <c r="AY180" s="225" t="s">
        <v>148</v>
      </c>
    </row>
    <row r="181" spans="2:65" s="14" customFormat="1">
      <c r="B181" s="226"/>
      <c r="C181" s="227"/>
      <c r="D181" s="206" t="s">
        <v>157</v>
      </c>
      <c r="E181" s="228" t="s">
        <v>1</v>
      </c>
      <c r="F181" s="229" t="s">
        <v>160</v>
      </c>
      <c r="G181" s="227"/>
      <c r="H181" s="230">
        <v>0.62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157</v>
      </c>
      <c r="AU181" s="236" t="s">
        <v>86</v>
      </c>
      <c r="AV181" s="14" t="s">
        <v>155</v>
      </c>
      <c r="AW181" s="14" t="s">
        <v>32</v>
      </c>
      <c r="AX181" s="14" t="s">
        <v>82</v>
      </c>
      <c r="AY181" s="236" t="s">
        <v>148</v>
      </c>
    </row>
    <row r="182" spans="2:65" s="1" customFormat="1" ht="16.5" customHeight="1">
      <c r="B182" s="34"/>
      <c r="C182" s="192" t="s">
        <v>217</v>
      </c>
      <c r="D182" s="192" t="s">
        <v>150</v>
      </c>
      <c r="E182" s="193" t="s">
        <v>218</v>
      </c>
      <c r="F182" s="194" t="s">
        <v>219</v>
      </c>
      <c r="G182" s="195" t="s">
        <v>169</v>
      </c>
      <c r="H182" s="196">
        <v>0.18</v>
      </c>
      <c r="I182" s="197"/>
      <c r="J182" s="196">
        <f>ROUND(I182*H182,2)</f>
        <v>0</v>
      </c>
      <c r="K182" s="194" t="s">
        <v>154</v>
      </c>
      <c r="L182" s="38"/>
      <c r="M182" s="198" t="s">
        <v>1</v>
      </c>
      <c r="N182" s="199" t="s">
        <v>42</v>
      </c>
      <c r="O182" s="66"/>
      <c r="P182" s="200">
        <f>O182*H182</f>
        <v>0</v>
      </c>
      <c r="Q182" s="200">
        <v>1.94302</v>
      </c>
      <c r="R182" s="200">
        <f>Q182*H182</f>
        <v>0.34974359999999999</v>
      </c>
      <c r="S182" s="200">
        <v>0</v>
      </c>
      <c r="T182" s="201">
        <f>S182*H182</f>
        <v>0</v>
      </c>
      <c r="AR182" s="202" t="s">
        <v>155</v>
      </c>
      <c r="AT182" s="202" t="s">
        <v>150</v>
      </c>
      <c r="AU182" s="202" t="s">
        <v>86</v>
      </c>
      <c r="AY182" s="17" t="s">
        <v>148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82</v>
      </c>
      <c r="BK182" s="203">
        <f>ROUND(I182*H182,2)</f>
        <v>0</v>
      </c>
      <c r="BL182" s="17" t="s">
        <v>155</v>
      </c>
      <c r="BM182" s="202" t="s">
        <v>220</v>
      </c>
    </row>
    <row r="183" spans="2:65" s="12" customFormat="1" ht="20">
      <c r="B183" s="204"/>
      <c r="C183" s="205"/>
      <c r="D183" s="206" t="s">
        <v>157</v>
      </c>
      <c r="E183" s="207" t="s">
        <v>1</v>
      </c>
      <c r="F183" s="208" t="s">
        <v>221</v>
      </c>
      <c r="G183" s="205"/>
      <c r="H183" s="207" t="s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157</v>
      </c>
      <c r="AU183" s="214" t="s">
        <v>86</v>
      </c>
      <c r="AV183" s="12" t="s">
        <v>82</v>
      </c>
      <c r="AW183" s="12" t="s">
        <v>32</v>
      </c>
      <c r="AX183" s="12" t="s">
        <v>77</v>
      </c>
      <c r="AY183" s="214" t="s">
        <v>148</v>
      </c>
    </row>
    <row r="184" spans="2:65" s="12" customFormat="1">
      <c r="B184" s="204"/>
      <c r="C184" s="205"/>
      <c r="D184" s="206" t="s">
        <v>157</v>
      </c>
      <c r="E184" s="207" t="s">
        <v>1</v>
      </c>
      <c r="F184" s="208" t="s">
        <v>222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157</v>
      </c>
      <c r="AU184" s="214" t="s">
        <v>86</v>
      </c>
      <c r="AV184" s="12" t="s">
        <v>82</v>
      </c>
      <c r="AW184" s="12" t="s">
        <v>32</v>
      </c>
      <c r="AX184" s="12" t="s">
        <v>77</v>
      </c>
      <c r="AY184" s="214" t="s">
        <v>148</v>
      </c>
    </row>
    <row r="185" spans="2:65" s="13" customFormat="1">
      <c r="B185" s="215"/>
      <c r="C185" s="216"/>
      <c r="D185" s="206" t="s">
        <v>157</v>
      </c>
      <c r="E185" s="217" t="s">
        <v>1</v>
      </c>
      <c r="F185" s="218" t="s">
        <v>223</v>
      </c>
      <c r="G185" s="216"/>
      <c r="H185" s="219">
        <v>0.18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157</v>
      </c>
      <c r="AU185" s="225" t="s">
        <v>86</v>
      </c>
      <c r="AV185" s="13" t="s">
        <v>86</v>
      </c>
      <c r="AW185" s="13" t="s">
        <v>32</v>
      </c>
      <c r="AX185" s="13" t="s">
        <v>82</v>
      </c>
      <c r="AY185" s="225" t="s">
        <v>148</v>
      </c>
    </row>
    <row r="186" spans="2:65" s="1" customFormat="1" ht="24" customHeight="1">
      <c r="B186" s="34"/>
      <c r="C186" s="192" t="s">
        <v>224</v>
      </c>
      <c r="D186" s="192" t="s">
        <v>150</v>
      </c>
      <c r="E186" s="193" t="s">
        <v>225</v>
      </c>
      <c r="F186" s="194" t="s">
        <v>226</v>
      </c>
      <c r="G186" s="195" t="s">
        <v>193</v>
      </c>
      <c r="H186" s="196">
        <v>0.56999999999999995</v>
      </c>
      <c r="I186" s="197"/>
      <c r="J186" s="196">
        <f>ROUND(I186*H186,2)</f>
        <v>0</v>
      </c>
      <c r="K186" s="194" t="s">
        <v>154</v>
      </c>
      <c r="L186" s="38"/>
      <c r="M186" s="198" t="s">
        <v>1</v>
      </c>
      <c r="N186" s="199" t="s">
        <v>42</v>
      </c>
      <c r="O186" s="66"/>
      <c r="P186" s="200">
        <f>O186*H186</f>
        <v>0</v>
      </c>
      <c r="Q186" s="200">
        <v>1.0900000000000001</v>
      </c>
      <c r="R186" s="200">
        <f>Q186*H186</f>
        <v>0.62129999999999996</v>
      </c>
      <c r="S186" s="200">
        <v>0</v>
      </c>
      <c r="T186" s="201">
        <f>S186*H186</f>
        <v>0</v>
      </c>
      <c r="AR186" s="202" t="s">
        <v>155</v>
      </c>
      <c r="AT186" s="202" t="s">
        <v>150</v>
      </c>
      <c r="AU186" s="202" t="s">
        <v>86</v>
      </c>
      <c r="AY186" s="17" t="s">
        <v>148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155</v>
      </c>
      <c r="BM186" s="202" t="s">
        <v>227</v>
      </c>
    </row>
    <row r="187" spans="2:65" s="12" customFormat="1">
      <c r="B187" s="204"/>
      <c r="C187" s="205"/>
      <c r="D187" s="206" t="s">
        <v>157</v>
      </c>
      <c r="E187" s="207" t="s">
        <v>1</v>
      </c>
      <c r="F187" s="208" t="s">
        <v>228</v>
      </c>
      <c r="G187" s="205"/>
      <c r="H187" s="207" t="s">
        <v>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157</v>
      </c>
      <c r="AU187" s="214" t="s">
        <v>86</v>
      </c>
      <c r="AV187" s="12" t="s">
        <v>82</v>
      </c>
      <c r="AW187" s="12" t="s">
        <v>32</v>
      </c>
      <c r="AX187" s="12" t="s">
        <v>77</v>
      </c>
      <c r="AY187" s="214" t="s">
        <v>148</v>
      </c>
    </row>
    <row r="188" spans="2:65" s="12" customFormat="1">
      <c r="B188" s="204"/>
      <c r="C188" s="205"/>
      <c r="D188" s="206" t="s">
        <v>157</v>
      </c>
      <c r="E188" s="207" t="s">
        <v>1</v>
      </c>
      <c r="F188" s="208" t="s">
        <v>229</v>
      </c>
      <c r="G188" s="205"/>
      <c r="H188" s="207" t="s">
        <v>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157</v>
      </c>
      <c r="AU188" s="214" t="s">
        <v>86</v>
      </c>
      <c r="AV188" s="12" t="s">
        <v>82</v>
      </c>
      <c r="AW188" s="12" t="s">
        <v>32</v>
      </c>
      <c r="AX188" s="12" t="s">
        <v>77</v>
      </c>
      <c r="AY188" s="214" t="s">
        <v>148</v>
      </c>
    </row>
    <row r="189" spans="2:65" s="13" customFormat="1">
      <c r="B189" s="215"/>
      <c r="C189" s="216"/>
      <c r="D189" s="206" t="s">
        <v>157</v>
      </c>
      <c r="E189" s="217" t="s">
        <v>1</v>
      </c>
      <c r="F189" s="218" t="s">
        <v>230</v>
      </c>
      <c r="G189" s="216"/>
      <c r="H189" s="219">
        <v>0.56999999999999995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157</v>
      </c>
      <c r="AU189" s="225" t="s">
        <v>86</v>
      </c>
      <c r="AV189" s="13" t="s">
        <v>86</v>
      </c>
      <c r="AW189" s="13" t="s">
        <v>32</v>
      </c>
      <c r="AX189" s="13" t="s">
        <v>77</v>
      </c>
      <c r="AY189" s="225" t="s">
        <v>148</v>
      </c>
    </row>
    <row r="190" spans="2:65" s="14" customFormat="1">
      <c r="B190" s="226"/>
      <c r="C190" s="227"/>
      <c r="D190" s="206" t="s">
        <v>157</v>
      </c>
      <c r="E190" s="228" t="s">
        <v>1</v>
      </c>
      <c r="F190" s="229" t="s">
        <v>160</v>
      </c>
      <c r="G190" s="227"/>
      <c r="H190" s="230">
        <v>0.56999999999999995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157</v>
      </c>
      <c r="AU190" s="236" t="s">
        <v>86</v>
      </c>
      <c r="AV190" s="14" t="s">
        <v>155</v>
      </c>
      <c r="AW190" s="14" t="s">
        <v>32</v>
      </c>
      <c r="AX190" s="14" t="s">
        <v>82</v>
      </c>
      <c r="AY190" s="236" t="s">
        <v>148</v>
      </c>
    </row>
    <row r="191" spans="2:65" s="1" customFormat="1" ht="24" customHeight="1">
      <c r="B191" s="34"/>
      <c r="C191" s="192" t="s">
        <v>231</v>
      </c>
      <c r="D191" s="192" t="s">
        <v>150</v>
      </c>
      <c r="E191" s="193" t="s">
        <v>232</v>
      </c>
      <c r="F191" s="194" t="s">
        <v>233</v>
      </c>
      <c r="G191" s="195" t="s">
        <v>153</v>
      </c>
      <c r="H191" s="196">
        <v>51.28</v>
      </c>
      <c r="I191" s="197"/>
      <c r="J191" s="196">
        <f>ROUND(I191*H191,2)</f>
        <v>0</v>
      </c>
      <c r="K191" s="194" t="s">
        <v>154</v>
      </c>
      <c r="L191" s="38"/>
      <c r="M191" s="198" t="s">
        <v>1</v>
      </c>
      <c r="N191" s="199" t="s">
        <v>42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155</v>
      </c>
      <c r="AT191" s="202" t="s">
        <v>150</v>
      </c>
      <c r="AU191" s="202" t="s">
        <v>86</v>
      </c>
      <c r="AY191" s="17" t="s">
        <v>148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155</v>
      </c>
      <c r="BM191" s="202" t="s">
        <v>234</v>
      </c>
    </row>
    <row r="192" spans="2:65" s="12" customFormat="1" ht="20">
      <c r="B192" s="204"/>
      <c r="C192" s="205"/>
      <c r="D192" s="206" t="s">
        <v>157</v>
      </c>
      <c r="E192" s="207" t="s">
        <v>1</v>
      </c>
      <c r="F192" s="208" t="s">
        <v>235</v>
      </c>
      <c r="G192" s="205"/>
      <c r="H192" s="207" t="s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157</v>
      </c>
      <c r="AU192" s="214" t="s">
        <v>86</v>
      </c>
      <c r="AV192" s="12" t="s">
        <v>82</v>
      </c>
      <c r="AW192" s="12" t="s">
        <v>32</v>
      </c>
      <c r="AX192" s="12" t="s">
        <v>77</v>
      </c>
      <c r="AY192" s="214" t="s">
        <v>148</v>
      </c>
    </row>
    <row r="193" spans="2:51" s="12" customFormat="1">
      <c r="B193" s="204"/>
      <c r="C193" s="205"/>
      <c r="D193" s="206" t="s">
        <v>157</v>
      </c>
      <c r="E193" s="207" t="s">
        <v>1</v>
      </c>
      <c r="F193" s="208" t="s">
        <v>236</v>
      </c>
      <c r="G193" s="205"/>
      <c r="H193" s="207" t="s">
        <v>1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157</v>
      </c>
      <c r="AU193" s="214" t="s">
        <v>86</v>
      </c>
      <c r="AV193" s="12" t="s">
        <v>82</v>
      </c>
      <c r="AW193" s="12" t="s">
        <v>32</v>
      </c>
      <c r="AX193" s="12" t="s">
        <v>77</v>
      </c>
      <c r="AY193" s="214" t="s">
        <v>148</v>
      </c>
    </row>
    <row r="194" spans="2:51" s="12" customFormat="1">
      <c r="B194" s="204"/>
      <c r="C194" s="205"/>
      <c r="D194" s="206" t="s">
        <v>157</v>
      </c>
      <c r="E194" s="207" t="s">
        <v>1</v>
      </c>
      <c r="F194" s="208" t="s">
        <v>237</v>
      </c>
      <c r="G194" s="205"/>
      <c r="H194" s="207" t="s">
        <v>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157</v>
      </c>
      <c r="AU194" s="214" t="s">
        <v>86</v>
      </c>
      <c r="AV194" s="12" t="s">
        <v>82</v>
      </c>
      <c r="AW194" s="12" t="s">
        <v>32</v>
      </c>
      <c r="AX194" s="12" t="s">
        <v>77</v>
      </c>
      <c r="AY194" s="214" t="s">
        <v>148</v>
      </c>
    </row>
    <row r="195" spans="2:51" s="13" customFormat="1">
      <c r="B195" s="215"/>
      <c r="C195" s="216"/>
      <c r="D195" s="206" t="s">
        <v>157</v>
      </c>
      <c r="E195" s="217" t="s">
        <v>1</v>
      </c>
      <c r="F195" s="218" t="s">
        <v>238</v>
      </c>
      <c r="G195" s="216"/>
      <c r="H195" s="219">
        <v>5.18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157</v>
      </c>
      <c r="AU195" s="225" t="s">
        <v>86</v>
      </c>
      <c r="AV195" s="13" t="s">
        <v>86</v>
      </c>
      <c r="AW195" s="13" t="s">
        <v>32</v>
      </c>
      <c r="AX195" s="13" t="s">
        <v>77</v>
      </c>
      <c r="AY195" s="225" t="s">
        <v>148</v>
      </c>
    </row>
    <row r="196" spans="2:51" s="12" customFormat="1">
      <c r="B196" s="204"/>
      <c r="C196" s="205"/>
      <c r="D196" s="206" t="s">
        <v>157</v>
      </c>
      <c r="E196" s="207" t="s">
        <v>1</v>
      </c>
      <c r="F196" s="208" t="s">
        <v>239</v>
      </c>
      <c r="G196" s="205"/>
      <c r="H196" s="207" t="s">
        <v>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157</v>
      </c>
      <c r="AU196" s="214" t="s">
        <v>86</v>
      </c>
      <c r="AV196" s="12" t="s">
        <v>82</v>
      </c>
      <c r="AW196" s="12" t="s">
        <v>32</v>
      </c>
      <c r="AX196" s="12" t="s">
        <v>77</v>
      </c>
      <c r="AY196" s="214" t="s">
        <v>148</v>
      </c>
    </row>
    <row r="197" spans="2:51" s="12" customFormat="1">
      <c r="B197" s="204"/>
      <c r="C197" s="205"/>
      <c r="D197" s="206" t="s">
        <v>157</v>
      </c>
      <c r="E197" s="207" t="s">
        <v>1</v>
      </c>
      <c r="F197" s="208" t="s">
        <v>237</v>
      </c>
      <c r="G197" s="205"/>
      <c r="H197" s="207" t="s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157</v>
      </c>
      <c r="AU197" s="214" t="s">
        <v>86</v>
      </c>
      <c r="AV197" s="12" t="s">
        <v>82</v>
      </c>
      <c r="AW197" s="12" t="s">
        <v>32</v>
      </c>
      <c r="AX197" s="12" t="s">
        <v>77</v>
      </c>
      <c r="AY197" s="214" t="s">
        <v>148</v>
      </c>
    </row>
    <row r="198" spans="2:51" s="13" customFormat="1">
      <c r="B198" s="215"/>
      <c r="C198" s="216"/>
      <c r="D198" s="206" t="s">
        <v>157</v>
      </c>
      <c r="E198" s="217" t="s">
        <v>1</v>
      </c>
      <c r="F198" s="218" t="s">
        <v>240</v>
      </c>
      <c r="G198" s="216"/>
      <c r="H198" s="219">
        <v>5.19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157</v>
      </c>
      <c r="AU198" s="225" t="s">
        <v>86</v>
      </c>
      <c r="AV198" s="13" t="s">
        <v>86</v>
      </c>
      <c r="AW198" s="13" t="s">
        <v>32</v>
      </c>
      <c r="AX198" s="13" t="s">
        <v>77</v>
      </c>
      <c r="AY198" s="225" t="s">
        <v>148</v>
      </c>
    </row>
    <row r="199" spans="2:51" s="12" customFormat="1">
      <c r="B199" s="204"/>
      <c r="C199" s="205"/>
      <c r="D199" s="206" t="s">
        <v>157</v>
      </c>
      <c r="E199" s="207" t="s">
        <v>1</v>
      </c>
      <c r="F199" s="208" t="s">
        <v>241</v>
      </c>
      <c r="G199" s="205"/>
      <c r="H199" s="207" t="s">
        <v>1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157</v>
      </c>
      <c r="AU199" s="214" t="s">
        <v>86</v>
      </c>
      <c r="AV199" s="12" t="s">
        <v>82</v>
      </c>
      <c r="AW199" s="12" t="s">
        <v>32</v>
      </c>
      <c r="AX199" s="12" t="s">
        <v>77</v>
      </c>
      <c r="AY199" s="214" t="s">
        <v>148</v>
      </c>
    </row>
    <row r="200" spans="2:51" s="12" customFormat="1">
      <c r="B200" s="204"/>
      <c r="C200" s="205"/>
      <c r="D200" s="206" t="s">
        <v>157</v>
      </c>
      <c r="E200" s="207" t="s">
        <v>1</v>
      </c>
      <c r="F200" s="208" t="s">
        <v>242</v>
      </c>
      <c r="G200" s="205"/>
      <c r="H200" s="207" t="s">
        <v>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157</v>
      </c>
      <c r="AU200" s="214" t="s">
        <v>86</v>
      </c>
      <c r="AV200" s="12" t="s">
        <v>82</v>
      </c>
      <c r="AW200" s="12" t="s">
        <v>32</v>
      </c>
      <c r="AX200" s="12" t="s">
        <v>77</v>
      </c>
      <c r="AY200" s="214" t="s">
        <v>148</v>
      </c>
    </row>
    <row r="201" spans="2:51" s="13" customFormat="1">
      <c r="B201" s="215"/>
      <c r="C201" s="216"/>
      <c r="D201" s="206" t="s">
        <v>157</v>
      </c>
      <c r="E201" s="217" t="s">
        <v>1</v>
      </c>
      <c r="F201" s="218" t="s">
        <v>243</v>
      </c>
      <c r="G201" s="216"/>
      <c r="H201" s="219">
        <v>3.05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157</v>
      </c>
      <c r="AU201" s="225" t="s">
        <v>86</v>
      </c>
      <c r="AV201" s="13" t="s">
        <v>86</v>
      </c>
      <c r="AW201" s="13" t="s">
        <v>32</v>
      </c>
      <c r="AX201" s="13" t="s">
        <v>77</v>
      </c>
      <c r="AY201" s="225" t="s">
        <v>148</v>
      </c>
    </row>
    <row r="202" spans="2:51" s="13" customFormat="1">
      <c r="B202" s="215"/>
      <c r="C202" s="216"/>
      <c r="D202" s="206" t="s">
        <v>157</v>
      </c>
      <c r="E202" s="217" t="s">
        <v>1</v>
      </c>
      <c r="F202" s="218" t="s">
        <v>244</v>
      </c>
      <c r="G202" s="216"/>
      <c r="H202" s="219">
        <v>2.0699999999999998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157</v>
      </c>
      <c r="AU202" s="225" t="s">
        <v>86</v>
      </c>
      <c r="AV202" s="13" t="s">
        <v>86</v>
      </c>
      <c r="AW202" s="13" t="s">
        <v>32</v>
      </c>
      <c r="AX202" s="13" t="s">
        <v>77</v>
      </c>
      <c r="AY202" s="225" t="s">
        <v>148</v>
      </c>
    </row>
    <row r="203" spans="2:51" s="12" customFormat="1">
      <c r="B203" s="204"/>
      <c r="C203" s="205"/>
      <c r="D203" s="206" t="s">
        <v>157</v>
      </c>
      <c r="E203" s="207" t="s">
        <v>1</v>
      </c>
      <c r="F203" s="208" t="s">
        <v>237</v>
      </c>
      <c r="G203" s="205"/>
      <c r="H203" s="207" t="s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157</v>
      </c>
      <c r="AU203" s="214" t="s">
        <v>86</v>
      </c>
      <c r="AV203" s="12" t="s">
        <v>82</v>
      </c>
      <c r="AW203" s="12" t="s">
        <v>32</v>
      </c>
      <c r="AX203" s="12" t="s">
        <v>77</v>
      </c>
      <c r="AY203" s="214" t="s">
        <v>148</v>
      </c>
    </row>
    <row r="204" spans="2:51" s="13" customFormat="1">
      <c r="B204" s="215"/>
      <c r="C204" s="216"/>
      <c r="D204" s="206" t="s">
        <v>157</v>
      </c>
      <c r="E204" s="217" t="s">
        <v>1</v>
      </c>
      <c r="F204" s="218" t="s">
        <v>245</v>
      </c>
      <c r="G204" s="216"/>
      <c r="H204" s="219">
        <v>1.91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157</v>
      </c>
      <c r="AU204" s="225" t="s">
        <v>86</v>
      </c>
      <c r="AV204" s="13" t="s">
        <v>86</v>
      </c>
      <c r="AW204" s="13" t="s">
        <v>32</v>
      </c>
      <c r="AX204" s="13" t="s">
        <v>77</v>
      </c>
      <c r="AY204" s="225" t="s">
        <v>148</v>
      </c>
    </row>
    <row r="205" spans="2:51" s="13" customFormat="1">
      <c r="B205" s="215"/>
      <c r="C205" s="216"/>
      <c r="D205" s="206" t="s">
        <v>157</v>
      </c>
      <c r="E205" s="217" t="s">
        <v>1</v>
      </c>
      <c r="F205" s="218" t="s">
        <v>246</v>
      </c>
      <c r="G205" s="216"/>
      <c r="H205" s="219">
        <v>2.57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157</v>
      </c>
      <c r="AU205" s="225" t="s">
        <v>86</v>
      </c>
      <c r="AV205" s="13" t="s">
        <v>86</v>
      </c>
      <c r="AW205" s="13" t="s">
        <v>32</v>
      </c>
      <c r="AX205" s="13" t="s">
        <v>77</v>
      </c>
      <c r="AY205" s="225" t="s">
        <v>148</v>
      </c>
    </row>
    <row r="206" spans="2:51" s="13" customFormat="1">
      <c r="B206" s="215"/>
      <c r="C206" s="216"/>
      <c r="D206" s="206" t="s">
        <v>157</v>
      </c>
      <c r="E206" s="217" t="s">
        <v>1</v>
      </c>
      <c r="F206" s="218" t="s">
        <v>247</v>
      </c>
      <c r="G206" s="216"/>
      <c r="H206" s="219">
        <v>4.99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157</v>
      </c>
      <c r="AU206" s="225" t="s">
        <v>86</v>
      </c>
      <c r="AV206" s="13" t="s">
        <v>86</v>
      </c>
      <c r="AW206" s="13" t="s">
        <v>32</v>
      </c>
      <c r="AX206" s="13" t="s">
        <v>77</v>
      </c>
      <c r="AY206" s="225" t="s">
        <v>148</v>
      </c>
    </row>
    <row r="207" spans="2:51" s="12" customFormat="1">
      <c r="B207" s="204"/>
      <c r="C207" s="205"/>
      <c r="D207" s="206" t="s">
        <v>157</v>
      </c>
      <c r="E207" s="207" t="s">
        <v>1</v>
      </c>
      <c r="F207" s="208" t="s">
        <v>248</v>
      </c>
      <c r="G207" s="205"/>
      <c r="H207" s="207" t="s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157</v>
      </c>
      <c r="AU207" s="214" t="s">
        <v>86</v>
      </c>
      <c r="AV207" s="12" t="s">
        <v>82</v>
      </c>
      <c r="AW207" s="12" t="s">
        <v>32</v>
      </c>
      <c r="AX207" s="12" t="s">
        <v>77</v>
      </c>
      <c r="AY207" s="214" t="s">
        <v>148</v>
      </c>
    </row>
    <row r="208" spans="2:51" s="12" customFormat="1">
      <c r="B208" s="204"/>
      <c r="C208" s="205"/>
      <c r="D208" s="206" t="s">
        <v>157</v>
      </c>
      <c r="E208" s="207" t="s">
        <v>1</v>
      </c>
      <c r="F208" s="208" t="s">
        <v>242</v>
      </c>
      <c r="G208" s="205"/>
      <c r="H208" s="207" t="s">
        <v>1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157</v>
      </c>
      <c r="AU208" s="214" t="s">
        <v>86</v>
      </c>
      <c r="AV208" s="12" t="s">
        <v>82</v>
      </c>
      <c r="AW208" s="12" t="s">
        <v>32</v>
      </c>
      <c r="AX208" s="12" t="s">
        <v>77</v>
      </c>
      <c r="AY208" s="214" t="s">
        <v>148</v>
      </c>
    </row>
    <row r="209" spans="2:65" s="13" customFormat="1">
      <c r="B209" s="215"/>
      <c r="C209" s="216"/>
      <c r="D209" s="206" t="s">
        <v>157</v>
      </c>
      <c r="E209" s="217" t="s">
        <v>1</v>
      </c>
      <c r="F209" s="218" t="s">
        <v>249</v>
      </c>
      <c r="G209" s="216"/>
      <c r="H209" s="219">
        <v>8.4499999999999993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157</v>
      </c>
      <c r="AU209" s="225" t="s">
        <v>86</v>
      </c>
      <c r="AV209" s="13" t="s">
        <v>86</v>
      </c>
      <c r="AW209" s="13" t="s">
        <v>32</v>
      </c>
      <c r="AX209" s="13" t="s">
        <v>77</v>
      </c>
      <c r="AY209" s="225" t="s">
        <v>148</v>
      </c>
    </row>
    <row r="210" spans="2:65" s="13" customFormat="1">
      <c r="B210" s="215"/>
      <c r="C210" s="216"/>
      <c r="D210" s="206" t="s">
        <v>157</v>
      </c>
      <c r="E210" s="217" t="s">
        <v>1</v>
      </c>
      <c r="F210" s="218" t="s">
        <v>250</v>
      </c>
      <c r="G210" s="216"/>
      <c r="H210" s="219">
        <v>5.79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157</v>
      </c>
      <c r="AU210" s="225" t="s">
        <v>86</v>
      </c>
      <c r="AV210" s="13" t="s">
        <v>86</v>
      </c>
      <c r="AW210" s="13" t="s">
        <v>32</v>
      </c>
      <c r="AX210" s="13" t="s">
        <v>77</v>
      </c>
      <c r="AY210" s="225" t="s">
        <v>148</v>
      </c>
    </row>
    <row r="211" spans="2:65" s="12" customFormat="1">
      <c r="B211" s="204"/>
      <c r="C211" s="205"/>
      <c r="D211" s="206" t="s">
        <v>157</v>
      </c>
      <c r="E211" s="207" t="s">
        <v>1</v>
      </c>
      <c r="F211" s="208" t="s">
        <v>237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157</v>
      </c>
      <c r="AU211" s="214" t="s">
        <v>86</v>
      </c>
      <c r="AV211" s="12" t="s">
        <v>82</v>
      </c>
      <c r="AW211" s="12" t="s">
        <v>32</v>
      </c>
      <c r="AX211" s="12" t="s">
        <v>77</v>
      </c>
      <c r="AY211" s="214" t="s">
        <v>148</v>
      </c>
    </row>
    <row r="212" spans="2:65" s="13" customFormat="1">
      <c r="B212" s="215"/>
      <c r="C212" s="216"/>
      <c r="D212" s="206" t="s">
        <v>157</v>
      </c>
      <c r="E212" s="217" t="s">
        <v>1</v>
      </c>
      <c r="F212" s="218" t="s">
        <v>251</v>
      </c>
      <c r="G212" s="216"/>
      <c r="H212" s="219">
        <v>9.0399999999999991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157</v>
      </c>
      <c r="AU212" s="225" t="s">
        <v>86</v>
      </c>
      <c r="AV212" s="13" t="s">
        <v>86</v>
      </c>
      <c r="AW212" s="13" t="s">
        <v>32</v>
      </c>
      <c r="AX212" s="13" t="s">
        <v>77</v>
      </c>
      <c r="AY212" s="225" t="s">
        <v>148</v>
      </c>
    </row>
    <row r="213" spans="2:65" s="13" customFormat="1">
      <c r="B213" s="215"/>
      <c r="C213" s="216"/>
      <c r="D213" s="206" t="s">
        <v>157</v>
      </c>
      <c r="E213" s="217" t="s">
        <v>1</v>
      </c>
      <c r="F213" s="218" t="s">
        <v>252</v>
      </c>
      <c r="G213" s="216"/>
      <c r="H213" s="219">
        <v>3.04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157</v>
      </c>
      <c r="AU213" s="225" t="s">
        <v>86</v>
      </c>
      <c r="AV213" s="13" t="s">
        <v>86</v>
      </c>
      <c r="AW213" s="13" t="s">
        <v>32</v>
      </c>
      <c r="AX213" s="13" t="s">
        <v>77</v>
      </c>
      <c r="AY213" s="225" t="s">
        <v>148</v>
      </c>
    </row>
    <row r="214" spans="2:65" s="14" customFormat="1">
      <c r="B214" s="226"/>
      <c r="C214" s="227"/>
      <c r="D214" s="206" t="s">
        <v>157</v>
      </c>
      <c r="E214" s="228" t="s">
        <v>1</v>
      </c>
      <c r="F214" s="229" t="s">
        <v>160</v>
      </c>
      <c r="G214" s="227"/>
      <c r="H214" s="230">
        <v>51.28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157</v>
      </c>
      <c r="AU214" s="236" t="s">
        <v>86</v>
      </c>
      <c r="AV214" s="14" t="s">
        <v>155</v>
      </c>
      <c r="AW214" s="14" t="s">
        <v>32</v>
      </c>
      <c r="AX214" s="14" t="s">
        <v>82</v>
      </c>
      <c r="AY214" s="236" t="s">
        <v>148</v>
      </c>
    </row>
    <row r="215" spans="2:65" s="1" customFormat="1" ht="21" customHeight="1">
      <c r="B215" s="34"/>
      <c r="C215" s="237" t="s">
        <v>8</v>
      </c>
      <c r="D215" s="237" t="s">
        <v>190</v>
      </c>
      <c r="E215" s="238" t="s">
        <v>253</v>
      </c>
      <c r="F215" s="239" t="s">
        <v>254</v>
      </c>
      <c r="G215" s="240" t="s">
        <v>153</v>
      </c>
      <c r="H215" s="241">
        <v>61.54</v>
      </c>
      <c r="I215" s="242"/>
      <c r="J215" s="241">
        <f>ROUND(I215*H215,2)</f>
        <v>0</v>
      </c>
      <c r="K215" s="239" t="s">
        <v>154</v>
      </c>
      <c r="L215" s="243"/>
      <c r="M215" s="244" t="s">
        <v>1</v>
      </c>
      <c r="N215" s="245" t="s">
        <v>42</v>
      </c>
      <c r="O215" s="66"/>
      <c r="P215" s="200">
        <f>O215*H215</f>
        <v>0</v>
      </c>
      <c r="Q215" s="200">
        <v>9.4999999999999998E-3</v>
      </c>
      <c r="R215" s="200">
        <f>Q215*H215</f>
        <v>0.58462999999999998</v>
      </c>
      <c r="S215" s="200">
        <v>0</v>
      </c>
      <c r="T215" s="201">
        <f>S215*H215</f>
        <v>0</v>
      </c>
      <c r="AR215" s="202" t="s">
        <v>96</v>
      </c>
      <c r="AT215" s="202" t="s">
        <v>190</v>
      </c>
      <c r="AU215" s="202" t="s">
        <v>86</v>
      </c>
      <c r="AY215" s="17" t="s">
        <v>148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155</v>
      </c>
      <c r="BM215" s="202" t="s">
        <v>255</v>
      </c>
    </row>
    <row r="216" spans="2:65" s="13" customFormat="1">
      <c r="B216" s="215"/>
      <c r="C216" s="216"/>
      <c r="D216" s="206" t="s">
        <v>157</v>
      </c>
      <c r="E216" s="217" t="s">
        <v>1</v>
      </c>
      <c r="F216" s="218" t="s">
        <v>256</v>
      </c>
      <c r="G216" s="216"/>
      <c r="H216" s="219">
        <v>51.28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157</v>
      </c>
      <c r="AU216" s="225" t="s">
        <v>86</v>
      </c>
      <c r="AV216" s="13" t="s">
        <v>86</v>
      </c>
      <c r="AW216" s="13" t="s">
        <v>32</v>
      </c>
      <c r="AX216" s="13" t="s">
        <v>82</v>
      </c>
      <c r="AY216" s="225" t="s">
        <v>148</v>
      </c>
    </row>
    <row r="217" spans="2:65" s="13" customFormat="1">
      <c r="B217" s="215"/>
      <c r="C217" s="216"/>
      <c r="D217" s="206" t="s">
        <v>157</v>
      </c>
      <c r="E217" s="216"/>
      <c r="F217" s="218" t="s">
        <v>257</v>
      </c>
      <c r="G217" s="216"/>
      <c r="H217" s="219">
        <v>61.54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157</v>
      </c>
      <c r="AU217" s="225" t="s">
        <v>86</v>
      </c>
      <c r="AV217" s="13" t="s">
        <v>86</v>
      </c>
      <c r="AW217" s="13" t="s">
        <v>4</v>
      </c>
      <c r="AX217" s="13" t="s">
        <v>82</v>
      </c>
      <c r="AY217" s="225" t="s">
        <v>148</v>
      </c>
    </row>
    <row r="218" spans="2:65" s="1" customFormat="1" ht="24" customHeight="1">
      <c r="B218" s="34"/>
      <c r="C218" s="192" t="s">
        <v>258</v>
      </c>
      <c r="D218" s="192" t="s">
        <v>150</v>
      </c>
      <c r="E218" s="193" t="s">
        <v>259</v>
      </c>
      <c r="F218" s="194" t="s">
        <v>233</v>
      </c>
      <c r="G218" s="195" t="s">
        <v>153</v>
      </c>
      <c r="H218" s="196">
        <v>84.24</v>
      </c>
      <c r="I218" s="197"/>
      <c r="J218" s="196">
        <f>ROUND(I218*H218,2)</f>
        <v>0</v>
      </c>
      <c r="K218" s="194" t="s">
        <v>1</v>
      </c>
      <c r="L218" s="38"/>
      <c r="M218" s="198" t="s">
        <v>1</v>
      </c>
      <c r="N218" s="199" t="s">
        <v>42</v>
      </c>
      <c r="O218" s="66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155</v>
      </c>
      <c r="AT218" s="202" t="s">
        <v>150</v>
      </c>
      <c r="AU218" s="202" t="s">
        <v>86</v>
      </c>
      <c r="AY218" s="17" t="s">
        <v>148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155</v>
      </c>
      <c r="BM218" s="202" t="s">
        <v>260</v>
      </c>
    </row>
    <row r="219" spans="2:65" s="12" customFormat="1" ht="20">
      <c r="B219" s="204"/>
      <c r="C219" s="205"/>
      <c r="D219" s="206" t="s">
        <v>157</v>
      </c>
      <c r="E219" s="207" t="s">
        <v>1</v>
      </c>
      <c r="F219" s="208" t="s">
        <v>261</v>
      </c>
      <c r="G219" s="205"/>
      <c r="H219" s="207" t="s">
        <v>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157</v>
      </c>
      <c r="AU219" s="214" t="s">
        <v>86</v>
      </c>
      <c r="AV219" s="12" t="s">
        <v>82</v>
      </c>
      <c r="AW219" s="12" t="s">
        <v>32</v>
      </c>
      <c r="AX219" s="12" t="s">
        <v>77</v>
      </c>
      <c r="AY219" s="214" t="s">
        <v>148</v>
      </c>
    </row>
    <row r="220" spans="2:65" s="13" customFormat="1">
      <c r="B220" s="215"/>
      <c r="C220" s="216"/>
      <c r="D220" s="206" t="s">
        <v>157</v>
      </c>
      <c r="E220" s="217" t="s">
        <v>1</v>
      </c>
      <c r="F220" s="218" t="s">
        <v>262</v>
      </c>
      <c r="G220" s="216"/>
      <c r="H220" s="219">
        <v>63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157</v>
      </c>
      <c r="AU220" s="225" t="s">
        <v>86</v>
      </c>
      <c r="AV220" s="13" t="s">
        <v>86</v>
      </c>
      <c r="AW220" s="13" t="s">
        <v>32</v>
      </c>
      <c r="AX220" s="13" t="s">
        <v>77</v>
      </c>
      <c r="AY220" s="225" t="s">
        <v>148</v>
      </c>
    </row>
    <row r="221" spans="2:65" s="13" customFormat="1">
      <c r="B221" s="215"/>
      <c r="C221" s="216"/>
      <c r="D221" s="206" t="s">
        <v>157</v>
      </c>
      <c r="E221" s="217" t="s">
        <v>1</v>
      </c>
      <c r="F221" s="218" t="s">
        <v>263</v>
      </c>
      <c r="G221" s="216"/>
      <c r="H221" s="219">
        <v>56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157</v>
      </c>
      <c r="AU221" s="225" t="s">
        <v>86</v>
      </c>
      <c r="AV221" s="13" t="s">
        <v>86</v>
      </c>
      <c r="AW221" s="13" t="s">
        <v>32</v>
      </c>
      <c r="AX221" s="13" t="s">
        <v>77</v>
      </c>
      <c r="AY221" s="225" t="s">
        <v>148</v>
      </c>
    </row>
    <row r="222" spans="2:65" s="12" customFormat="1">
      <c r="B222" s="204"/>
      <c r="C222" s="205"/>
      <c r="D222" s="206" t="s">
        <v>157</v>
      </c>
      <c r="E222" s="207" t="s">
        <v>1</v>
      </c>
      <c r="F222" s="208" t="s">
        <v>264</v>
      </c>
      <c r="G222" s="205"/>
      <c r="H222" s="207" t="s">
        <v>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157</v>
      </c>
      <c r="AU222" s="214" t="s">
        <v>86</v>
      </c>
      <c r="AV222" s="12" t="s">
        <v>82</v>
      </c>
      <c r="AW222" s="12" t="s">
        <v>32</v>
      </c>
      <c r="AX222" s="12" t="s">
        <v>77</v>
      </c>
      <c r="AY222" s="214" t="s">
        <v>148</v>
      </c>
    </row>
    <row r="223" spans="2:65" s="12" customFormat="1">
      <c r="B223" s="204"/>
      <c r="C223" s="205"/>
      <c r="D223" s="206" t="s">
        <v>157</v>
      </c>
      <c r="E223" s="207" t="s">
        <v>1</v>
      </c>
      <c r="F223" s="208" t="s">
        <v>265</v>
      </c>
      <c r="G223" s="205"/>
      <c r="H223" s="207" t="s">
        <v>1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157</v>
      </c>
      <c r="AU223" s="214" t="s">
        <v>86</v>
      </c>
      <c r="AV223" s="12" t="s">
        <v>82</v>
      </c>
      <c r="AW223" s="12" t="s">
        <v>32</v>
      </c>
      <c r="AX223" s="12" t="s">
        <v>77</v>
      </c>
      <c r="AY223" s="214" t="s">
        <v>148</v>
      </c>
    </row>
    <row r="224" spans="2:65" s="13" customFormat="1">
      <c r="B224" s="215"/>
      <c r="C224" s="216"/>
      <c r="D224" s="206" t="s">
        <v>157</v>
      </c>
      <c r="E224" s="217" t="s">
        <v>1</v>
      </c>
      <c r="F224" s="218" t="s">
        <v>266</v>
      </c>
      <c r="G224" s="216"/>
      <c r="H224" s="219">
        <v>-6.6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157</v>
      </c>
      <c r="AU224" s="225" t="s">
        <v>86</v>
      </c>
      <c r="AV224" s="13" t="s">
        <v>86</v>
      </c>
      <c r="AW224" s="13" t="s">
        <v>32</v>
      </c>
      <c r="AX224" s="13" t="s">
        <v>77</v>
      </c>
      <c r="AY224" s="225" t="s">
        <v>148</v>
      </c>
    </row>
    <row r="225" spans="2:65" s="13" customFormat="1">
      <c r="B225" s="215"/>
      <c r="C225" s="216"/>
      <c r="D225" s="206" t="s">
        <v>157</v>
      </c>
      <c r="E225" s="217" t="s">
        <v>1</v>
      </c>
      <c r="F225" s="218" t="s">
        <v>267</v>
      </c>
      <c r="G225" s="216"/>
      <c r="H225" s="219">
        <v>-11.58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157</v>
      </c>
      <c r="AU225" s="225" t="s">
        <v>86</v>
      </c>
      <c r="AV225" s="13" t="s">
        <v>86</v>
      </c>
      <c r="AW225" s="13" t="s">
        <v>32</v>
      </c>
      <c r="AX225" s="13" t="s">
        <v>77</v>
      </c>
      <c r="AY225" s="225" t="s">
        <v>148</v>
      </c>
    </row>
    <row r="226" spans="2:65" s="13" customFormat="1">
      <c r="B226" s="215"/>
      <c r="C226" s="216"/>
      <c r="D226" s="206" t="s">
        <v>157</v>
      </c>
      <c r="E226" s="217" t="s">
        <v>1</v>
      </c>
      <c r="F226" s="218" t="s">
        <v>268</v>
      </c>
      <c r="G226" s="216"/>
      <c r="H226" s="219">
        <v>-2.4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157</v>
      </c>
      <c r="AU226" s="225" t="s">
        <v>86</v>
      </c>
      <c r="AV226" s="13" t="s">
        <v>86</v>
      </c>
      <c r="AW226" s="13" t="s">
        <v>32</v>
      </c>
      <c r="AX226" s="13" t="s">
        <v>77</v>
      </c>
      <c r="AY226" s="225" t="s">
        <v>148</v>
      </c>
    </row>
    <row r="227" spans="2:65" s="13" customFormat="1">
      <c r="B227" s="215"/>
      <c r="C227" s="216"/>
      <c r="D227" s="206" t="s">
        <v>157</v>
      </c>
      <c r="E227" s="217" t="s">
        <v>1</v>
      </c>
      <c r="F227" s="218" t="s">
        <v>269</v>
      </c>
      <c r="G227" s="216"/>
      <c r="H227" s="219">
        <v>-2.52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157</v>
      </c>
      <c r="AU227" s="225" t="s">
        <v>86</v>
      </c>
      <c r="AV227" s="13" t="s">
        <v>86</v>
      </c>
      <c r="AW227" s="13" t="s">
        <v>32</v>
      </c>
      <c r="AX227" s="13" t="s">
        <v>77</v>
      </c>
      <c r="AY227" s="225" t="s">
        <v>148</v>
      </c>
    </row>
    <row r="228" spans="2:65" s="12" customFormat="1">
      <c r="B228" s="204"/>
      <c r="C228" s="205"/>
      <c r="D228" s="206" t="s">
        <v>157</v>
      </c>
      <c r="E228" s="207" t="s">
        <v>1</v>
      </c>
      <c r="F228" s="208" t="s">
        <v>270</v>
      </c>
      <c r="G228" s="205"/>
      <c r="H228" s="207" t="s">
        <v>1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157</v>
      </c>
      <c r="AU228" s="214" t="s">
        <v>86</v>
      </c>
      <c r="AV228" s="12" t="s">
        <v>82</v>
      </c>
      <c r="AW228" s="12" t="s">
        <v>32</v>
      </c>
      <c r="AX228" s="12" t="s">
        <v>77</v>
      </c>
      <c r="AY228" s="214" t="s">
        <v>148</v>
      </c>
    </row>
    <row r="229" spans="2:65" s="13" customFormat="1">
      <c r="B229" s="215"/>
      <c r="C229" s="216"/>
      <c r="D229" s="206" t="s">
        <v>157</v>
      </c>
      <c r="E229" s="217" t="s">
        <v>1</v>
      </c>
      <c r="F229" s="218" t="s">
        <v>271</v>
      </c>
      <c r="G229" s="216"/>
      <c r="H229" s="219">
        <v>-5.76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157</v>
      </c>
      <c r="AU229" s="225" t="s">
        <v>86</v>
      </c>
      <c r="AV229" s="13" t="s">
        <v>86</v>
      </c>
      <c r="AW229" s="13" t="s">
        <v>32</v>
      </c>
      <c r="AX229" s="13" t="s">
        <v>77</v>
      </c>
      <c r="AY229" s="225" t="s">
        <v>148</v>
      </c>
    </row>
    <row r="230" spans="2:65" s="13" customFormat="1">
      <c r="B230" s="215"/>
      <c r="C230" s="216"/>
      <c r="D230" s="206" t="s">
        <v>157</v>
      </c>
      <c r="E230" s="217" t="s">
        <v>1</v>
      </c>
      <c r="F230" s="218" t="s">
        <v>272</v>
      </c>
      <c r="G230" s="216"/>
      <c r="H230" s="219">
        <v>-5.9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157</v>
      </c>
      <c r="AU230" s="225" t="s">
        <v>86</v>
      </c>
      <c r="AV230" s="13" t="s">
        <v>86</v>
      </c>
      <c r="AW230" s="13" t="s">
        <v>32</v>
      </c>
      <c r="AX230" s="13" t="s">
        <v>77</v>
      </c>
      <c r="AY230" s="225" t="s">
        <v>148</v>
      </c>
    </row>
    <row r="231" spans="2:65" s="14" customFormat="1">
      <c r="B231" s="226"/>
      <c r="C231" s="227"/>
      <c r="D231" s="206" t="s">
        <v>157</v>
      </c>
      <c r="E231" s="228" t="s">
        <v>1</v>
      </c>
      <c r="F231" s="229" t="s">
        <v>160</v>
      </c>
      <c r="G231" s="227"/>
      <c r="H231" s="230">
        <v>84.24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157</v>
      </c>
      <c r="AU231" s="236" t="s">
        <v>86</v>
      </c>
      <c r="AV231" s="14" t="s">
        <v>155</v>
      </c>
      <c r="AW231" s="14" t="s">
        <v>32</v>
      </c>
      <c r="AX231" s="14" t="s">
        <v>82</v>
      </c>
      <c r="AY231" s="236" t="s">
        <v>148</v>
      </c>
    </row>
    <row r="232" spans="2:65" s="1" customFormat="1" ht="21" customHeight="1">
      <c r="B232" s="34"/>
      <c r="C232" s="237" t="s">
        <v>273</v>
      </c>
      <c r="D232" s="237" t="s">
        <v>190</v>
      </c>
      <c r="E232" s="238" t="s">
        <v>274</v>
      </c>
      <c r="F232" s="239" t="s">
        <v>275</v>
      </c>
      <c r="G232" s="240" t="s">
        <v>153</v>
      </c>
      <c r="H232" s="241">
        <v>101.09</v>
      </c>
      <c r="I232" s="242"/>
      <c r="J232" s="241">
        <f>ROUND(I232*H232,2)</f>
        <v>0</v>
      </c>
      <c r="K232" s="239" t="s">
        <v>1</v>
      </c>
      <c r="L232" s="243"/>
      <c r="M232" s="244" t="s">
        <v>1</v>
      </c>
      <c r="N232" s="245" t="s">
        <v>42</v>
      </c>
      <c r="O232" s="66"/>
      <c r="P232" s="200">
        <f>O232*H232</f>
        <v>0</v>
      </c>
      <c r="Q232" s="200">
        <v>9.4999999999999998E-3</v>
      </c>
      <c r="R232" s="200">
        <f>Q232*H232</f>
        <v>0.96035499999999996</v>
      </c>
      <c r="S232" s="200">
        <v>0</v>
      </c>
      <c r="T232" s="201">
        <f>S232*H232</f>
        <v>0</v>
      </c>
      <c r="AR232" s="202" t="s">
        <v>96</v>
      </c>
      <c r="AT232" s="202" t="s">
        <v>190</v>
      </c>
      <c r="AU232" s="202" t="s">
        <v>86</v>
      </c>
      <c r="AY232" s="17" t="s">
        <v>148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82</v>
      </c>
      <c r="BK232" s="203">
        <f>ROUND(I232*H232,2)</f>
        <v>0</v>
      </c>
      <c r="BL232" s="17" t="s">
        <v>155</v>
      </c>
      <c r="BM232" s="202" t="s">
        <v>276</v>
      </c>
    </row>
    <row r="233" spans="2:65" s="13" customFormat="1">
      <c r="B233" s="215"/>
      <c r="C233" s="216"/>
      <c r="D233" s="206" t="s">
        <v>157</v>
      </c>
      <c r="E233" s="217" t="s">
        <v>1</v>
      </c>
      <c r="F233" s="218" t="s">
        <v>277</v>
      </c>
      <c r="G233" s="216"/>
      <c r="H233" s="219">
        <v>84.24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157</v>
      </c>
      <c r="AU233" s="225" t="s">
        <v>86</v>
      </c>
      <c r="AV233" s="13" t="s">
        <v>86</v>
      </c>
      <c r="AW233" s="13" t="s">
        <v>32</v>
      </c>
      <c r="AX233" s="13" t="s">
        <v>82</v>
      </c>
      <c r="AY233" s="225" t="s">
        <v>148</v>
      </c>
    </row>
    <row r="234" spans="2:65" s="13" customFormat="1">
      <c r="B234" s="215"/>
      <c r="C234" s="216"/>
      <c r="D234" s="206" t="s">
        <v>157</v>
      </c>
      <c r="E234" s="216"/>
      <c r="F234" s="218" t="s">
        <v>278</v>
      </c>
      <c r="G234" s="216"/>
      <c r="H234" s="219">
        <v>101.09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157</v>
      </c>
      <c r="AU234" s="225" t="s">
        <v>86</v>
      </c>
      <c r="AV234" s="13" t="s">
        <v>86</v>
      </c>
      <c r="AW234" s="13" t="s">
        <v>4</v>
      </c>
      <c r="AX234" s="13" t="s">
        <v>82</v>
      </c>
      <c r="AY234" s="225" t="s">
        <v>148</v>
      </c>
    </row>
    <row r="235" spans="2:65" s="1" customFormat="1" ht="24" customHeight="1">
      <c r="B235" s="34"/>
      <c r="C235" s="192" t="s">
        <v>279</v>
      </c>
      <c r="D235" s="192" t="s">
        <v>150</v>
      </c>
      <c r="E235" s="193" t="s">
        <v>280</v>
      </c>
      <c r="F235" s="194" t="s">
        <v>281</v>
      </c>
      <c r="G235" s="195" t="s">
        <v>153</v>
      </c>
      <c r="H235" s="196">
        <v>69.64</v>
      </c>
      <c r="I235" s="197"/>
      <c r="J235" s="196">
        <f>ROUND(I235*H235,2)</f>
        <v>0</v>
      </c>
      <c r="K235" s="194" t="s">
        <v>154</v>
      </c>
      <c r="L235" s="38"/>
      <c r="M235" s="198" t="s">
        <v>1</v>
      </c>
      <c r="N235" s="199" t="s">
        <v>42</v>
      </c>
      <c r="O235" s="66"/>
      <c r="P235" s="200">
        <f>O235*H235</f>
        <v>0</v>
      </c>
      <c r="Q235" s="200">
        <v>0.24124000000000001</v>
      </c>
      <c r="R235" s="200">
        <f>Q235*H235</f>
        <v>16.799953600000002</v>
      </c>
      <c r="S235" s="200">
        <v>0</v>
      </c>
      <c r="T235" s="201">
        <f>S235*H235</f>
        <v>0</v>
      </c>
      <c r="AR235" s="202" t="s">
        <v>155</v>
      </c>
      <c r="AT235" s="202" t="s">
        <v>150</v>
      </c>
      <c r="AU235" s="202" t="s">
        <v>86</v>
      </c>
      <c r="AY235" s="17" t="s">
        <v>148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155</v>
      </c>
      <c r="BM235" s="202" t="s">
        <v>282</v>
      </c>
    </row>
    <row r="236" spans="2:65" s="12" customFormat="1">
      <c r="B236" s="204"/>
      <c r="C236" s="205"/>
      <c r="D236" s="206" t="s">
        <v>157</v>
      </c>
      <c r="E236" s="207" t="s">
        <v>1</v>
      </c>
      <c r="F236" s="208" t="s">
        <v>283</v>
      </c>
      <c r="G236" s="205"/>
      <c r="H236" s="207" t="s">
        <v>1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157</v>
      </c>
      <c r="AU236" s="214" t="s">
        <v>86</v>
      </c>
      <c r="AV236" s="12" t="s">
        <v>82</v>
      </c>
      <c r="AW236" s="12" t="s">
        <v>32</v>
      </c>
      <c r="AX236" s="12" t="s">
        <v>77</v>
      </c>
      <c r="AY236" s="214" t="s">
        <v>148</v>
      </c>
    </row>
    <row r="237" spans="2:65" s="13" customFormat="1">
      <c r="B237" s="215"/>
      <c r="C237" s="216"/>
      <c r="D237" s="206" t="s">
        <v>157</v>
      </c>
      <c r="E237" s="217" t="s">
        <v>1</v>
      </c>
      <c r="F237" s="218" t="s">
        <v>284</v>
      </c>
      <c r="G237" s="216"/>
      <c r="H237" s="219">
        <v>36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157</v>
      </c>
      <c r="AU237" s="225" t="s">
        <v>86</v>
      </c>
      <c r="AV237" s="13" t="s">
        <v>86</v>
      </c>
      <c r="AW237" s="13" t="s">
        <v>32</v>
      </c>
      <c r="AX237" s="13" t="s">
        <v>77</v>
      </c>
      <c r="AY237" s="225" t="s">
        <v>148</v>
      </c>
    </row>
    <row r="238" spans="2:65" s="13" customFormat="1">
      <c r="B238" s="215"/>
      <c r="C238" s="216"/>
      <c r="D238" s="206" t="s">
        <v>157</v>
      </c>
      <c r="E238" s="217" t="s">
        <v>1</v>
      </c>
      <c r="F238" s="218" t="s">
        <v>285</v>
      </c>
      <c r="G238" s="216"/>
      <c r="H238" s="219">
        <v>19.8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157</v>
      </c>
      <c r="AU238" s="225" t="s">
        <v>86</v>
      </c>
      <c r="AV238" s="13" t="s">
        <v>86</v>
      </c>
      <c r="AW238" s="13" t="s">
        <v>32</v>
      </c>
      <c r="AX238" s="13" t="s">
        <v>77</v>
      </c>
      <c r="AY238" s="225" t="s">
        <v>148</v>
      </c>
    </row>
    <row r="239" spans="2:65" s="13" customFormat="1">
      <c r="B239" s="215"/>
      <c r="C239" s="216"/>
      <c r="D239" s="206" t="s">
        <v>157</v>
      </c>
      <c r="E239" s="217" t="s">
        <v>1</v>
      </c>
      <c r="F239" s="218" t="s">
        <v>286</v>
      </c>
      <c r="G239" s="216"/>
      <c r="H239" s="219">
        <v>13.84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157</v>
      </c>
      <c r="AU239" s="225" t="s">
        <v>86</v>
      </c>
      <c r="AV239" s="13" t="s">
        <v>86</v>
      </c>
      <c r="AW239" s="13" t="s">
        <v>32</v>
      </c>
      <c r="AX239" s="13" t="s">
        <v>77</v>
      </c>
      <c r="AY239" s="225" t="s">
        <v>148</v>
      </c>
    </row>
    <row r="240" spans="2:65" s="14" customFormat="1">
      <c r="B240" s="226"/>
      <c r="C240" s="227"/>
      <c r="D240" s="206" t="s">
        <v>157</v>
      </c>
      <c r="E240" s="228" t="s">
        <v>1</v>
      </c>
      <c r="F240" s="229" t="s">
        <v>160</v>
      </c>
      <c r="G240" s="227"/>
      <c r="H240" s="230">
        <v>69.64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157</v>
      </c>
      <c r="AU240" s="236" t="s">
        <v>86</v>
      </c>
      <c r="AV240" s="14" t="s">
        <v>155</v>
      </c>
      <c r="AW240" s="14" t="s">
        <v>32</v>
      </c>
      <c r="AX240" s="14" t="s">
        <v>82</v>
      </c>
      <c r="AY240" s="236" t="s">
        <v>148</v>
      </c>
    </row>
    <row r="241" spans="2:65" s="1" customFormat="1" ht="24" customHeight="1">
      <c r="B241" s="34"/>
      <c r="C241" s="192" t="s">
        <v>287</v>
      </c>
      <c r="D241" s="192" t="s">
        <v>150</v>
      </c>
      <c r="E241" s="193" t="s">
        <v>288</v>
      </c>
      <c r="F241" s="194" t="s">
        <v>289</v>
      </c>
      <c r="G241" s="195" t="s">
        <v>153</v>
      </c>
      <c r="H241" s="196">
        <v>1.7</v>
      </c>
      <c r="I241" s="197"/>
      <c r="J241" s="196">
        <f>ROUND(I241*H241,2)</f>
        <v>0</v>
      </c>
      <c r="K241" s="194" t="s">
        <v>154</v>
      </c>
      <c r="L241" s="38"/>
      <c r="M241" s="198" t="s">
        <v>1</v>
      </c>
      <c r="N241" s="199" t="s">
        <v>42</v>
      </c>
      <c r="O241" s="66"/>
      <c r="P241" s="200">
        <f>O241*H241</f>
        <v>0</v>
      </c>
      <c r="Q241" s="200">
        <v>0.17818000000000001</v>
      </c>
      <c r="R241" s="200">
        <f>Q241*H241</f>
        <v>0.30290600000000001</v>
      </c>
      <c r="S241" s="200">
        <v>0</v>
      </c>
      <c r="T241" s="201">
        <f>S241*H241</f>
        <v>0</v>
      </c>
      <c r="AR241" s="202" t="s">
        <v>155</v>
      </c>
      <c r="AT241" s="202" t="s">
        <v>150</v>
      </c>
      <c r="AU241" s="202" t="s">
        <v>86</v>
      </c>
      <c r="AY241" s="17" t="s">
        <v>148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82</v>
      </c>
      <c r="BK241" s="203">
        <f>ROUND(I241*H241,2)</f>
        <v>0</v>
      </c>
      <c r="BL241" s="17" t="s">
        <v>155</v>
      </c>
      <c r="BM241" s="202" t="s">
        <v>290</v>
      </c>
    </row>
    <row r="242" spans="2:65" s="12" customFormat="1" ht="20">
      <c r="B242" s="204"/>
      <c r="C242" s="205"/>
      <c r="D242" s="206" t="s">
        <v>157</v>
      </c>
      <c r="E242" s="207" t="s">
        <v>1</v>
      </c>
      <c r="F242" s="208" t="s">
        <v>221</v>
      </c>
      <c r="G242" s="205"/>
      <c r="H242" s="207" t="s">
        <v>1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157</v>
      </c>
      <c r="AU242" s="214" t="s">
        <v>86</v>
      </c>
      <c r="AV242" s="12" t="s">
        <v>82</v>
      </c>
      <c r="AW242" s="12" t="s">
        <v>32</v>
      </c>
      <c r="AX242" s="12" t="s">
        <v>77</v>
      </c>
      <c r="AY242" s="214" t="s">
        <v>148</v>
      </c>
    </row>
    <row r="243" spans="2:65" s="12" customFormat="1">
      <c r="B243" s="204"/>
      <c r="C243" s="205"/>
      <c r="D243" s="206" t="s">
        <v>157</v>
      </c>
      <c r="E243" s="207" t="s">
        <v>1</v>
      </c>
      <c r="F243" s="208" t="s">
        <v>222</v>
      </c>
      <c r="G243" s="205"/>
      <c r="H243" s="207" t="s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157</v>
      </c>
      <c r="AU243" s="214" t="s">
        <v>86</v>
      </c>
      <c r="AV243" s="12" t="s">
        <v>82</v>
      </c>
      <c r="AW243" s="12" t="s">
        <v>32</v>
      </c>
      <c r="AX243" s="12" t="s">
        <v>77</v>
      </c>
      <c r="AY243" s="214" t="s">
        <v>148</v>
      </c>
    </row>
    <row r="244" spans="2:65" s="13" customFormat="1">
      <c r="B244" s="215"/>
      <c r="C244" s="216"/>
      <c r="D244" s="206" t="s">
        <v>157</v>
      </c>
      <c r="E244" s="217" t="s">
        <v>1</v>
      </c>
      <c r="F244" s="218" t="s">
        <v>291</v>
      </c>
      <c r="G244" s="216"/>
      <c r="H244" s="219">
        <v>1.7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157</v>
      </c>
      <c r="AU244" s="225" t="s">
        <v>86</v>
      </c>
      <c r="AV244" s="13" t="s">
        <v>86</v>
      </c>
      <c r="AW244" s="13" t="s">
        <v>32</v>
      </c>
      <c r="AX244" s="13" t="s">
        <v>77</v>
      </c>
      <c r="AY244" s="225" t="s">
        <v>148</v>
      </c>
    </row>
    <row r="245" spans="2:65" s="14" customFormat="1">
      <c r="B245" s="226"/>
      <c r="C245" s="227"/>
      <c r="D245" s="206" t="s">
        <v>157</v>
      </c>
      <c r="E245" s="228" t="s">
        <v>1</v>
      </c>
      <c r="F245" s="229" t="s">
        <v>160</v>
      </c>
      <c r="G245" s="227"/>
      <c r="H245" s="230">
        <v>1.7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157</v>
      </c>
      <c r="AU245" s="236" t="s">
        <v>86</v>
      </c>
      <c r="AV245" s="14" t="s">
        <v>155</v>
      </c>
      <c r="AW245" s="14" t="s">
        <v>32</v>
      </c>
      <c r="AX245" s="14" t="s">
        <v>82</v>
      </c>
      <c r="AY245" s="236" t="s">
        <v>148</v>
      </c>
    </row>
    <row r="246" spans="2:65" s="11" customFormat="1" ht="22.9" customHeight="1">
      <c r="B246" s="176"/>
      <c r="C246" s="177"/>
      <c r="D246" s="178" t="s">
        <v>76</v>
      </c>
      <c r="E246" s="190" t="s">
        <v>155</v>
      </c>
      <c r="F246" s="190" t="s">
        <v>292</v>
      </c>
      <c r="G246" s="177"/>
      <c r="H246" s="177"/>
      <c r="I246" s="180"/>
      <c r="J246" s="191">
        <f>BK246</f>
        <v>0</v>
      </c>
      <c r="K246" s="177"/>
      <c r="L246" s="182"/>
      <c r="M246" s="183"/>
      <c r="N246" s="184"/>
      <c r="O246" s="184"/>
      <c r="P246" s="185">
        <f>SUM(P247:P270)</f>
        <v>0</v>
      </c>
      <c r="Q246" s="184"/>
      <c r="R246" s="185">
        <f>SUM(R247:R270)</f>
        <v>3.9657185000000004</v>
      </c>
      <c r="S246" s="184"/>
      <c r="T246" s="186">
        <f>SUM(T247:T270)</f>
        <v>0</v>
      </c>
      <c r="AR246" s="187" t="s">
        <v>82</v>
      </c>
      <c r="AT246" s="188" t="s">
        <v>76</v>
      </c>
      <c r="AU246" s="188" t="s">
        <v>82</v>
      </c>
      <c r="AY246" s="187" t="s">
        <v>148</v>
      </c>
      <c r="BK246" s="189">
        <f>SUM(BK247:BK270)</f>
        <v>0</v>
      </c>
    </row>
    <row r="247" spans="2:65" s="1" customFormat="1" ht="16.5" customHeight="1">
      <c r="B247" s="34"/>
      <c r="C247" s="192" t="s">
        <v>293</v>
      </c>
      <c r="D247" s="192" t="s">
        <v>150</v>
      </c>
      <c r="E247" s="193" t="s">
        <v>294</v>
      </c>
      <c r="F247" s="194" t="s">
        <v>295</v>
      </c>
      <c r="G247" s="195" t="s">
        <v>169</v>
      </c>
      <c r="H247" s="196">
        <v>0.06</v>
      </c>
      <c r="I247" s="197"/>
      <c r="J247" s="196">
        <f>ROUND(I247*H247,2)</f>
        <v>0</v>
      </c>
      <c r="K247" s="194" t="s">
        <v>154</v>
      </c>
      <c r="L247" s="38"/>
      <c r="M247" s="198" t="s">
        <v>1</v>
      </c>
      <c r="N247" s="199" t="s">
        <v>42</v>
      </c>
      <c r="O247" s="66"/>
      <c r="P247" s="200">
        <f>O247*H247</f>
        <v>0</v>
      </c>
      <c r="Q247" s="200">
        <v>2.3427600000000002</v>
      </c>
      <c r="R247" s="200">
        <f>Q247*H247</f>
        <v>0.14056560000000001</v>
      </c>
      <c r="S247" s="200">
        <v>0</v>
      </c>
      <c r="T247" s="201">
        <f>S247*H247</f>
        <v>0</v>
      </c>
      <c r="AR247" s="202" t="s">
        <v>155</v>
      </c>
      <c r="AT247" s="202" t="s">
        <v>150</v>
      </c>
      <c r="AU247" s="202" t="s">
        <v>86</v>
      </c>
      <c r="AY247" s="17" t="s">
        <v>148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7" t="s">
        <v>82</v>
      </c>
      <c r="BK247" s="203">
        <f>ROUND(I247*H247,2)</f>
        <v>0</v>
      </c>
      <c r="BL247" s="17" t="s">
        <v>155</v>
      </c>
      <c r="BM247" s="202" t="s">
        <v>296</v>
      </c>
    </row>
    <row r="248" spans="2:65" s="12" customFormat="1">
      <c r="B248" s="204"/>
      <c r="C248" s="205"/>
      <c r="D248" s="206" t="s">
        <v>157</v>
      </c>
      <c r="E248" s="207" t="s">
        <v>1</v>
      </c>
      <c r="F248" s="208" t="s">
        <v>297</v>
      </c>
      <c r="G248" s="205"/>
      <c r="H248" s="207" t="s">
        <v>1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157</v>
      </c>
      <c r="AU248" s="214" t="s">
        <v>86</v>
      </c>
      <c r="AV248" s="12" t="s">
        <v>82</v>
      </c>
      <c r="AW248" s="12" t="s">
        <v>32</v>
      </c>
      <c r="AX248" s="12" t="s">
        <v>77</v>
      </c>
      <c r="AY248" s="214" t="s">
        <v>148</v>
      </c>
    </row>
    <row r="249" spans="2:65" s="13" customFormat="1">
      <c r="B249" s="215"/>
      <c r="C249" s="216"/>
      <c r="D249" s="206" t="s">
        <v>157</v>
      </c>
      <c r="E249" s="217" t="s">
        <v>1</v>
      </c>
      <c r="F249" s="218" t="s">
        <v>298</v>
      </c>
      <c r="G249" s="216"/>
      <c r="H249" s="219">
        <v>0.06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157</v>
      </c>
      <c r="AU249" s="225" t="s">
        <v>86</v>
      </c>
      <c r="AV249" s="13" t="s">
        <v>86</v>
      </c>
      <c r="AW249" s="13" t="s">
        <v>32</v>
      </c>
      <c r="AX249" s="13" t="s">
        <v>82</v>
      </c>
      <c r="AY249" s="225" t="s">
        <v>148</v>
      </c>
    </row>
    <row r="250" spans="2:65" s="1" customFormat="1" ht="16.5" customHeight="1">
      <c r="B250" s="34"/>
      <c r="C250" s="192" t="s">
        <v>7</v>
      </c>
      <c r="D250" s="192" t="s">
        <v>150</v>
      </c>
      <c r="E250" s="193" t="s">
        <v>299</v>
      </c>
      <c r="F250" s="194" t="s">
        <v>300</v>
      </c>
      <c r="G250" s="195" t="s">
        <v>169</v>
      </c>
      <c r="H250" s="196">
        <v>1.47</v>
      </c>
      <c r="I250" s="197"/>
      <c r="J250" s="196">
        <f>ROUND(I250*H250,2)</f>
        <v>0</v>
      </c>
      <c r="K250" s="194" t="s">
        <v>154</v>
      </c>
      <c r="L250" s="38"/>
      <c r="M250" s="198" t="s">
        <v>1</v>
      </c>
      <c r="N250" s="199" t="s">
        <v>42</v>
      </c>
      <c r="O250" s="66"/>
      <c r="P250" s="200">
        <f>O250*H250</f>
        <v>0</v>
      </c>
      <c r="Q250" s="200">
        <v>2.2564500000000001</v>
      </c>
      <c r="R250" s="200">
        <f>Q250*H250</f>
        <v>3.3169815000000002</v>
      </c>
      <c r="S250" s="200">
        <v>0</v>
      </c>
      <c r="T250" s="201">
        <f>S250*H250</f>
        <v>0</v>
      </c>
      <c r="AR250" s="202" t="s">
        <v>155</v>
      </c>
      <c r="AT250" s="202" t="s">
        <v>150</v>
      </c>
      <c r="AU250" s="202" t="s">
        <v>86</v>
      </c>
      <c r="AY250" s="17" t="s">
        <v>148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155</v>
      </c>
      <c r="BM250" s="202" t="s">
        <v>301</v>
      </c>
    </row>
    <row r="251" spans="2:65" s="12" customFormat="1">
      <c r="B251" s="204"/>
      <c r="C251" s="205"/>
      <c r="D251" s="206" t="s">
        <v>157</v>
      </c>
      <c r="E251" s="207" t="s">
        <v>1</v>
      </c>
      <c r="F251" s="208" t="s">
        <v>302</v>
      </c>
      <c r="G251" s="205"/>
      <c r="H251" s="207" t="s">
        <v>1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157</v>
      </c>
      <c r="AU251" s="214" t="s">
        <v>86</v>
      </c>
      <c r="AV251" s="12" t="s">
        <v>82</v>
      </c>
      <c r="AW251" s="12" t="s">
        <v>32</v>
      </c>
      <c r="AX251" s="12" t="s">
        <v>77</v>
      </c>
      <c r="AY251" s="214" t="s">
        <v>148</v>
      </c>
    </row>
    <row r="252" spans="2:65" s="13" customFormat="1">
      <c r="B252" s="215"/>
      <c r="C252" s="216"/>
      <c r="D252" s="206" t="s">
        <v>157</v>
      </c>
      <c r="E252" s="217" t="s">
        <v>1</v>
      </c>
      <c r="F252" s="218" t="s">
        <v>303</v>
      </c>
      <c r="G252" s="216"/>
      <c r="H252" s="219">
        <v>1.47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157</v>
      </c>
      <c r="AU252" s="225" t="s">
        <v>86</v>
      </c>
      <c r="AV252" s="13" t="s">
        <v>86</v>
      </c>
      <c r="AW252" s="13" t="s">
        <v>32</v>
      </c>
      <c r="AX252" s="13" t="s">
        <v>77</v>
      </c>
      <c r="AY252" s="225" t="s">
        <v>148</v>
      </c>
    </row>
    <row r="253" spans="2:65" s="14" customFormat="1">
      <c r="B253" s="226"/>
      <c r="C253" s="227"/>
      <c r="D253" s="206" t="s">
        <v>157</v>
      </c>
      <c r="E253" s="228" t="s">
        <v>1</v>
      </c>
      <c r="F253" s="229" t="s">
        <v>160</v>
      </c>
      <c r="G253" s="227"/>
      <c r="H253" s="230">
        <v>1.47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157</v>
      </c>
      <c r="AU253" s="236" t="s">
        <v>86</v>
      </c>
      <c r="AV253" s="14" t="s">
        <v>155</v>
      </c>
      <c r="AW253" s="14" t="s">
        <v>32</v>
      </c>
      <c r="AX253" s="14" t="s">
        <v>82</v>
      </c>
      <c r="AY253" s="236" t="s">
        <v>148</v>
      </c>
    </row>
    <row r="254" spans="2:65" s="1" customFormat="1" ht="16.5" customHeight="1">
      <c r="B254" s="34"/>
      <c r="C254" s="192" t="s">
        <v>304</v>
      </c>
      <c r="D254" s="192" t="s">
        <v>150</v>
      </c>
      <c r="E254" s="193" t="s">
        <v>305</v>
      </c>
      <c r="F254" s="194" t="s">
        <v>306</v>
      </c>
      <c r="G254" s="195" t="s">
        <v>153</v>
      </c>
      <c r="H254" s="196">
        <v>39.1</v>
      </c>
      <c r="I254" s="197"/>
      <c r="J254" s="196">
        <f>ROUND(I254*H254,2)</f>
        <v>0</v>
      </c>
      <c r="K254" s="194" t="s">
        <v>154</v>
      </c>
      <c r="L254" s="38"/>
      <c r="M254" s="198" t="s">
        <v>1</v>
      </c>
      <c r="N254" s="199" t="s">
        <v>42</v>
      </c>
      <c r="O254" s="66"/>
      <c r="P254" s="200">
        <f>O254*H254</f>
        <v>0</v>
      </c>
      <c r="Q254" s="200">
        <v>5.1900000000000002E-3</v>
      </c>
      <c r="R254" s="200">
        <f>Q254*H254</f>
        <v>0.20292900000000003</v>
      </c>
      <c r="S254" s="200">
        <v>0</v>
      </c>
      <c r="T254" s="201">
        <f>S254*H254</f>
        <v>0</v>
      </c>
      <c r="AR254" s="202" t="s">
        <v>155</v>
      </c>
      <c r="AT254" s="202" t="s">
        <v>150</v>
      </c>
      <c r="AU254" s="202" t="s">
        <v>86</v>
      </c>
      <c r="AY254" s="17" t="s">
        <v>148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82</v>
      </c>
      <c r="BK254" s="203">
        <f>ROUND(I254*H254,2)</f>
        <v>0</v>
      </c>
      <c r="BL254" s="17" t="s">
        <v>155</v>
      </c>
      <c r="BM254" s="202" t="s">
        <v>307</v>
      </c>
    </row>
    <row r="255" spans="2:65" s="12" customFormat="1">
      <c r="B255" s="204"/>
      <c r="C255" s="205"/>
      <c r="D255" s="206" t="s">
        <v>157</v>
      </c>
      <c r="E255" s="207" t="s">
        <v>1</v>
      </c>
      <c r="F255" s="208" t="s">
        <v>308</v>
      </c>
      <c r="G255" s="205"/>
      <c r="H255" s="207" t="s">
        <v>1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157</v>
      </c>
      <c r="AU255" s="214" t="s">
        <v>86</v>
      </c>
      <c r="AV255" s="12" t="s">
        <v>82</v>
      </c>
      <c r="AW255" s="12" t="s">
        <v>32</v>
      </c>
      <c r="AX255" s="12" t="s">
        <v>77</v>
      </c>
      <c r="AY255" s="214" t="s">
        <v>148</v>
      </c>
    </row>
    <row r="256" spans="2:65" s="13" customFormat="1">
      <c r="B256" s="215"/>
      <c r="C256" s="216"/>
      <c r="D256" s="206" t="s">
        <v>157</v>
      </c>
      <c r="E256" s="217" t="s">
        <v>1</v>
      </c>
      <c r="F256" s="218" t="s">
        <v>309</v>
      </c>
      <c r="G256" s="216"/>
      <c r="H256" s="219">
        <v>19.670000000000002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157</v>
      </c>
      <c r="AU256" s="225" t="s">
        <v>86</v>
      </c>
      <c r="AV256" s="13" t="s">
        <v>86</v>
      </c>
      <c r="AW256" s="13" t="s">
        <v>32</v>
      </c>
      <c r="AX256" s="13" t="s">
        <v>77</v>
      </c>
      <c r="AY256" s="225" t="s">
        <v>148</v>
      </c>
    </row>
    <row r="257" spans="2:65" s="13" customFormat="1">
      <c r="B257" s="215"/>
      <c r="C257" s="216"/>
      <c r="D257" s="206" t="s">
        <v>157</v>
      </c>
      <c r="E257" s="217" t="s">
        <v>1</v>
      </c>
      <c r="F257" s="218" t="s">
        <v>310</v>
      </c>
      <c r="G257" s="216"/>
      <c r="H257" s="219">
        <v>19.43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157</v>
      </c>
      <c r="AU257" s="225" t="s">
        <v>86</v>
      </c>
      <c r="AV257" s="13" t="s">
        <v>86</v>
      </c>
      <c r="AW257" s="13" t="s">
        <v>32</v>
      </c>
      <c r="AX257" s="13" t="s">
        <v>77</v>
      </c>
      <c r="AY257" s="225" t="s">
        <v>148</v>
      </c>
    </row>
    <row r="258" spans="2:65" s="14" customFormat="1">
      <c r="B258" s="226"/>
      <c r="C258" s="227"/>
      <c r="D258" s="206" t="s">
        <v>157</v>
      </c>
      <c r="E258" s="228" t="s">
        <v>1</v>
      </c>
      <c r="F258" s="229" t="s">
        <v>160</v>
      </c>
      <c r="G258" s="227"/>
      <c r="H258" s="230">
        <v>39.1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157</v>
      </c>
      <c r="AU258" s="236" t="s">
        <v>86</v>
      </c>
      <c r="AV258" s="14" t="s">
        <v>155</v>
      </c>
      <c r="AW258" s="14" t="s">
        <v>32</v>
      </c>
      <c r="AX258" s="14" t="s">
        <v>82</v>
      </c>
      <c r="AY258" s="236" t="s">
        <v>148</v>
      </c>
    </row>
    <row r="259" spans="2:65" s="1" customFormat="1" ht="16.5" customHeight="1">
      <c r="B259" s="34"/>
      <c r="C259" s="192" t="s">
        <v>311</v>
      </c>
      <c r="D259" s="192" t="s">
        <v>150</v>
      </c>
      <c r="E259" s="193" t="s">
        <v>312</v>
      </c>
      <c r="F259" s="194" t="s">
        <v>313</v>
      </c>
      <c r="G259" s="195" t="s">
        <v>153</v>
      </c>
      <c r="H259" s="196">
        <v>39.1</v>
      </c>
      <c r="I259" s="197"/>
      <c r="J259" s="196">
        <f>ROUND(I259*H259,2)</f>
        <v>0</v>
      </c>
      <c r="K259" s="194" t="s">
        <v>154</v>
      </c>
      <c r="L259" s="38"/>
      <c r="M259" s="198" t="s">
        <v>1</v>
      </c>
      <c r="N259" s="199" t="s">
        <v>42</v>
      </c>
      <c r="O259" s="66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AR259" s="202" t="s">
        <v>155</v>
      </c>
      <c r="AT259" s="202" t="s">
        <v>150</v>
      </c>
      <c r="AU259" s="202" t="s">
        <v>86</v>
      </c>
      <c r="AY259" s="17" t="s">
        <v>148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82</v>
      </c>
      <c r="BK259" s="203">
        <f>ROUND(I259*H259,2)</f>
        <v>0</v>
      </c>
      <c r="BL259" s="17" t="s">
        <v>155</v>
      </c>
      <c r="BM259" s="202" t="s">
        <v>314</v>
      </c>
    </row>
    <row r="260" spans="2:65" s="12" customFormat="1">
      <c r="B260" s="204"/>
      <c r="C260" s="205"/>
      <c r="D260" s="206" t="s">
        <v>157</v>
      </c>
      <c r="E260" s="207" t="s">
        <v>1</v>
      </c>
      <c r="F260" s="208" t="s">
        <v>308</v>
      </c>
      <c r="G260" s="205"/>
      <c r="H260" s="207" t="s">
        <v>1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157</v>
      </c>
      <c r="AU260" s="214" t="s">
        <v>86</v>
      </c>
      <c r="AV260" s="12" t="s">
        <v>82</v>
      </c>
      <c r="AW260" s="12" t="s">
        <v>32</v>
      </c>
      <c r="AX260" s="12" t="s">
        <v>77</v>
      </c>
      <c r="AY260" s="214" t="s">
        <v>148</v>
      </c>
    </row>
    <row r="261" spans="2:65" s="13" customFormat="1">
      <c r="B261" s="215"/>
      <c r="C261" s="216"/>
      <c r="D261" s="206" t="s">
        <v>157</v>
      </c>
      <c r="E261" s="217" t="s">
        <v>1</v>
      </c>
      <c r="F261" s="218" t="s">
        <v>309</v>
      </c>
      <c r="G261" s="216"/>
      <c r="H261" s="219">
        <v>19.670000000000002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157</v>
      </c>
      <c r="AU261" s="225" t="s">
        <v>86</v>
      </c>
      <c r="AV261" s="13" t="s">
        <v>86</v>
      </c>
      <c r="AW261" s="13" t="s">
        <v>32</v>
      </c>
      <c r="AX261" s="13" t="s">
        <v>77</v>
      </c>
      <c r="AY261" s="225" t="s">
        <v>148</v>
      </c>
    </row>
    <row r="262" spans="2:65" s="13" customFormat="1">
      <c r="B262" s="215"/>
      <c r="C262" s="216"/>
      <c r="D262" s="206" t="s">
        <v>157</v>
      </c>
      <c r="E262" s="217" t="s">
        <v>1</v>
      </c>
      <c r="F262" s="218" t="s">
        <v>310</v>
      </c>
      <c r="G262" s="216"/>
      <c r="H262" s="219">
        <v>19.43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157</v>
      </c>
      <c r="AU262" s="225" t="s">
        <v>86</v>
      </c>
      <c r="AV262" s="13" t="s">
        <v>86</v>
      </c>
      <c r="AW262" s="13" t="s">
        <v>32</v>
      </c>
      <c r="AX262" s="13" t="s">
        <v>77</v>
      </c>
      <c r="AY262" s="225" t="s">
        <v>148</v>
      </c>
    </row>
    <row r="263" spans="2:65" s="14" customFormat="1">
      <c r="B263" s="226"/>
      <c r="C263" s="227"/>
      <c r="D263" s="206" t="s">
        <v>157</v>
      </c>
      <c r="E263" s="228" t="s">
        <v>1</v>
      </c>
      <c r="F263" s="229" t="s">
        <v>160</v>
      </c>
      <c r="G263" s="227"/>
      <c r="H263" s="230">
        <v>39.1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157</v>
      </c>
      <c r="AU263" s="236" t="s">
        <v>86</v>
      </c>
      <c r="AV263" s="14" t="s">
        <v>155</v>
      </c>
      <c r="AW263" s="14" t="s">
        <v>32</v>
      </c>
      <c r="AX263" s="14" t="s">
        <v>82</v>
      </c>
      <c r="AY263" s="236" t="s">
        <v>148</v>
      </c>
    </row>
    <row r="264" spans="2:65" s="1" customFormat="1" ht="24" customHeight="1">
      <c r="B264" s="34"/>
      <c r="C264" s="192" t="s">
        <v>315</v>
      </c>
      <c r="D264" s="192" t="s">
        <v>150</v>
      </c>
      <c r="E264" s="193" t="s">
        <v>316</v>
      </c>
      <c r="F264" s="194" t="s">
        <v>317</v>
      </c>
      <c r="G264" s="195" t="s">
        <v>193</v>
      </c>
      <c r="H264" s="196">
        <v>0.28999999999999998</v>
      </c>
      <c r="I264" s="197"/>
      <c r="J264" s="196">
        <f>ROUND(I264*H264,2)</f>
        <v>0</v>
      </c>
      <c r="K264" s="194" t="s">
        <v>154</v>
      </c>
      <c r="L264" s="38"/>
      <c r="M264" s="198" t="s">
        <v>1</v>
      </c>
      <c r="N264" s="199" t="s">
        <v>42</v>
      </c>
      <c r="O264" s="66"/>
      <c r="P264" s="200">
        <f>O264*H264</f>
        <v>0</v>
      </c>
      <c r="Q264" s="200">
        <v>1.0525599999999999</v>
      </c>
      <c r="R264" s="200">
        <f>Q264*H264</f>
        <v>0.30524239999999997</v>
      </c>
      <c r="S264" s="200">
        <v>0</v>
      </c>
      <c r="T264" s="201">
        <f>S264*H264</f>
        <v>0</v>
      </c>
      <c r="AR264" s="202" t="s">
        <v>155</v>
      </c>
      <c r="AT264" s="202" t="s">
        <v>150</v>
      </c>
      <c r="AU264" s="202" t="s">
        <v>86</v>
      </c>
      <c r="AY264" s="17" t="s">
        <v>148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82</v>
      </c>
      <c r="BK264" s="203">
        <f>ROUND(I264*H264,2)</f>
        <v>0</v>
      </c>
      <c r="BL264" s="17" t="s">
        <v>155</v>
      </c>
      <c r="BM264" s="202" t="s">
        <v>318</v>
      </c>
    </row>
    <row r="265" spans="2:65" s="12" customFormat="1">
      <c r="B265" s="204"/>
      <c r="C265" s="205"/>
      <c r="D265" s="206" t="s">
        <v>157</v>
      </c>
      <c r="E265" s="207" t="s">
        <v>1</v>
      </c>
      <c r="F265" s="208" t="s">
        <v>319</v>
      </c>
      <c r="G265" s="205"/>
      <c r="H265" s="207" t="s">
        <v>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157</v>
      </c>
      <c r="AU265" s="214" t="s">
        <v>86</v>
      </c>
      <c r="AV265" s="12" t="s">
        <v>82</v>
      </c>
      <c r="AW265" s="12" t="s">
        <v>32</v>
      </c>
      <c r="AX265" s="12" t="s">
        <v>77</v>
      </c>
      <c r="AY265" s="214" t="s">
        <v>148</v>
      </c>
    </row>
    <row r="266" spans="2:65" s="12" customFormat="1">
      <c r="B266" s="204"/>
      <c r="C266" s="205"/>
      <c r="D266" s="206" t="s">
        <v>157</v>
      </c>
      <c r="E266" s="207" t="s">
        <v>1</v>
      </c>
      <c r="F266" s="208" t="s">
        <v>320</v>
      </c>
      <c r="G266" s="205"/>
      <c r="H266" s="207" t="s">
        <v>1</v>
      </c>
      <c r="I266" s="209"/>
      <c r="J266" s="205"/>
      <c r="K266" s="205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157</v>
      </c>
      <c r="AU266" s="214" t="s">
        <v>86</v>
      </c>
      <c r="AV266" s="12" t="s">
        <v>82</v>
      </c>
      <c r="AW266" s="12" t="s">
        <v>32</v>
      </c>
      <c r="AX266" s="12" t="s">
        <v>77</v>
      </c>
      <c r="AY266" s="214" t="s">
        <v>148</v>
      </c>
    </row>
    <row r="267" spans="2:65" s="13" customFormat="1">
      <c r="B267" s="215"/>
      <c r="C267" s="216"/>
      <c r="D267" s="206" t="s">
        <v>157</v>
      </c>
      <c r="E267" s="217" t="s">
        <v>1</v>
      </c>
      <c r="F267" s="218" t="s">
        <v>321</v>
      </c>
      <c r="G267" s="216"/>
      <c r="H267" s="219">
        <v>0.27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157</v>
      </c>
      <c r="AU267" s="225" t="s">
        <v>86</v>
      </c>
      <c r="AV267" s="13" t="s">
        <v>86</v>
      </c>
      <c r="AW267" s="13" t="s">
        <v>32</v>
      </c>
      <c r="AX267" s="13" t="s">
        <v>77</v>
      </c>
      <c r="AY267" s="225" t="s">
        <v>148</v>
      </c>
    </row>
    <row r="268" spans="2:65" s="12" customFormat="1">
      <c r="B268" s="204"/>
      <c r="C268" s="205"/>
      <c r="D268" s="206" t="s">
        <v>157</v>
      </c>
      <c r="E268" s="207" t="s">
        <v>1</v>
      </c>
      <c r="F268" s="208" t="s">
        <v>322</v>
      </c>
      <c r="G268" s="205"/>
      <c r="H268" s="207" t="s">
        <v>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157</v>
      </c>
      <c r="AU268" s="214" t="s">
        <v>86</v>
      </c>
      <c r="AV268" s="12" t="s">
        <v>82</v>
      </c>
      <c r="AW268" s="12" t="s">
        <v>32</v>
      </c>
      <c r="AX268" s="12" t="s">
        <v>77</v>
      </c>
      <c r="AY268" s="214" t="s">
        <v>148</v>
      </c>
    </row>
    <row r="269" spans="2:65" s="13" customFormat="1">
      <c r="B269" s="215"/>
      <c r="C269" s="216"/>
      <c r="D269" s="206" t="s">
        <v>157</v>
      </c>
      <c r="E269" s="217" t="s">
        <v>1</v>
      </c>
      <c r="F269" s="218" t="s">
        <v>323</v>
      </c>
      <c r="G269" s="216"/>
      <c r="H269" s="219">
        <v>0.02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157</v>
      </c>
      <c r="AU269" s="225" t="s">
        <v>86</v>
      </c>
      <c r="AV269" s="13" t="s">
        <v>86</v>
      </c>
      <c r="AW269" s="13" t="s">
        <v>32</v>
      </c>
      <c r="AX269" s="13" t="s">
        <v>77</v>
      </c>
      <c r="AY269" s="225" t="s">
        <v>148</v>
      </c>
    </row>
    <row r="270" spans="2:65" s="14" customFormat="1">
      <c r="B270" s="226"/>
      <c r="C270" s="227"/>
      <c r="D270" s="206" t="s">
        <v>157</v>
      </c>
      <c r="E270" s="228" t="s">
        <v>1</v>
      </c>
      <c r="F270" s="229" t="s">
        <v>160</v>
      </c>
      <c r="G270" s="227"/>
      <c r="H270" s="230">
        <v>0.28999999999999998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157</v>
      </c>
      <c r="AU270" s="236" t="s">
        <v>86</v>
      </c>
      <c r="AV270" s="14" t="s">
        <v>155</v>
      </c>
      <c r="AW270" s="14" t="s">
        <v>32</v>
      </c>
      <c r="AX270" s="14" t="s">
        <v>82</v>
      </c>
      <c r="AY270" s="236" t="s">
        <v>148</v>
      </c>
    </row>
    <row r="271" spans="2:65" s="11" customFormat="1" ht="22.9" customHeight="1">
      <c r="B271" s="176"/>
      <c r="C271" s="177"/>
      <c r="D271" s="178" t="s">
        <v>76</v>
      </c>
      <c r="E271" s="190" t="s">
        <v>182</v>
      </c>
      <c r="F271" s="190" t="s">
        <v>324</v>
      </c>
      <c r="G271" s="177"/>
      <c r="H271" s="177"/>
      <c r="I271" s="180"/>
      <c r="J271" s="191">
        <f>BK271</f>
        <v>0</v>
      </c>
      <c r="K271" s="177"/>
      <c r="L271" s="182"/>
      <c r="M271" s="183"/>
      <c r="N271" s="184"/>
      <c r="O271" s="184"/>
      <c r="P271" s="185">
        <f>SUM(P272:P635)</f>
        <v>0</v>
      </c>
      <c r="Q271" s="184"/>
      <c r="R271" s="185">
        <f>SUM(R272:R635)</f>
        <v>117.09282090000001</v>
      </c>
      <c r="S271" s="184"/>
      <c r="T271" s="186">
        <f>SUM(T272:T635)</f>
        <v>0</v>
      </c>
      <c r="AR271" s="187" t="s">
        <v>82</v>
      </c>
      <c r="AT271" s="188" t="s">
        <v>76</v>
      </c>
      <c r="AU271" s="188" t="s">
        <v>82</v>
      </c>
      <c r="AY271" s="187" t="s">
        <v>148</v>
      </c>
      <c r="BK271" s="189">
        <f>SUM(BK272:BK635)</f>
        <v>0</v>
      </c>
    </row>
    <row r="272" spans="2:65" s="1" customFormat="1" ht="16.5" customHeight="1">
      <c r="B272" s="34"/>
      <c r="C272" s="192" t="s">
        <v>325</v>
      </c>
      <c r="D272" s="192" t="s">
        <v>150</v>
      </c>
      <c r="E272" s="193" t="s">
        <v>326</v>
      </c>
      <c r="F272" s="194" t="s">
        <v>327</v>
      </c>
      <c r="G272" s="195" t="s">
        <v>153</v>
      </c>
      <c r="H272" s="196">
        <v>39</v>
      </c>
      <c r="I272" s="197"/>
      <c r="J272" s="196">
        <f>ROUND(I272*H272,2)</f>
        <v>0</v>
      </c>
      <c r="K272" s="194" t="s">
        <v>154</v>
      </c>
      <c r="L272" s="38"/>
      <c r="M272" s="198" t="s">
        <v>1</v>
      </c>
      <c r="N272" s="199" t="s">
        <v>42</v>
      </c>
      <c r="O272" s="66"/>
      <c r="P272" s="200">
        <f>O272*H272</f>
        <v>0</v>
      </c>
      <c r="Q272" s="200">
        <v>0.04</v>
      </c>
      <c r="R272" s="200">
        <f>Q272*H272</f>
        <v>1.56</v>
      </c>
      <c r="S272" s="200">
        <v>0</v>
      </c>
      <c r="T272" s="201">
        <f>S272*H272</f>
        <v>0</v>
      </c>
      <c r="AR272" s="202" t="s">
        <v>155</v>
      </c>
      <c r="AT272" s="202" t="s">
        <v>150</v>
      </c>
      <c r="AU272" s="202" t="s">
        <v>86</v>
      </c>
      <c r="AY272" s="17" t="s">
        <v>148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82</v>
      </c>
      <c r="BK272" s="203">
        <f>ROUND(I272*H272,2)</f>
        <v>0</v>
      </c>
      <c r="BL272" s="17" t="s">
        <v>155</v>
      </c>
      <c r="BM272" s="202" t="s">
        <v>328</v>
      </c>
    </row>
    <row r="273" spans="2:65" s="12" customFormat="1">
      <c r="B273" s="204"/>
      <c r="C273" s="205"/>
      <c r="D273" s="206" t="s">
        <v>157</v>
      </c>
      <c r="E273" s="207" t="s">
        <v>1</v>
      </c>
      <c r="F273" s="208" t="s">
        <v>329</v>
      </c>
      <c r="G273" s="205"/>
      <c r="H273" s="207" t="s">
        <v>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157</v>
      </c>
      <c r="AU273" s="214" t="s">
        <v>86</v>
      </c>
      <c r="AV273" s="12" t="s">
        <v>82</v>
      </c>
      <c r="AW273" s="12" t="s">
        <v>32</v>
      </c>
      <c r="AX273" s="12" t="s">
        <v>77</v>
      </c>
      <c r="AY273" s="214" t="s">
        <v>148</v>
      </c>
    </row>
    <row r="274" spans="2:65" s="13" customFormat="1">
      <c r="B274" s="215"/>
      <c r="C274" s="216"/>
      <c r="D274" s="206" t="s">
        <v>157</v>
      </c>
      <c r="E274" s="217" t="s">
        <v>1</v>
      </c>
      <c r="F274" s="218" t="s">
        <v>330</v>
      </c>
      <c r="G274" s="216"/>
      <c r="H274" s="219">
        <v>39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157</v>
      </c>
      <c r="AU274" s="225" t="s">
        <v>86</v>
      </c>
      <c r="AV274" s="13" t="s">
        <v>86</v>
      </c>
      <c r="AW274" s="13" t="s">
        <v>32</v>
      </c>
      <c r="AX274" s="13" t="s">
        <v>82</v>
      </c>
      <c r="AY274" s="225" t="s">
        <v>148</v>
      </c>
    </row>
    <row r="275" spans="2:65" s="1" customFormat="1" ht="24" customHeight="1">
      <c r="B275" s="34"/>
      <c r="C275" s="192" t="s">
        <v>331</v>
      </c>
      <c r="D275" s="192" t="s">
        <v>150</v>
      </c>
      <c r="E275" s="193" t="s">
        <v>332</v>
      </c>
      <c r="F275" s="194" t="s">
        <v>333</v>
      </c>
      <c r="G275" s="195" t="s">
        <v>153</v>
      </c>
      <c r="H275" s="196">
        <v>39</v>
      </c>
      <c r="I275" s="197"/>
      <c r="J275" s="196">
        <f>ROUND(I275*H275,2)</f>
        <v>0</v>
      </c>
      <c r="K275" s="194" t="s">
        <v>154</v>
      </c>
      <c r="L275" s="38"/>
      <c r="M275" s="198" t="s">
        <v>1</v>
      </c>
      <c r="N275" s="199" t="s">
        <v>42</v>
      </c>
      <c r="O275" s="66"/>
      <c r="P275" s="200">
        <f>O275*H275</f>
        <v>0</v>
      </c>
      <c r="Q275" s="200">
        <v>4.0629999999999999E-2</v>
      </c>
      <c r="R275" s="200">
        <f>Q275*H275</f>
        <v>1.58457</v>
      </c>
      <c r="S275" s="200">
        <v>0</v>
      </c>
      <c r="T275" s="201">
        <f>S275*H275</f>
        <v>0</v>
      </c>
      <c r="AR275" s="202" t="s">
        <v>155</v>
      </c>
      <c r="AT275" s="202" t="s">
        <v>150</v>
      </c>
      <c r="AU275" s="202" t="s">
        <v>86</v>
      </c>
      <c r="AY275" s="17" t="s">
        <v>148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7" t="s">
        <v>82</v>
      </c>
      <c r="BK275" s="203">
        <f>ROUND(I275*H275,2)</f>
        <v>0</v>
      </c>
      <c r="BL275" s="17" t="s">
        <v>155</v>
      </c>
      <c r="BM275" s="202" t="s">
        <v>334</v>
      </c>
    </row>
    <row r="276" spans="2:65" s="12" customFormat="1">
      <c r="B276" s="204"/>
      <c r="C276" s="205"/>
      <c r="D276" s="206" t="s">
        <v>157</v>
      </c>
      <c r="E276" s="207" t="s">
        <v>1</v>
      </c>
      <c r="F276" s="208" t="s">
        <v>329</v>
      </c>
      <c r="G276" s="205"/>
      <c r="H276" s="207" t="s">
        <v>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157</v>
      </c>
      <c r="AU276" s="214" t="s">
        <v>86</v>
      </c>
      <c r="AV276" s="12" t="s">
        <v>82</v>
      </c>
      <c r="AW276" s="12" t="s">
        <v>32</v>
      </c>
      <c r="AX276" s="12" t="s">
        <v>77</v>
      </c>
      <c r="AY276" s="214" t="s">
        <v>148</v>
      </c>
    </row>
    <row r="277" spans="2:65" s="13" customFormat="1">
      <c r="B277" s="215"/>
      <c r="C277" s="216"/>
      <c r="D277" s="206" t="s">
        <v>157</v>
      </c>
      <c r="E277" s="217" t="s">
        <v>1</v>
      </c>
      <c r="F277" s="218" t="s">
        <v>330</v>
      </c>
      <c r="G277" s="216"/>
      <c r="H277" s="219">
        <v>39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157</v>
      </c>
      <c r="AU277" s="225" t="s">
        <v>86</v>
      </c>
      <c r="AV277" s="13" t="s">
        <v>86</v>
      </c>
      <c r="AW277" s="13" t="s">
        <v>32</v>
      </c>
      <c r="AX277" s="13" t="s">
        <v>82</v>
      </c>
      <c r="AY277" s="225" t="s">
        <v>148</v>
      </c>
    </row>
    <row r="278" spans="2:65" s="1" customFormat="1" ht="24" customHeight="1">
      <c r="B278" s="34"/>
      <c r="C278" s="192" t="s">
        <v>335</v>
      </c>
      <c r="D278" s="192" t="s">
        <v>150</v>
      </c>
      <c r="E278" s="193" t="s">
        <v>336</v>
      </c>
      <c r="F278" s="194" t="s">
        <v>337</v>
      </c>
      <c r="G278" s="195" t="s">
        <v>153</v>
      </c>
      <c r="H278" s="196">
        <v>13.03</v>
      </c>
      <c r="I278" s="197"/>
      <c r="J278" s="196">
        <f>ROUND(I278*H278,2)</f>
        <v>0</v>
      </c>
      <c r="K278" s="194" t="s">
        <v>154</v>
      </c>
      <c r="L278" s="38"/>
      <c r="M278" s="198" t="s">
        <v>1</v>
      </c>
      <c r="N278" s="199" t="s">
        <v>42</v>
      </c>
      <c r="O278" s="66"/>
      <c r="P278" s="200">
        <f>O278*H278</f>
        <v>0</v>
      </c>
      <c r="Q278" s="200">
        <v>1.8380000000000001E-2</v>
      </c>
      <c r="R278" s="200">
        <f>Q278*H278</f>
        <v>0.23949139999999999</v>
      </c>
      <c r="S278" s="200">
        <v>0</v>
      </c>
      <c r="T278" s="201">
        <f>S278*H278</f>
        <v>0</v>
      </c>
      <c r="AR278" s="202" t="s">
        <v>155</v>
      </c>
      <c r="AT278" s="202" t="s">
        <v>150</v>
      </c>
      <c r="AU278" s="202" t="s">
        <v>86</v>
      </c>
      <c r="AY278" s="17" t="s">
        <v>148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82</v>
      </c>
      <c r="BK278" s="203">
        <f>ROUND(I278*H278,2)</f>
        <v>0</v>
      </c>
      <c r="BL278" s="17" t="s">
        <v>155</v>
      </c>
      <c r="BM278" s="202" t="s">
        <v>338</v>
      </c>
    </row>
    <row r="279" spans="2:65" s="12" customFormat="1" ht="20">
      <c r="B279" s="204"/>
      <c r="C279" s="205"/>
      <c r="D279" s="206" t="s">
        <v>157</v>
      </c>
      <c r="E279" s="207" t="s">
        <v>1</v>
      </c>
      <c r="F279" s="208" t="s">
        <v>339</v>
      </c>
      <c r="G279" s="205"/>
      <c r="H279" s="207" t="s">
        <v>1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157</v>
      </c>
      <c r="AU279" s="214" t="s">
        <v>86</v>
      </c>
      <c r="AV279" s="12" t="s">
        <v>82</v>
      </c>
      <c r="AW279" s="12" t="s">
        <v>32</v>
      </c>
      <c r="AX279" s="12" t="s">
        <v>77</v>
      </c>
      <c r="AY279" s="214" t="s">
        <v>148</v>
      </c>
    </row>
    <row r="280" spans="2:65" s="13" customFormat="1">
      <c r="B280" s="215"/>
      <c r="C280" s="216"/>
      <c r="D280" s="206" t="s">
        <v>157</v>
      </c>
      <c r="E280" s="217" t="s">
        <v>1</v>
      </c>
      <c r="F280" s="218" t="s">
        <v>340</v>
      </c>
      <c r="G280" s="216"/>
      <c r="H280" s="219">
        <v>13.03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157</v>
      </c>
      <c r="AU280" s="225" t="s">
        <v>86</v>
      </c>
      <c r="AV280" s="13" t="s">
        <v>86</v>
      </c>
      <c r="AW280" s="13" t="s">
        <v>32</v>
      </c>
      <c r="AX280" s="13" t="s">
        <v>82</v>
      </c>
      <c r="AY280" s="225" t="s">
        <v>148</v>
      </c>
    </row>
    <row r="281" spans="2:65" s="1" customFormat="1" ht="24" customHeight="1">
      <c r="B281" s="34"/>
      <c r="C281" s="192" t="s">
        <v>341</v>
      </c>
      <c r="D281" s="192" t="s">
        <v>150</v>
      </c>
      <c r="E281" s="193" t="s">
        <v>342</v>
      </c>
      <c r="F281" s="194" t="s">
        <v>343</v>
      </c>
      <c r="G281" s="195" t="s">
        <v>153</v>
      </c>
      <c r="H281" s="196">
        <v>13.03</v>
      </c>
      <c r="I281" s="197"/>
      <c r="J281" s="196">
        <f>ROUND(I281*H281,2)</f>
        <v>0</v>
      </c>
      <c r="K281" s="194" t="s">
        <v>154</v>
      </c>
      <c r="L281" s="38"/>
      <c r="M281" s="198" t="s">
        <v>1</v>
      </c>
      <c r="N281" s="199" t="s">
        <v>42</v>
      </c>
      <c r="O281" s="66"/>
      <c r="P281" s="200">
        <f>O281*H281</f>
        <v>0</v>
      </c>
      <c r="Q281" s="200">
        <v>7.9000000000000008E-3</v>
      </c>
      <c r="R281" s="200">
        <f>Q281*H281</f>
        <v>0.102937</v>
      </c>
      <c r="S281" s="200">
        <v>0</v>
      </c>
      <c r="T281" s="201">
        <f>S281*H281</f>
        <v>0</v>
      </c>
      <c r="AR281" s="202" t="s">
        <v>155</v>
      </c>
      <c r="AT281" s="202" t="s">
        <v>150</v>
      </c>
      <c r="AU281" s="202" t="s">
        <v>86</v>
      </c>
      <c r="AY281" s="17" t="s">
        <v>148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82</v>
      </c>
      <c r="BK281" s="203">
        <f>ROUND(I281*H281,2)</f>
        <v>0</v>
      </c>
      <c r="BL281" s="17" t="s">
        <v>155</v>
      </c>
      <c r="BM281" s="202" t="s">
        <v>344</v>
      </c>
    </row>
    <row r="282" spans="2:65" s="1" customFormat="1" ht="24" customHeight="1">
      <c r="B282" s="34"/>
      <c r="C282" s="192" t="s">
        <v>345</v>
      </c>
      <c r="D282" s="192" t="s">
        <v>150</v>
      </c>
      <c r="E282" s="193" t="s">
        <v>346</v>
      </c>
      <c r="F282" s="194" t="s">
        <v>347</v>
      </c>
      <c r="G282" s="195" t="s">
        <v>153</v>
      </c>
      <c r="H282" s="196">
        <v>663.16</v>
      </c>
      <c r="I282" s="197"/>
      <c r="J282" s="196">
        <f>ROUND(I282*H282,2)</f>
        <v>0</v>
      </c>
      <c r="K282" s="194" t="s">
        <v>154</v>
      </c>
      <c r="L282" s="38"/>
      <c r="M282" s="198" t="s">
        <v>1</v>
      </c>
      <c r="N282" s="199" t="s">
        <v>42</v>
      </c>
      <c r="O282" s="66"/>
      <c r="P282" s="200">
        <f>O282*H282</f>
        <v>0</v>
      </c>
      <c r="Q282" s="200">
        <v>2.0480000000000002E-2</v>
      </c>
      <c r="R282" s="200">
        <f>Q282*H282</f>
        <v>13.581516800000001</v>
      </c>
      <c r="S282" s="200">
        <v>0</v>
      </c>
      <c r="T282" s="201">
        <f>S282*H282</f>
        <v>0</v>
      </c>
      <c r="AR282" s="202" t="s">
        <v>155</v>
      </c>
      <c r="AT282" s="202" t="s">
        <v>150</v>
      </c>
      <c r="AU282" s="202" t="s">
        <v>86</v>
      </c>
      <c r="AY282" s="17" t="s">
        <v>148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82</v>
      </c>
      <c r="BK282" s="203">
        <f>ROUND(I282*H282,2)</f>
        <v>0</v>
      </c>
      <c r="BL282" s="17" t="s">
        <v>155</v>
      </c>
      <c r="BM282" s="202" t="s">
        <v>348</v>
      </c>
    </row>
    <row r="283" spans="2:65" s="12" customFormat="1">
      <c r="B283" s="204"/>
      <c r="C283" s="205"/>
      <c r="D283" s="206" t="s">
        <v>157</v>
      </c>
      <c r="E283" s="207" t="s">
        <v>1</v>
      </c>
      <c r="F283" s="208" t="s">
        <v>349</v>
      </c>
      <c r="G283" s="205"/>
      <c r="H283" s="207" t="s">
        <v>1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157</v>
      </c>
      <c r="AU283" s="214" t="s">
        <v>86</v>
      </c>
      <c r="AV283" s="12" t="s">
        <v>82</v>
      </c>
      <c r="AW283" s="12" t="s">
        <v>32</v>
      </c>
      <c r="AX283" s="12" t="s">
        <v>77</v>
      </c>
      <c r="AY283" s="214" t="s">
        <v>148</v>
      </c>
    </row>
    <row r="284" spans="2:65" s="13" customFormat="1">
      <c r="B284" s="215"/>
      <c r="C284" s="216"/>
      <c r="D284" s="206" t="s">
        <v>157</v>
      </c>
      <c r="E284" s="217" t="s">
        <v>1</v>
      </c>
      <c r="F284" s="218" t="s">
        <v>350</v>
      </c>
      <c r="G284" s="216"/>
      <c r="H284" s="219">
        <v>624.92999999999995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157</v>
      </c>
      <c r="AU284" s="225" t="s">
        <v>86</v>
      </c>
      <c r="AV284" s="13" t="s">
        <v>86</v>
      </c>
      <c r="AW284" s="13" t="s">
        <v>32</v>
      </c>
      <c r="AX284" s="13" t="s">
        <v>77</v>
      </c>
      <c r="AY284" s="225" t="s">
        <v>148</v>
      </c>
    </row>
    <row r="285" spans="2:65" s="12" customFormat="1">
      <c r="B285" s="204"/>
      <c r="C285" s="205"/>
      <c r="D285" s="206" t="s">
        <v>157</v>
      </c>
      <c r="E285" s="207" t="s">
        <v>1</v>
      </c>
      <c r="F285" s="208" t="s">
        <v>351</v>
      </c>
      <c r="G285" s="205"/>
      <c r="H285" s="207" t="s">
        <v>1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157</v>
      </c>
      <c r="AU285" s="214" t="s">
        <v>86</v>
      </c>
      <c r="AV285" s="12" t="s">
        <v>82</v>
      </c>
      <c r="AW285" s="12" t="s">
        <v>32</v>
      </c>
      <c r="AX285" s="12" t="s">
        <v>77</v>
      </c>
      <c r="AY285" s="214" t="s">
        <v>148</v>
      </c>
    </row>
    <row r="286" spans="2:65" s="13" customFormat="1">
      <c r="B286" s="215"/>
      <c r="C286" s="216"/>
      <c r="D286" s="206" t="s">
        <v>157</v>
      </c>
      <c r="E286" s="217" t="s">
        <v>1</v>
      </c>
      <c r="F286" s="218" t="s">
        <v>352</v>
      </c>
      <c r="G286" s="216"/>
      <c r="H286" s="219">
        <v>38.229999999999997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157</v>
      </c>
      <c r="AU286" s="225" t="s">
        <v>86</v>
      </c>
      <c r="AV286" s="13" t="s">
        <v>86</v>
      </c>
      <c r="AW286" s="13" t="s">
        <v>32</v>
      </c>
      <c r="AX286" s="13" t="s">
        <v>77</v>
      </c>
      <c r="AY286" s="225" t="s">
        <v>148</v>
      </c>
    </row>
    <row r="287" spans="2:65" s="14" customFormat="1">
      <c r="B287" s="226"/>
      <c r="C287" s="227"/>
      <c r="D287" s="206" t="s">
        <v>157</v>
      </c>
      <c r="E287" s="228" t="s">
        <v>1</v>
      </c>
      <c r="F287" s="229" t="s">
        <v>160</v>
      </c>
      <c r="G287" s="227"/>
      <c r="H287" s="230">
        <v>663.16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157</v>
      </c>
      <c r="AU287" s="236" t="s">
        <v>86</v>
      </c>
      <c r="AV287" s="14" t="s">
        <v>155</v>
      </c>
      <c r="AW287" s="14" t="s">
        <v>32</v>
      </c>
      <c r="AX287" s="14" t="s">
        <v>82</v>
      </c>
      <c r="AY287" s="236" t="s">
        <v>148</v>
      </c>
    </row>
    <row r="288" spans="2:65" s="1" customFormat="1" ht="24" customHeight="1">
      <c r="B288" s="34"/>
      <c r="C288" s="192" t="s">
        <v>353</v>
      </c>
      <c r="D288" s="192" t="s">
        <v>150</v>
      </c>
      <c r="E288" s="193" t="s">
        <v>354</v>
      </c>
      <c r="F288" s="194" t="s">
        <v>355</v>
      </c>
      <c r="G288" s="195" t="s">
        <v>153</v>
      </c>
      <c r="H288" s="196">
        <v>221.05</v>
      </c>
      <c r="I288" s="197"/>
      <c r="J288" s="196">
        <f>ROUND(I288*H288,2)</f>
        <v>0</v>
      </c>
      <c r="K288" s="194" t="s">
        <v>154</v>
      </c>
      <c r="L288" s="38"/>
      <c r="M288" s="198" t="s">
        <v>1</v>
      </c>
      <c r="N288" s="199" t="s">
        <v>42</v>
      </c>
      <c r="O288" s="66"/>
      <c r="P288" s="200">
        <f>O288*H288</f>
        <v>0</v>
      </c>
      <c r="Q288" s="200">
        <v>8.3000000000000001E-3</v>
      </c>
      <c r="R288" s="200">
        <f>Q288*H288</f>
        <v>1.8347150000000001</v>
      </c>
      <c r="S288" s="200">
        <v>0</v>
      </c>
      <c r="T288" s="201">
        <f>S288*H288</f>
        <v>0</v>
      </c>
      <c r="AR288" s="202" t="s">
        <v>155</v>
      </c>
      <c r="AT288" s="202" t="s">
        <v>150</v>
      </c>
      <c r="AU288" s="202" t="s">
        <v>86</v>
      </c>
      <c r="AY288" s="17" t="s">
        <v>148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155</v>
      </c>
      <c r="BM288" s="202" t="s">
        <v>356</v>
      </c>
    </row>
    <row r="289" spans="2:65" s="12" customFormat="1">
      <c r="B289" s="204"/>
      <c r="C289" s="205"/>
      <c r="D289" s="206" t="s">
        <v>157</v>
      </c>
      <c r="E289" s="207" t="s">
        <v>1</v>
      </c>
      <c r="F289" s="208" t="s">
        <v>357</v>
      </c>
      <c r="G289" s="205"/>
      <c r="H289" s="207" t="s">
        <v>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157</v>
      </c>
      <c r="AU289" s="214" t="s">
        <v>86</v>
      </c>
      <c r="AV289" s="12" t="s">
        <v>82</v>
      </c>
      <c r="AW289" s="12" t="s">
        <v>32</v>
      </c>
      <c r="AX289" s="12" t="s">
        <v>77</v>
      </c>
      <c r="AY289" s="214" t="s">
        <v>148</v>
      </c>
    </row>
    <row r="290" spans="2:65" s="13" customFormat="1">
      <c r="B290" s="215"/>
      <c r="C290" s="216"/>
      <c r="D290" s="206" t="s">
        <v>157</v>
      </c>
      <c r="E290" s="217" t="s">
        <v>1</v>
      </c>
      <c r="F290" s="218" t="s">
        <v>358</v>
      </c>
      <c r="G290" s="216"/>
      <c r="H290" s="219">
        <v>221.05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157</v>
      </c>
      <c r="AU290" s="225" t="s">
        <v>86</v>
      </c>
      <c r="AV290" s="13" t="s">
        <v>86</v>
      </c>
      <c r="AW290" s="13" t="s">
        <v>32</v>
      </c>
      <c r="AX290" s="13" t="s">
        <v>82</v>
      </c>
      <c r="AY290" s="225" t="s">
        <v>148</v>
      </c>
    </row>
    <row r="291" spans="2:65" s="1" customFormat="1" ht="24" customHeight="1">
      <c r="B291" s="34"/>
      <c r="C291" s="192" t="s">
        <v>359</v>
      </c>
      <c r="D291" s="192" t="s">
        <v>150</v>
      </c>
      <c r="E291" s="193" t="s">
        <v>360</v>
      </c>
      <c r="F291" s="194" t="s">
        <v>361</v>
      </c>
      <c r="G291" s="195" t="s">
        <v>153</v>
      </c>
      <c r="H291" s="196">
        <v>628.49</v>
      </c>
      <c r="I291" s="197"/>
      <c r="J291" s="196">
        <f>ROUND(I291*H291,2)</f>
        <v>0</v>
      </c>
      <c r="K291" s="194" t="s">
        <v>154</v>
      </c>
      <c r="L291" s="38"/>
      <c r="M291" s="198" t="s">
        <v>1</v>
      </c>
      <c r="N291" s="199" t="s">
        <v>42</v>
      </c>
      <c r="O291" s="66"/>
      <c r="P291" s="200">
        <f>O291*H291</f>
        <v>0</v>
      </c>
      <c r="Q291" s="200">
        <v>4.3800000000000002E-3</v>
      </c>
      <c r="R291" s="200">
        <f>Q291*H291</f>
        <v>2.7527862000000001</v>
      </c>
      <c r="S291" s="200">
        <v>0</v>
      </c>
      <c r="T291" s="201">
        <f>S291*H291</f>
        <v>0</v>
      </c>
      <c r="AR291" s="202" t="s">
        <v>155</v>
      </c>
      <c r="AT291" s="202" t="s">
        <v>150</v>
      </c>
      <c r="AU291" s="202" t="s">
        <v>86</v>
      </c>
      <c r="AY291" s="17" t="s">
        <v>148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82</v>
      </c>
      <c r="BK291" s="203">
        <f>ROUND(I291*H291,2)</f>
        <v>0</v>
      </c>
      <c r="BL291" s="17" t="s">
        <v>155</v>
      </c>
      <c r="BM291" s="202" t="s">
        <v>362</v>
      </c>
    </row>
    <row r="292" spans="2:65" s="12" customFormat="1">
      <c r="B292" s="204"/>
      <c r="C292" s="205"/>
      <c r="D292" s="206" t="s">
        <v>157</v>
      </c>
      <c r="E292" s="207" t="s">
        <v>1</v>
      </c>
      <c r="F292" s="208" t="s">
        <v>363</v>
      </c>
      <c r="G292" s="205"/>
      <c r="H292" s="207" t="s">
        <v>1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157</v>
      </c>
      <c r="AU292" s="214" t="s">
        <v>86</v>
      </c>
      <c r="AV292" s="12" t="s">
        <v>82</v>
      </c>
      <c r="AW292" s="12" t="s">
        <v>32</v>
      </c>
      <c r="AX292" s="12" t="s">
        <v>77</v>
      </c>
      <c r="AY292" s="214" t="s">
        <v>148</v>
      </c>
    </row>
    <row r="293" spans="2:65" s="13" customFormat="1">
      <c r="B293" s="215"/>
      <c r="C293" s="216"/>
      <c r="D293" s="206" t="s">
        <v>157</v>
      </c>
      <c r="E293" s="217" t="s">
        <v>1</v>
      </c>
      <c r="F293" s="218" t="s">
        <v>364</v>
      </c>
      <c r="G293" s="216"/>
      <c r="H293" s="219">
        <v>628.49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157</v>
      </c>
      <c r="AU293" s="225" t="s">
        <v>86</v>
      </c>
      <c r="AV293" s="13" t="s">
        <v>86</v>
      </c>
      <c r="AW293" s="13" t="s">
        <v>32</v>
      </c>
      <c r="AX293" s="13" t="s">
        <v>77</v>
      </c>
      <c r="AY293" s="225" t="s">
        <v>148</v>
      </c>
    </row>
    <row r="294" spans="2:65" s="14" customFormat="1">
      <c r="B294" s="226"/>
      <c r="C294" s="227"/>
      <c r="D294" s="206" t="s">
        <v>157</v>
      </c>
      <c r="E294" s="228" t="s">
        <v>1</v>
      </c>
      <c r="F294" s="229" t="s">
        <v>160</v>
      </c>
      <c r="G294" s="227"/>
      <c r="H294" s="230">
        <v>628.49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AT294" s="236" t="s">
        <v>157</v>
      </c>
      <c r="AU294" s="236" t="s">
        <v>86</v>
      </c>
      <c r="AV294" s="14" t="s">
        <v>155</v>
      </c>
      <c r="AW294" s="14" t="s">
        <v>32</v>
      </c>
      <c r="AX294" s="14" t="s">
        <v>82</v>
      </c>
      <c r="AY294" s="236" t="s">
        <v>148</v>
      </c>
    </row>
    <row r="295" spans="2:65" s="1" customFormat="1" ht="24" customHeight="1">
      <c r="B295" s="34"/>
      <c r="C295" s="192" t="s">
        <v>365</v>
      </c>
      <c r="D295" s="192" t="s">
        <v>150</v>
      </c>
      <c r="E295" s="193" t="s">
        <v>366</v>
      </c>
      <c r="F295" s="194" t="s">
        <v>367</v>
      </c>
      <c r="G295" s="195" t="s">
        <v>153</v>
      </c>
      <c r="H295" s="196">
        <v>39.9</v>
      </c>
      <c r="I295" s="197"/>
      <c r="J295" s="196">
        <f>ROUND(I295*H295,2)</f>
        <v>0</v>
      </c>
      <c r="K295" s="194" t="s">
        <v>154</v>
      </c>
      <c r="L295" s="38"/>
      <c r="M295" s="198" t="s">
        <v>1</v>
      </c>
      <c r="N295" s="199" t="s">
        <v>42</v>
      </c>
      <c r="O295" s="66"/>
      <c r="P295" s="200">
        <f>O295*H295</f>
        <v>0</v>
      </c>
      <c r="Q295" s="200">
        <v>8.3199999999999993E-3</v>
      </c>
      <c r="R295" s="200">
        <f>Q295*H295</f>
        <v>0.33196799999999999</v>
      </c>
      <c r="S295" s="200">
        <v>0</v>
      </c>
      <c r="T295" s="201">
        <f>S295*H295</f>
        <v>0</v>
      </c>
      <c r="AR295" s="202" t="s">
        <v>155</v>
      </c>
      <c r="AT295" s="202" t="s">
        <v>150</v>
      </c>
      <c r="AU295" s="202" t="s">
        <v>86</v>
      </c>
      <c r="AY295" s="17" t="s">
        <v>148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82</v>
      </c>
      <c r="BK295" s="203">
        <f>ROUND(I295*H295,2)</f>
        <v>0</v>
      </c>
      <c r="BL295" s="17" t="s">
        <v>155</v>
      </c>
      <c r="BM295" s="202" t="s">
        <v>368</v>
      </c>
    </row>
    <row r="296" spans="2:65" s="12" customFormat="1">
      <c r="B296" s="204"/>
      <c r="C296" s="205"/>
      <c r="D296" s="206" t="s">
        <v>157</v>
      </c>
      <c r="E296" s="207" t="s">
        <v>1</v>
      </c>
      <c r="F296" s="208" t="s">
        <v>369</v>
      </c>
      <c r="G296" s="205"/>
      <c r="H296" s="207" t="s">
        <v>1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157</v>
      </c>
      <c r="AU296" s="214" t="s">
        <v>86</v>
      </c>
      <c r="AV296" s="12" t="s">
        <v>82</v>
      </c>
      <c r="AW296" s="12" t="s">
        <v>32</v>
      </c>
      <c r="AX296" s="12" t="s">
        <v>77</v>
      </c>
      <c r="AY296" s="214" t="s">
        <v>148</v>
      </c>
    </row>
    <row r="297" spans="2:65" s="13" customFormat="1">
      <c r="B297" s="215"/>
      <c r="C297" s="216"/>
      <c r="D297" s="206" t="s">
        <v>157</v>
      </c>
      <c r="E297" s="217" t="s">
        <v>1</v>
      </c>
      <c r="F297" s="218" t="s">
        <v>370</v>
      </c>
      <c r="G297" s="216"/>
      <c r="H297" s="219">
        <v>25.53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157</v>
      </c>
      <c r="AU297" s="225" t="s">
        <v>86</v>
      </c>
      <c r="AV297" s="13" t="s">
        <v>86</v>
      </c>
      <c r="AW297" s="13" t="s">
        <v>32</v>
      </c>
      <c r="AX297" s="13" t="s">
        <v>77</v>
      </c>
      <c r="AY297" s="225" t="s">
        <v>148</v>
      </c>
    </row>
    <row r="298" spans="2:65" s="13" customFormat="1">
      <c r="B298" s="215"/>
      <c r="C298" s="216"/>
      <c r="D298" s="206" t="s">
        <v>157</v>
      </c>
      <c r="E298" s="217" t="s">
        <v>1</v>
      </c>
      <c r="F298" s="218" t="s">
        <v>371</v>
      </c>
      <c r="G298" s="216"/>
      <c r="H298" s="219">
        <v>6.86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157</v>
      </c>
      <c r="AU298" s="225" t="s">
        <v>86</v>
      </c>
      <c r="AV298" s="13" t="s">
        <v>86</v>
      </c>
      <c r="AW298" s="13" t="s">
        <v>32</v>
      </c>
      <c r="AX298" s="13" t="s">
        <v>77</v>
      </c>
      <c r="AY298" s="225" t="s">
        <v>148</v>
      </c>
    </row>
    <row r="299" spans="2:65" s="13" customFormat="1">
      <c r="B299" s="215"/>
      <c r="C299" s="216"/>
      <c r="D299" s="206" t="s">
        <v>157</v>
      </c>
      <c r="E299" s="217" t="s">
        <v>1</v>
      </c>
      <c r="F299" s="218" t="s">
        <v>372</v>
      </c>
      <c r="G299" s="216"/>
      <c r="H299" s="219">
        <v>7.51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157</v>
      </c>
      <c r="AU299" s="225" t="s">
        <v>86</v>
      </c>
      <c r="AV299" s="13" t="s">
        <v>86</v>
      </c>
      <c r="AW299" s="13" t="s">
        <v>32</v>
      </c>
      <c r="AX299" s="13" t="s">
        <v>77</v>
      </c>
      <c r="AY299" s="225" t="s">
        <v>148</v>
      </c>
    </row>
    <row r="300" spans="2:65" s="14" customFormat="1">
      <c r="B300" s="226"/>
      <c r="C300" s="227"/>
      <c r="D300" s="206" t="s">
        <v>157</v>
      </c>
      <c r="E300" s="228" t="s">
        <v>1</v>
      </c>
      <c r="F300" s="229" t="s">
        <v>160</v>
      </c>
      <c r="G300" s="227"/>
      <c r="H300" s="230">
        <v>39.9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157</v>
      </c>
      <c r="AU300" s="236" t="s">
        <v>86</v>
      </c>
      <c r="AV300" s="14" t="s">
        <v>155</v>
      </c>
      <c r="AW300" s="14" t="s">
        <v>32</v>
      </c>
      <c r="AX300" s="14" t="s">
        <v>82</v>
      </c>
      <c r="AY300" s="236" t="s">
        <v>148</v>
      </c>
    </row>
    <row r="301" spans="2:65" s="1" customFormat="1" ht="16.5" customHeight="1">
      <c r="B301" s="34"/>
      <c r="C301" s="237" t="s">
        <v>373</v>
      </c>
      <c r="D301" s="237" t="s">
        <v>190</v>
      </c>
      <c r="E301" s="238" t="s">
        <v>374</v>
      </c>
      <c r="F301" s="239" t="s">
        <v>375</v>
      </c>
      <c r="G301" s="240" t="s">
        <v>153</v>
      </c>
      <c r="H301" s="241">
        <v>40.700000000000003</v>
      </c>
      <c r="I301" s="242"/>
      <c r="J301" s="241">
        <f>ROUND(I301*H301,2)</f>
        <v>0</v>
      </c>
      <c r="K301" s="239" t="s">
        <v>154</v>
      </c>
      <c r="L301" s="243"/>
      <c r="M301" s="244" t="s">
        <v>1</v>
      </c>
      <c r="N301" s="245" t="s">
        <v>42</v>
      </c>
      <c r="O301" s="66"/>
      <c r="P301" s="200">
        <f>O301*H301</f>
        <v>0</v>
      </c>
      <c r="Q301" s="200">
        <v>3.2000000000000002E-3</v>
      </c>
      <c r="R301" s="200">
        <f>Q301*H301</f>
        <v>0.13024000000000002</v>
      </c>
      <c r="S301" s="200">
        <v>0</v>
      </c>
      <c r="T301" s="201">
        <f>S301*H301</f>
        <v>0</v>
      </c>
      <c r="AR301" s="202" t="s">
        <v>96</v>
      </c>
      <c r="AT301" s="202" t="s">
        <v>190</v>
      </c>
      <c r="AU301" s="202" t="s">
        <v>86</v>
      </c>
      <c r="AY301" s="17" t="s">
        <v>148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7" t="s">
        <v>82</v>
      </c>
      <c r="BK301" s="203">
        <f>ROUND(I301*H301,2)</f>
        <v>0</v>
      </c>
      <c r="BL301" s="17" t="s">
        <v>155</v>
      </c>
      <c r="BM301" s="202" t="s">
        <v>376</v>
      </c>
    </row>
    <row r="302" spans="2:65" s="12" customFormat="1">
      <c r="B302" s="204"/>
      <c r="C302" s="205"/>
      <c r="D302" s="206" t="s">
        <v>157</v>
      </c>
      <c r="E302" s="207" t="s">
        <v>1</v>
      </c>
      <c r="F302" s="208" t="s">
        <v>369</v>
      </c>
      <c r="G302" s="205"/>
      <c r="H302" s="207" t="s">
        <v>1</v>
      </c>
      <c r="I302" s="209"/>
      <c r="J302" s="205"/>
      <c r="K302" s="205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157</v>
      </c>
      <c r="AU302" s="214" t="s">
        <v>86</v>
      </c>
      <c r="AV302" s="12" t="s">
        <v>82</v>
      </c>
      <c r="AW302" s="12" t="s">
        <v>32</v>
      </c>
      <c r="AX302" s="12" t="s">
        <v>77</v>
      </c>
      <c r="AY302" s="214" t="s">
        <v>148</v>
      </c>
    </row>
    <row r="303" spans="2:65" s="13" customFormat="1">
      <c r="B303" s="215"/>
      <c r="C303" s="216"/>
      <c r="D303" s="206" t="s">
        <v>157</v>
      </c>
      <c r="E303" s="217" t="s">
        <v>1</v>
      </c>
      <c r="F303" s="218" t="s">
        <v>377</v>
      </c>
      <c r="G303" s="216"/>
      <c r="H303" s="219">
        <v>39.9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157</v>
      </c>
      <c r="AU303" s="225" t="s">
        <v>86</v>
      </c>
      <c r="AV303" s="13" t="s">
        <v>86</v>
      </c>
      <c r="AW303" s="13" t="s">
        <v>32</v>
      </c>
      <c r="AX303" s="13" t="s">
        <v>82</v>
      </c>
      <c r="AY303" s="225" t="s">
        <v>148</v>
      </c>
    </row>
    <row r="304" spans="2:65" s="13" customFormat="1">
      <c r="B304" s="215"/>
      <c r="C304" s="216"/>
      <c r="D304" s="206" t="s">
        <v>157</v>
      </c>
      <c r="E304" s="216"/>
      <c r="F304" s="218" t="s">
        <v>378</v>
      </c>
      <c r="G304" s="216"/>
      <c r="H304" s="219">
        <v>40.700000000000003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157</v>
      </c>
      <c r="AU304" s="225" t="s">
        <v>86</v>
      </c>
      <c r="AV304" s="13" t="s">
        <v>86</v>
      </c>
      <c r="AW304" s="13" t="s">
        <v>4</v>
      </c>
      <c r="AX304" s="13" t="s">
        <v>82</v>
      </c>
      <c r="AY304" s="225" t="s">
        <v>148</v>
      </c>
    </row>
    <row r="305" spans="2:65" s="1" customFormat="1" ht="24" customHeight="1">
      <c r="B305" s="34"/>
      <c r="C305" s="192" t="s">
        <v>379</v>
      </c>
      <c r="D305" s="192" t="s">
        <v>150</v>
      </c>
      <c r="E305" s="193" t="s">
        <v>380</v>
      </c>
      <c r="F305" s="194" t="s">
        <v>381</v>
      </c>
      <c r="G305" s="195" t="s">
        <v>153</v>
      </c>
      <c r="H305" s="196">
        <v>549.04999999999995</v>
      </c>
      <c r="I305" s="197"/>
      <c r="J305" s="196">
        <f>ROUND(I305*H305,2)</f>
        <v>0</v>
      </c>
      <c r="K305" s="194" t="s">
        <v>154</v>
      </c>
      <c r="L305" s="38"/>
      <c r="M305" s="198" t="s">
        <v>1</v>
      </c>
      <c r="N305" s="199" t="s">
        <v>42</v>
      </c>
      <c r="O305" s="66"/>
      <c r="P305" s="200">
        <f>O305*H305</f>
        <v>0</v>
      </c>
      <c r="Q305" s="200">
        <v>8.5000000000000006E-3</v>
      </c>
      <c r="R305" s="200">
        <f>Q305*H305</f>
        <v>4.666925</v>
      </c>
      <c r="S305" s="200">
        <v>0</v>
      </c>
      <c r="T305" s="201">
        <f>S305*H305</f>
        <v>0</v>
      </c>
      <c r="AR305" s="202" t="s">
        <v>155</v>
      </c>
      <c r="AT305" s="202" t="s">
        <v>150</v>
      </c>
      <c r="AU305" s="202" t="s">
        <v>86</v>
      </c>
      <c r="AY305" s="17" t="s">
        <v>148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82</v>
      </c>
      <c r="BK305" s="203">
        <f>ROUND(I305*H305,2)</f>
        <v>0</v>
      </c>
      <c r="BL305" s="17" t="s">
        <v>155</v>
      </c>
      <c r="BM305" s="202" t="s">
        <v>382</v>
      </c>
    </row>
    <row r="306" spans="2:65" s="12" customFormat="1">
      <c r="B306" s="204"/>
      <c r="C306" s="205"/>
      <c r="D306" s="206" t="s">
        <v>157</v>
      </c>
      <c r="E306" s="207" t="s">
        <v>1</v>
      </c>
      <c r="F306" s="208" t="s">
        <v>383</v>
      </c>
      <c r="G306" s="205"/>
      <c r="H306" s="207" t="s">
        <v>1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157</v>
      </c>
      <c r="AU306" s="214" t="s">
        <v>86</v>
      </c>
      <c r="AV306" s="12" t="s">
        <v>82</v>
      </c>
      <c r="AW306" s="12" t="s">
        <v>32</v>
      </c>
      <c r="AX306" s="12" t="s">
        <v>77</v>
      </c>
      <c r="AY306" s="214" t="s">
        <v>148</v>
      </c>
    </row>
    <row r="307" spans="2:65" s="12" customFormat="1">
      <c r="B307" s="204"/>
      <c r="C307" s="205"/>
      <c r="D307" s="206" t="s">
        <v>157</v>
      </c>
      <c r="E307" s="207" t="s">
        <v>1</v>
      </c>
      <c r="F307" s="208" t="s">
        <v>384</v>
      </c>
      <c r="G307" s="205"/>
      <c r="H307" s="207" t="s">
        <v>1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157</v>
      </c>
      <c r="AU307" s="214" t="s">
        <v>86</v>
      </c>
      <c r="AV307" s="12" t="s">
        <v>82</v>
      </c>
      <c r="AW307" s="12" t="s">
        <v>32</v>
      </c>
      <c r="AX307" s="12" t="s">
        <v>77</v>
      </c>
      <c r="AY307" s="214" t="s">
        <v>148</v>
      </c>
    </row>
    <row r="308" spans="2:65" s="13" customFormat="1">
      <c r="B308" s="215"/>
      <c r="C308" s="216"/>
      <c r="D308" s="206" t="s">
        <v>157</v>
      </c>
      <c r="E308" s="217" t="s">
        <v>1</v>
      </c>
      <c r="F308" s="218" t="s">
        <v>385</v>
      </c>
      <c r="G308" s="216"/>
      <c r="H308" s="219">
        <v>60.46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157</v>
      </c>
      <c r="AU308" s="225" t="s">
        <v>86</v>
      </c>
      <c r="AV308" s="13" t="s">
        <v>86</v>
      </c>
      <c r="AW308" s="13" t="s">
        <v>32</v>
      </c>
      <c r="AX308" s="13" t="s">
        <v>77</v>
      </c>
      <c r="AY308" s="225" t="s">
        <v>148</v>
      </c>
    </row>
    <row r="309" spans="2:65" s="12" customFormat="1">
      <c r="B309" s="204"/>
      <c r="C309" s="205"/>
      <c r="D309" s="206" t="s">
        <v>157</v>
      </c>
      <c r="E309" s="207" t="s">
        <v>1</v>
      </c>
      <c r="F309" s="208" t="s">
        <v>386</v>
      </c>
      <c r="G309" s="205"/>
      <c r="H309" s="207" t="s">
        <v>1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157</v>
      </c>
      <c r="AU309" s="214" t="s">
        <v>86</v>
      </c>
      <c r="AV309" s="12" t="s">
        <v>82</v>
      </c>
      <c r="AW309" s="12" t="s">
        <v>32</v>
      </c>
      <c r="AX309" s="12" t="s">
        <v>77</v>
      </c>
      <c r="AY309" s="214" t="s">
        <v>148</v>
      </c>
    </row>
    <row r="310" spans="2:65" s="13" customFormat="1">
      <c r="B310" s="215"/>
      <c r="C310" s="216"/>
      <c r="D310" s="206" t="s">
        <v>157</v>
      </c>
      <c r="E310" s="217" t="s">
        <v>1</v>
      </c>
      <c r="F310" s="218" t="s">
        <v>387</v>
      </c>
      <c r="G310" s="216"/>
      <c r="H310" s="219">
        <v>-13.68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157</v>
      </c>
      <c r="AU310" s="225" t="s">
        <v>86</v>
      </c>
      <c r="AV310" s="13" t="s">
        <v>86</v>
      </c>
      <c r="AW310" s="13" t="s">
        <v>32</v>
      </c>
      <c r="AX310" s="13" t="s">
        <v>77</v>
      </c>
      <c r="AY310" s="225" t="s">
        <v>148</v>
      </c>
    </row>
    <row r="311" spans="2:65" s="12" customFormat="1">
      <c r="B311" s="204"/>
      <c r="C311" s="205"/>
      <c r="D311" s="206" t="s">
        <v>157</v>
      </c>
      <c r="E311" s="207" t="s">
        <v>1</v>
      </c>
      <c r="F311" s="208" t="s">
        <v>388</v>
      </c>
      <c r="G311" s="205"/>
      <c r="H311" s="207" t="s">
        <v>1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157</v>
      </c>
      <c r="AU311" s="214" t="s">
        <v>86</v>
      </c>
      <c r="AV311" s="12" t="s">
        <v>82</v>
      </c>
      <c r="AW311" s="12" t="s">
        <v>32</v>
      </c>
      <c r="AX311" s="12" t="s">
        <v>77</v>
      </c>
      <c r="AY311" s="214" t="s">
        <v>148</v>
      </c>
    </row>
    <row r="312" spans="2:65" s="13" customFormat="1">
      <c r="B312" s="215"/>
      <c r="C312" s="216"/>
      <c r="D312" s="206" t="s">
        <v>157</v>
      </c>
      <c r="E312" s="217" t="s">
        <v>1</v>
      </c>
      <c r="F312" s="218" t="s">
        <v>389</v>
      </c>
      <c r="G312" s="216"/>
      <c r="H312" s="219">
        <v>101.64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157</v>
      </c>
      <c r="AU312" s="225" t="s">
        <v>86</v>
      </c>
      <c r="AV312" s="13" t="s">
        <v>86</v>
      </c>
      <c r="AW312" s="13" t="s">
        <v>32</v>
      </c>
      <c r="AX312" s="13" t="s">
        <v>77</v>
      </c>
      <c r="AY312" s="225" t="s">
        <v>148</v>
      </c>
    </row>
    <row r="313" spans="2:65" s="12" customFormat="1">
      <c r="B313" s="204"/>
      <c r="C313" s="205"/>
      <c r="D313" s="206" t="s">
        <v>157</v>
      </c>
      <c r="E313" s="207" t="s">
        <v>1</v>
      </c>
      <c r="F313" s="208" t="s">
        <v>390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157</v>
      </c>
      <c r="AU313" s="214" t="s">
        <v>86</v>
      </c>
      <c r="AV313" s="12" t="s">
        <v>82</v>
      </c>
      <c r="AW313" s="12" t="s">
        <v>32</v>
      </c>
      <c r="AX313" s="12" t="s">
        <v>77</v>
      </c>
      <c r="AY313" s="214" t="s">
        <v>148</v>
      </c>
    </row>
    <row r="314" spans="2:65" s="13" customFormat="1">
      <c r="B314" s="215"/>
      <c r="C314" s="216"/>
      <c r="D314" s="206" t="s">
        <v>157</v>
      </c>
      <c r="E314" s="217" t="s">
        <v>1</v>
      </c>
      <c r="F314" s="218" t="s">
        <v>391</v>
      </c>
      <c r="G314" s="216"/>
      <c r="H314" s="219">
        <v>-12.5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157</v>
      </c>
      <c r="AU314" s="225" t="s">
        <v>86</v>
      </c>
      <c r="AV314" s="13" t="s">
        <v>86</v>
      </c>
      <c r="AW314" s="13" t="s">
        <v>32</v>
      </c>
      <c r="AX314" s="13" t="s">
        <v>77</v>
      </c>
      <c r="AY314" s="225" t="s">
        <v>148</v>
      </c>
    </row>
    <row r="315" spans="2:65" s="12" customFormat="1">
      <c r="B315" s="204"/>
      <c r="C315" s="205"/>
      <c r="D315" s="206" t="s">
        <v>157</v>
      </c>
      <c r="E315" s="207" t="s">
        <v>1</v>
      </c>
      <c r="F315" s="208" t="s">
        <v>392</v>
      </c>
      <c r="G315" s="205"/>
      <c r="H315" s="207" t="s">
        <v>1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157</v>
      </c>
      <c r="AU315" s="214" t="s">
        <v>86</v>
      </c>
      <c r="AV315" s="12" t="s">
        <v>82</v>
      </c>
      <c r="AW315" s="12" t="s">
        <v>32</v>
      </c>
      <c r="AX315" s="12" t="s">
        <v>77</v>
      </c>
      <c r="AY315" s="214" t="s">
        <v>148</v>
      </c>
    </row>
    <row r="316" spans="2:65" s="13" customFormat="1">
      <c r="B316" s="215"/>
      <c r="C316" s="216"/>
      <c r="D316" s="206" t="s">
        <v>157</v>
      </c>
      <c r="E316" s="217" t="s">
        <v>1</v>
      </c>
      <c r="F316" s="218" t="s">
        <v>393</v>
      </c>
      <c r="G316" s="216"/>
      <c r="H316" s="219">
        <v>282.70999999999998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157</v>
      </c>
      <c r="AU316" s="225" t="s">
        <v>86</v>
      </c>
      <c r="AV316" s="13" t="s">
        <v>86</v>
      </c>
      <c r="AW316" s="13" t="s">
        <v>32</v>
      </c>
      <c r="AX316" s="13" t="s">
        <v>77</v>
      </c>
      <c r="AY316" s="225" t="s">
        <v>148</v>
      </c>
    </row>
    <row r="317" spans="2:65" s="12" customFormat="1">
      <c r="B317" s="204"/>
      <c r="C317" s="205"/>
      <c r="D317" s="206" t="s">
        <v>157</v>
      </c>
      <c r="E317" s="207" t="s">
        <v>1</v>
      </c>
      <c r="F317" s="208" t="s">
        <v>390</v>
      </c>
      <c r="G317" s="205"/>
      <c r="H317" s="207" t="s">
        <v>1</v>
      </c>
      <c r="I317" s="209"/>
      <c r="J317" s="205"/>
      <c r="K317" s="205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157</v>
      </c>
      <c r="AU317" s="214" t="s">
        <v>86</v>
      </c>
      <c r="AV317" s="12" t="s">
        <v>82</v>
      </c>
      <c r="AW317" s="12" t="s">
        <v>32</v>
      </c>
      <c r="AX317" s="12" t="s">
        <v>77</v>
      </c>
      <c r="AY317" s="214" t="s">
        <v>148</v>
      </c>
    </row>
    <row r="318" spans="2:65" s="12" customFormat="1">
      <c r="B318" s="204"/>
      <c r="C318" s="205"/>
      <c r="D318" s="206" t="s">
        <v>157</v>
      </c>
      <c r="E318" s="207" t="s">
        <v>1</v>
      </c>
      <c r="F318" s="208" t="s">
        <v>242</v>
      </c>
      <c r="G318" s="205"/>
      <c r="H318" s="207" t="s">
        <v>1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157</v>
      </c>
      <c r="AU318" s="214" t="s">
        <v>86</v>
      </c>
      <c r="AV318" s="12" t="s">
        <v>82</v>
      </c>
      <c r="AW318" s="12" t="s">
        <v>32</v>
      </c>
      <c r="AX318" s="12" t="s">
        <v>77</v>
      </c>
      <c r="AY318" s="214" t="s">
        <v>148</v>
      </c>
    </row>
    <row r="319" spans="2:65" s="13" customFormat="1">
      <c r="B319" s="215"/>
      <c r="C319" s="216"/>
      <c r="D319" s="206" t="s">
        <v>157</v>
      </c>
      <c r="E319" s="217" t="s">
        <v>1</v>
      </c>
      <c r="F319" s="218" t="s">
        <v>394</v>
      </c>
      <c r="G319" s="216"/>
      <c r="H319" s="219">
        <v>-10.36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157</v>
      </c>
      <c r="AU319" s="225" t="s">
        <v>86</v>
      </c>
      <c r="AV319" s="13" t="s">
        <v>86</v>
      </c>
      <c r="AW319" s="13" t="s">
        <v>32</v>
      </c>
      <c r="AX319" s="13" t="s">
        <v>77</v>
      </c>
      <c r="AY319" s="225" t="s">
        <v>148</v>
      </c>
    </row>
    <row r="320" spans="2:65" s="13" customFormat="1">
      <c r="B320" s="215"/>
      <c r="C320" s="216"/>
      <c r="D320" s="206" t="s">
        <v>157</v>
      </c>
      <c r="E320" s="217" t="s">
        <v>1</v>
      </c>
      <c r="F320" s="218" t="s">
        <v>395</v>
      </c>
      <c r="G320" s="216"/>
      <c r="H320" s="219">
        <v>-4.38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157</v>
      </c>
      <c r="AU320" s="225" t="s">
        <v>86</v>
      </c>
      <c r="AV320" s="13" t="s">
        <v>86</v>
      </c>
      <c r="AW320" s="13" t="s">
        <v>32</v>
      </c>
      <c r="AX320" s="13" t="s">
        <v>77</v>
      </c>
      <c r="AY320" s="225" t="s">
        <v>148</v>
      </c>
    </row>
    <row r="321" spans="2:51" s="13" customFormat="1">
      <c r="B321" s="215"/>
      <c r="C321" s="216"/>
      <c r="D321" s="206" t="s">
        <v>157</v>
      </c>
      <c r="E321" s="217" t="s">
        <v>1</v>
      </c>
      <c r="F321" s="218" t="s">
        <v>396</v>
      </c>
      <c r="G321" s="216"/>
      <c r="H321" s="219">
        <v>-7.1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157</v>
      </c>
      <c r="AU321" s="225" t="s">
        <v>86</v>
      </c>
      <c r="AV321" s="13" t="s">
        <v>86</v>
      </c>
      <c r="AW321" s="13" t="s">
        <v>32</v>
      </c>
      <c r="AX321" s="13" t="s">
        <v>77</v>
      </c>
      <c r="AY321" s="225" t="s">
        <v>148</v>
      </c>
    </row>
    <row r="322" spans="2:51" s="13" customFormat="1">
      <c r="B322" s="215"/>
      <c r="C322" s="216"/>
      <c r="D322" s="206" t="s">
        <v>157</v>
      </c>
      <c r="E322" s="217" t="s">
        <v>1</v>
      </c>
      <c r="F322" s="218" t="s">
        <v>397</v>
      </c>
      <c r="G322" s="216"/>
      <c r="H322" s="219">
        <v>-4.8</v>
      </c>
      <c r="I322" s="220"/>
      <c r="J322" s="216"/>
      <c r="K322" s="216"/>
      <c r="L322" s="221"/>
      <c r="M322" s="222"/>
      <c r="N322" s="223"/>
      <c r="O322" s="223"/>
      <c r="P322" s="223"/>
      <c r="Q322" s="223"/>
      <c r="R322" s="223"/>
      <c r="S322" s="223"/>
      <c r="T322" s="224"/>
      <c r="AT322" s="225" t="s">
        <v>157</v>
      </c>
      <c r="AU322" s="225" t="s">
        <v>86</v>
      </c>
      <c r="AV322" s="13" t="s">
        <v>86</v>
      </c>
      <c r="AW322" s="13" t="s">
        <v>32</v>
      </c>
      <c r="AX322" s="13" t="s">
        <v>77</v>
      </c>
      <c r="AY322" s="225" t="s">
        <v>148</v>
      </c>
    </row>
    <row r="323" spans="2:51" s="13" customFormat="1">
      <c r="B323" s="215"/>
      <c r="C323" s="216"/>
      <c r="D323" s="206" t="s">
        <v>157</v>
      </c>
      <c r="E323" s="217" t="s">
        <v>1</v>
      </c>
      <c r="F323" s="218" t="s">
        <v>398</v>
      </c>
      <c r="G323" s="216"/>
      <c r="H323" s="219">
        <v>-10.029999999999999</v>
      </c>
      <c r="I323" s="220"/>
      <c r="J323" s="216"/>
      <c r="K323" s="216"/>
      <c r="L323" s="221"/>
      <c r="M323" s="222"/>
      <c r="N323" s="223"/>
      <c r="O323" s="223"/>
      <c r="P323" s="223"/>
      <c r="Q323" s="223"/>
      <c r="R323" s="223"/>
      <c r="S323" s="223"/>
      <c r="T323" s="224"/>
      <c r="AT323" s="225" t="s">
        <v>157</v>
      </c>
      <c r="AU323" s="225" t="s">
        <v>86</v>
      </c>
      <c r="AV323" s="13" t="s">
        <v>86</v>
      </c>
      <c r="AW323" s="13" t="s">
        <v>32</v>
      </c>
      <c r="AX323" s="13" t="s">
        <v>77</v>
      </c>
      <c r="AY323" s="225" t="s">
        <v>148</v>
      </c>
    </row>
    <row r="324" spans="2:51" s="13" customFormat="1">
      <c r="B324" s="215"/>
      <c r="C324" s="216"/>
      <c r="D324" s="206" t="s">
        <v>157</v>
      </c>
      <c r="E324" s="217" t="s">
        <v>1</v>
      </c>
      <c r="F324" s="218" t="s">
        <v>399</v>
      </c>
      <c r="G324" s="216"/>
      <c r="H324" s="219">
        <v>-4.26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157</v>
      </c>
      <c r="AU324" s="225" t="s">
        <v>86</v>
      </c>
      <c r="AV324" s="13" t="s">
        <v>86</v>
      </c>
      <c r="AW324" s="13" t="s">
        <v>32</v>
      </c>
      <c r="AX324" s="13" t="s">
        <v>77</v>
      </c>
      <c r="AY324" s="225" t="s">
        <v>148</v>
      </c>
    </row>
    <row r="325" spans="2:51" s="12" customFormat="1">
      <c r="B325" s="204"/>
      <c r="C325" s="205"/>
      <c r="D325" s="206" t="s">
        <v>157</v>
      </c>
      <c r="E325" s="207" t="s">
        <v>1</v>
      </c>
      <c r="F325" s="208" t="s">
        <v>237</v>
      </c>
      <c r="G325" s="205"/>
      <c r="H325" s="207" t="s">
        <v>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157</v>
      </c>
      <c r="AU325" s="214" t="s">
        <v>86</v>
      </c>
      <c r="AV325" s="12" t="s">
        <v>82</v>
      </c>
      <c r="AW325" s="12" t="s">
        <v>32</v>
      </c>
      <c r="AX325" s="12" t="s">
        <v>77</v>
      </c>
      <c r="AY325" s="214" t="s">
        <v>148</v>
      </c>
    </row>
    <row r="326" spans="2:51" s="13" customFormat="1">
      <c r="B326" s="215"/>
      <c r="C326" s="216"/>
      <c r="D326" s="206" t="s">
        <v>157</v>
      </c>
      <c r="E326" s="217" t="s">
        <v>1</v>
      </c>
      <c r="F326" s="218" t="s">
        <v>269</v>
      </c>
      <c r="G326" s="216"/>
      <c r="H326" s="219">
        <v>-2.52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157</v>
      </c>
      <c r="AU326" s="225" t="s">
        <v>86</v>
      </c>
      <c r="AV326" s="13" t="s">
        <v>86</v>
      </c>
      <c r="AW326" s="13" t="s">
        <v>32</v>
      </c>
      <c r="AX326" s="13" t="s">
        <v>77</v>
      </c>
      <c r="AY326" s="225" t="s">
        <v>148</v>
      </c>
    </row>
    <row r="327" spans="2:51" s="13" customFormat="1">
      <c r="B327" s="215"/>
      <c r="C327" s="216"/>
      <c r="D327" s="206" t="s">
        <v>157</v>
      </c>
      <c r="E327" s="217" t="s">
        <v>1</v>
      </c>
      <c r="F327" s="218" t="s">
        <v>400</v>
      </c>
      <c r="G327" s="216"/>
      <c r="H327" s="219">
        <v>-6.96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157</v>
      </c>
      <c r="AU327" s="225" t="s">
        <v>86</v>
      </c>
      <c r="AV327" s="13" t="s">
        <v>86</v>
      </c>
      <c r="AW327" s="13" t="s">
        <v>32</v>
      </c>
      <c r="AX327" s="13" t="s">
        <v>77</v>
      </c>
      <c r="AY327" s="225" t="s">
        <v>148</v>
      </c>
    </row>
    <row r="328" spans="2:51" s="13" customFormat="1">
      <c r="B328" s="215"/>
      <c r="C328" s="216"/>
      <c r="D328" s="206" t="s">
        <v>157</v>
      </c>
      <c r="E328" s="217" t="s">
        <v>1</v>
      </c>
      <c r="F328" s="218" t="s">
        <v>401</v>
      </c>
      <c r="G328" s="216"/>
      <c r="H328" s="219">
        <v>-5.35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157</v>
      </c>
      <c r="AU328" s="225" t="s">
        <v>86</v>
      </c>
      <c r="AV328" s="13" t="s">
        <v>86</v>
      </c>
      <c r="AW328" s="13" t="s">
        <v>32</v>
      </c>
      <c r="AX328" s="13" t="s">
        <v>77</v>
      </c>
      <c r="AY328" s="225" t="s">
        <v>148</v>
      </c>
    </row>
    <row r="329" spans="2:51" s="13" customFormat="1">
      <c r="B329" s="215"/>
      <c r="C329" s="216"/>
      <c r="D329" s="206" t="s">
        <v>157</v>
      </c>
      <c r="E329" s="217" t="s">
        <v>1</v>
      </c>
      <c r="F329" s="218" t="s">
        <v>267</v>
      </c>
      <c r="G329" s="216"/>
      <c r="H329" s="219">
        <v>-11.58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157</v>
      </c>
      <c r="AU329" s="225" t="s">
        <v>86</v>
      </c>
      <c r="AV329" s="13" t="s">
        <v>86</v>
      </c>
      <c r="AW329" s="13" t="s">
        <v>32</v>
      </c>
      <c r="AX329" s="13" t="s">
        <v>77</v>
      </c>
      <c r="AY329" s="225" t="s">
        <v>148</v>
      </c>
    </row>
    <row r="330" spans="2:51" s="13" customFormat="1">
      <c r="B330" s="215"/>
      <c r="C330" s="216"/>
      <c r="D330" s="206" t="s">
        <v>157</v>
      </c>
      <c r="E330" s="217" t="s">
        <v>1</v>
      </c>
      <c r="F330" s="218" t="s">
        <v>269</v>
      </c>
      <c r="G330" s="216"/>
      <c r="H330" s="219">
        <v>-2.52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157</v>
      </c>
      <c r="AU330" s="225" t="s">
        <v>86</v>
      </c>
      <c r="AV330" s="13" t="s">
        <v>86</v>
      </c>
      <c r="AW330" s="13" t="s">
        <v>32</v>
      </c>
      <c r="AX330" s="13" t="s">
        <v>77</v>
      </c>
      <c r="AY330" s="225" t="s">
        <v>148</v>
      </c>
    </row>
    <row r="331" spans="2:51" s="13" customFormat="1">
      <c r="B331" s="215"/>
      <c r="C331" s="216"/>
      <c r="D331" s="206" t="s">
        <v>157</v>
      </c>
      <c r="E331" s="217" t="s">
        <v>1</v>
      </c>
      <c r="F331" s="218" t="s">
        <v>402</v>
      </c>
      <c r="G331" s="216"/>
      <c r="H331" s="219">
        <v>-12.56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157</v>
      </c>
      <c r="AU331" s="225" t="s">
        <v>86</v>
      </c>
      <c r="AV331" s="13" t="s">
        <v>86</v>
      </c>
      <c r="AW331" s="13" t="s">
        <v>32</v>
      </c>
      <c r="AX331" s="13" t="s">
        <v>77</v>
      </c>
      <c r="AY331" s="225" t="s">
        <v>148</v>
      </c>
    </row>
    <row r="332" spans="2:51" s="12" customFormat="1">
      <c r="B332" s="204"/>
      <c r="C332" s="205"/>
      <c r="D332" s="206" t="s">
        <v>157</v>
      </c>
      <c r="E332" s="207" t="s">
        <v>1</v>
      </c>
      <c r="F332" s="208" t="s">
        <v>403</v>
      </c>
      <c r="G332" s="205"/>
      <c r="H332" s="207" t="s">
        <v>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157</v>
      </c>
      <c r="AU332" s="214" t="s">
        <v>86</v>
      </c>
      <c r="AV332" s="12" t="s">
        <v>82</v>
      </c>
      <c r="AW332" s="12" t="s">
        <v>32</v>
      </c>
      <c r="AX332" s="12" t="s">
        <v>77</v>
      </c>
      <c r="AY332" s="214" t="s">
        <v>148</v>
      </c>
    </row>
    <row r="333" spans="2:51" s="13" customFormat="1">
      <c r="B333" s="215"/>
      <c r="C333" s="216"/>
      <c r="D333" s="206" t="s">
        <v>157</v>
      </c>
      <c r="E333" s="217" t="s">
        <v>1</v>
      </c>
      <c r="F333" s="218" t="s">
        <v>404</v>
      </c>
      <c r="G333" s="216"/>
      <c r="H333" s="219">
        <v>-21.94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157</v>
      </c>
      <c r="AU333" s="225" t="s">
        <v>86</v>
      </c>
      <c r="AV333" s="13" t="s">
        <v>86</v>
      </c>
      <c r="AW333" s="13" t="s">
        <v>32</v>
      </c>
      <c r="AX333" s="13" t="s">
        <v>77</v>
      </c>
      <c r="AY333" s="225" t="s">
        <v>148</v>
      </c>
    </row>
    <row r="334" spans="2:51" s="12" customFormat="1">
      <c r="B334" s="204"/>
      <c r="C334" s="205"/>
      <c r="D334" s="206" t="s">
        <v>157</v>
      </c>
      <c r="E334" s="207" t="s">
        <v>1</v>
      </c>
      <c r="F334" s="208" t="s">
        <v>405</v>
      </c>
      <c r="G334" s="205"/>
      <c r="H334" s="207" t="s">
        <v>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157</v>
      </c>
      <c r="AU334" s="214" t="s">
        <v>86</v>
      </c>
      <c r="AV334" s="12" t="s">
        <v>82</v>
      </c>
      <c r="AW334" s="12" t="s">
        <v>32</v>
      </c>
      <c r="AX334" s="12" t="s">
        <v>77</v>
      </c>
      <c r="AY334" s="214" t="s">
        <v>148</v>
      </c>
    </row>
    <row r="335" spans="2:51" s="13" customFormat="1">
      <c r="B335" s="215"/>
      <c r="C335" s="216"/>
      <c r="D335" s="206" t="s">
        <v>157</v>
      </c>
      <c r="E335" s="217" t="s">
        <v>1</v>
      </c>
      <c r="F335" s="218" t="s">
        <v>406</v>
      </c>
      <c r="G335" s="216"/>
      <c r="H335" s="219">
        <v>281.24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157</v>
      </c>
      <c r="AU335" s="225" t="s">
        <v>86</v>
      </c>
      <c r="AV335" s="13" t="s">
        <v>86</v>
      </c>
      <c r="AW335" s="13" t="s">
        <v>32</v>
      </c>
      <c r="AX335" s="13" t="s">
        <v>77</v>
      </c>
      <c r="AY335" s="225" t="s">
        <v>148</v>
      </c>
    </row>
    <row r="336" spans="2:51" s="12" customFormat="1">
      <c r="B336" s="204"/>
      <c r="C336" s="205"/>
      <c r="D336" s="206" t="s">
        <v>157</v>
      </c>
      <c r="E336" s="207" t="s">
        <v>1</v>
      </c>
      <c r="F336" s="208" t="s">
        <v>407</v>
      </c>
      <c r="G336" s="205"/>
      <c r="H336" s="207" t="s">
        <v>1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157</v>
      </c>
      <c r="AU336" s="214" t="s">
        <v>86</v>
      </c>
      <c r="AV336" s="12" t="s">
        <v>82</v>
      </c>
      <c r="AW336" s="12" t="s">
        <v>32</v>
      </c>
      <c r="AX336" s="12" t="s">
        <v>77</v>
      </c>
      <c r="AY336" s="214" t="s">
        <v>148</v>
      </c>
    </row>
    <row r="337" spans="2:51" s="12" customFormat="1">
      <c r="B337" s="204"/>
      <c r="C337" s="205"/>
      <c r="D337" s="206" t="s">
        <v>157</v>
      </c>
      <c r="E337" s="207" t="s">
        <v>1</v>
      </c>
      <c r="F337" s="208" t="s">
        <v>242</v>
      </c>
      <c r="G337" s="205"/>
      <c r="H337" s="207" t="s">
        <v>1</v>
      </c>
      <c r="I337" s="209"/>
      <c r="J337" s="205"/>
      <c r="K337" s="205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157</v>
      </c>
      <c r="AU337" s="214" t="s">
        <v>86</v>
      </c>
      <c r="AV337" s="12" t="s">
        <v>82</v>
      </c>
      <c r="AW337" s="12" t="s">
        <v>32</v>
      </c>
      <c r="AX337" s="12" t="s">
        <v>77</v>
      </c>
      <c r="AY337" s="214" t="s">
        <v>148</v>
      </c>
    </row>
    <row r="338" spans="2:51" s="13" customFormat="1">
      <c r="B338" s="215"/>
      <c r="C338" s="216"/>
      <c r="D338" s="206" t="s">
        <v>157</v>
      </c>
      <c r="E338" s="217" t="s">
        <v>1</v>
      </c>
      <c r="F338" s="218" t="s">
        <v>408</v>
      </c>
      <c r="G338" s="216"/>
      <c r="H338" s="219">
        <v>-23.99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157</v>
      </c>
      <c r="AU338" s="225" t="s">
        <v>86</v>
      </c>
      <c r="AV338" s="13" t="s">
        <v>86</v>
      </c>
      <c r="AW338" s="13" t="s">
        <v>32</v>
      </c>
      <c r="AX338" s="13" t="s">
        <v>77</v>
      </c>
      <c r="AY338" s="225" t="s">
        <v>148</v>
      </c>
    </row>
    <row r="339" spans="2:51" s="13" customFormat="1">
      <c r="B339" s="215"/>
      <c r="C339" s="216"/>
      <c r="D339" s="206" t="s">
        <v>157</v>
      </c>
      <c r="E339" s="217" t="s">
        <v>1</v>
      </c>
      <c r="F339" s="218" t="s">
        <v>271</v>
      </c>
      <c r="G339" s="216"/>
      <c r="H339" s="219">
        <v>-5.76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157</v>
      </c>
      <c r="AU339" s="225" t="s">
        <v>86</v>
      </c>
      <c r="AV339" s="13" t="s">
        <v>86</v>
      </c>
      <c r="AW339" s="13" t="s">
        <v>32</v>
      </c>
      <c r="AX339" s="13" t="s">
        <v>77</v>
      </c>
      <c r="AY339" s="225" t="s">
        <v>148</v>
      </c>
    </row>
    <row r="340" spans="2:51" s="13" customFormat="1">
      <c r="B340" s="215"/>
      <c r="C340" s="216"/>
      <c r="D340" s="206" t="s">
        <v>157</v>
      </c>
      <c r="E340" s="217" t="s">
        <v>1</v>
      </c>
      <c r="F340" s="218" t="s">
        <v>409</v>
      </c>
      <c r="G340" s="216"/>
      <c r="H340" s="219">
        <v>-14.4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157</v>
      </c>
      <c r="AU340" s="225" t="s">
        <v>86</v>
      </c>
      <c r="AV340" s="13" t="s">
        <v>86</v>
      </c>
      <c r="AW340" s="13" t="s">
        <v>32</v>
      </c>
      <c r="AX340" s="13" t="s">
        <v>77</v>
      </c>
      <c r="AY340" s="225" t="s">
        <v>148</v>
      </c>
    </row>
    <row r="341" spans="2:51" s="12" customFormat="1">
      <c r="B341" s="204"/>
      <c r="C341" s="205"/>
      <c r="D341" s="206" t="s">
        <v>157</v>
      </c>
      <c r="E341" s="207" t="s">
        <v>1</v>
      </c>
      <c r="F341" s="208" t="s">
        <v>237</v>
      </c>
      <c r="G341" s="205"/>
      <c r="H341" s="207" t="s">
        <v>1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157</v>
      </c>
      <c r="AU341" s="214" t="s">
        <v>86</v>
      </c>
      <c r="AV341" s="12" t="s">
        <v>82</v>
      </c>
      <c r="AW341" s="12" t="s">
        <v>32</v>
      </c>
      <c r="AX341" s="12" t="s">
        <v>77</v>
      </c>
      <c r="AY341" s="214" t="s">
        <v>148</v>
      </c>
    </row>
    <row r="342" spans="2:51" s="13" customFormat="1">
      <c r="B342" s="215"/>
      <c r="C342" s="216"/>
      <c r="D342" s="206" t="s">
        <v>157</v>
      </c>
      <c r="E342" s="217" t="s">
        <v>1</v>
      </c>
      <c r="F342" s="218" t="s">
        <v>410</v>
      </c>
      <c r="G342" s="216"/>
      <c r="H342" s="219">
        <v>-2.94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157</v>
      </c>
      <c r="AU342" s="225" t="s">
        <v>86</v>
      </c>
      <c r="AV342" s="13" t="s">
        <v>86</v>
      </c>
      <c r="AW342" s="13" t="s">
        <v>32</v>
      </c>
      <c r="AX342" s="13" t="s">
        <v>77</v>
      </c>
      <c r="AY342" s="225" t="s">
        <v>148</v>
      </c>
    </row>
    <row r="343" spans="2:51" s="13" customFormat="1">
      <c r="B343" s="215"/>
      <c r="C343" s="216"/>
      <c r="D343" s="206" t="s">
        <v>157</v>
      </c>
      <c r="E343" s="217" t="s">
        <v>1</v>
      </c>
      <c r="F343" s="218" t="s">
        <v>411</v>
      </c>
      <c r="G343" s="216"/>
      <c r="H343" s="219">
        <v>-23.78</v>
      </c>
      <c r="I343" s="220"/>
      <c r="J343" s="216"/>
      <c r="K343" s="216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157</v>
      </c>
      <c r="AU343" s="225" t="s">
        <v>86</v>
      </c>
      <c r="AV343" s="13" t="s">
        <v>86</v>
      </c>
      <c r="AW343" s="13" t="s">
        <v>32</v>
      </c>
      <c r="AX343" s="13" t="s">
        <v>77</v>
      </c>
      <c r="AY343" s="225" t="s">
        <v>148</v>
      </c>
    </row>
    <row r="344" spans="2:51" s="13" customFormat="1">
      <c r="B344" s="215"/>
      <c r="C344" s="216"/>
      <c r="D344" s="206" t="s">
        <v>157</v>
      </c>
      <c r="E344" s="217" t="s">
        <v>1</v>
      </c>
      <c r="F344" s="218" t="s">
        <v>272</v>
      </c>
      <c r="G344" s="216"/>
      <c r="H344" s="219">
        <v>-5.9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157</v>
      </c>
      <c r="AU344" s="225" t="s">
        <v>86</v>
      </c>
      <c r="AV344" s="13" t="s">
        <v>86</v>
      </c>
      <c r="AW344" s="13" t="s">
        <v>32</v>
      </c>
      <c r="AX344" s="13" t="s">
        <v>77</v>
      </c>
      <c r="AY344" s="225" t="s">
        <v>148</v>
      </c>
    </row>
    <row r="345" spans="2:51" s="13" customFormat="1">
      <c r="B345" s="215"/>
      <c r="C345" s="216"/>
      <c r="D345" s="206" t="s">
        <v>157</v>
      </c>
      <c r="E345" s="217" t="s">
        <v>1</v>
      </c>
      <c r="F345" s="218" t="s">
        <v>412</v>
      </c>
      <c r="G345" s="216"/>
      <c r="H345" s="219">
        <v>-14.86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157</v>
      </c>
      <c r="AU345" s="225" t="s">
        <v>86</v>
      </c>
      <c r="AV345" s="13" t="s">
        <v>86</v>
      </c>
      <c r="AW345" s="13" t="s">
        <v>32</v>
      </c>
      <c r="AX345" s="13" t="s">
        <v>77</v>
      </c>
      <c r="AY345" s="225" t="s">
        <v>148</v>
      </c>
    </row>
    <row r="346" spans="2:51" s="12" customFormat="1">
      <c r="B346" s="204"/>
      <c r="C346" s="205"/>
      <c r="D346" s="206" t="s">
        <v>157</v>
      </c>
      <c r="E346" s="207" t="s">
        <v>1</v>
      </c>
      <c r="F346" s="208" t="s">
        <v>403</v>
      </c>
      <c r="G346" s="205"/>
      <c r="H346" s="207" t="s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157</v>
      </c>
      <c r="AU346" s="214" t="s">
        <v>86</v>
      </c>
      <c r="AV346" s="12" t="s">
        <v>82</v>
      </c>
      <c r="AW346" s="12" t="s">
        <v>32</v>
      </c>
      <c r="AX346" s="12" t="s">
        <v>77</v>
      </c>
      <c r="AY346" s="214" t="s">
        <v>148</v>
      </c>
    </row>
    <row r="347" spans="2:51" s="13" customFormat="1">
      <c r="B347" s="215"/>
      <c r="C347" s="216"/>
      <c r="D347" s="206" t="s">
        <v>157</v>
      </c>
      <c r="E347" s="217" t="s">
        <v>1</v>
      </c>
      <c r="F347" s="218" t="s">
        <v>413</v>
      </c>
      <c r="G347" s="216"/>
      <c r="H347" s="219">
        <v>-17.36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157</v>
      </c>
      <c r="AU347" s="225" t="s">
        <v>86</v>
      </c>
      <c r="AV347" s="13" t="s">
        <v>86</v>
      </c>
      <c r="AW347" s="13" t="s">
        <v>32</v>
      </c>
      <c r="AX347" s="13" t="s">
        <v>77</v>
      </c>
      <c r="AY347" s="225" t="s">
        <v>148</v>
      </c>
    </row>
    <row r="348" spans="2:51" s="15" customFormat="1">
      <c r="B348" s="246"/>
      <c r="C348" s="247"/>
      <c r="D348" s="206" t="s">
        <v>157</v>
      </c>
      <c r="E348" s="248" t="s">
        <v>1</v>
      </c>
      <c r="F348" s="249" t="s">
        <v>414</v>
      </c>
      <c r="G348" s="247"/>
      <c r="H348" s="250">
        <v>486.52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AT348" s="256" t="s">
        <v>157</v>
      </c>
      <c r="AU348" s="256" t="s">
        <v>86</v>
      </c>
      <c r="AV348" s="15" t="s">
        <v>166</v>
      </c>
      <c r="AW348" s="15" t="s">
        <v>32</v>
      </c>
      <c r="AX348" s="15" t="s">
        <v>77</v>
      </c>
      <c r="AY348" s="256" t="s">
        <v>148</v>
      </c>
    </row>
    <row r="349" spans="2:51" s="12" customFormat="1">
      <c r="B349" s="204"/>
      <c r="C349" s="205"/>
      <c r="D349" s="206" t="s">
        <v>157</v>
      </c>
      <c r="E349" s="207" t="s">
        <v>1</v>
      </c>
      <c r="F349" s="208" t="s">
        <v>415</v>
      </c>
      <c r="G349" s="205"/>
      <c r="H349" s="207" t="s">
        <v>1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157</v>
      </c>
      <c r="AU349" s="214" t="s">
        <v>86</v>
      </c>
      <c r="AV349" s="12" t="s">
        <v>82</v>
      </c>
      <c r="AW349" s="12" t="s">
        <v>32</v>
      </c>
      <c r="AX349" s="12" t="s">
        <v>77</v>
      </c>
      <c r="AY349" s="214" t="s">
        <v>148</v>
      </c>
    </row>
    <row r="350" spans="2:51" s="12" customFormat="1">
      <c r="B350" s="204"/>
      <c r="C350" s="205"/>
      <c r="D350" s="206" t="s">
        <v>157</v>
      </c>
      <c r="E350" s="207" t="s">
        <v>1</v>
      </c>
      <c r="F350" s="208" t="s">
        <v>236</v>
      </c>
      <c r="G350" s="205"/>
      <c r="H350" s="207" t="s">
        <v>1</v>
      </c>
      <c r="I350" s="209"/>
      <c r="J350" s="205"/>
      <c r="K350" s="205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157</v>
      </c>
      <c r="AU350" s="214" t="s">
        <v>86</v>
      </c>
      <c r="AV350" s="12" t="s">
        <v>82</v>
      </c>
      <c r="AW350" s="12" t="s">
        <v>32</v>
      </c>
      <c r="AX350" s="12" t="s">
        <v>77</v>
      </c>
      <c r="AY350" s="214" t="s">
        <v>148</v>
      </c>
    </row>
    <row r="351" spans="2:51" s="12" customFormat="1">
      <c r="B351" s="204"/>
      <c r="C351" s="205"/>
      <c r="D351" s="206" t="s">
        <v>157</v>
      </c>
      <c r="E351" s="207" t="s">
        <v>1</v>
      </c>
      <c r="F351" s="208" t="s">
        <v>237</v>
      </c>
      <c r="G351" s="205"/>
      <c r="H351" s="207" t="s">
        <v>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157</v>
      </c>
      <c r="AU351" s="214" t="s">
        <v>86</v>
      </c>
      <c r="AV351" s="12" t="s">
        <v>82</v>
      </c>
      <c r="AW351" s="12" t="s">
        <v>32</v>
      </c>
      <c r="AX351" s="12" t="s">
        <v>77</v>
      </c>
      <c r="AY351" s="214" t="s">
        <v>148</v>
      </c>
    </row>
    <row r="352" spans="2:51" s="13" customFormat="1">
      <c r="B352" s="215"/>
      <c r="C352" s="216"/>
      <c r="D352" s="206" t="s">
        <v>157</v>
      </c>
      <c r="E352" s="217" t="s">
        <v>1</v>
      </c>
      <c r="F352" s="218" t="s">
        <v>238</v>
      </c>
      <c r="G352" s="216"/>
      <c r="H352" s="219">
        <v>5.18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157</v>
      </c>
      <c r="AU352" s="225" t="s">
        <v>86</v>
      </c>
      <c r="AV352" s="13" t="s">
        <v>86</v>
      </c>
      <c r="AW352" s="13" t="s">
        <v>32</v>
      </c>
      <c r="AX352" s="13" t="s">
        <v>77</v>
      </c>
      <c r="AY352" s="225" t="s">
        <v>148</v>
      </c>
    </row>
    <row r="353" spans="2:51" s="12" customFormat="1">
      <c r="B353" s="204"/>
      <c r="C353" s="205"/>
      <c r="D353" s="206" t="s">
        <v>157</v>
      </c>
      <c r="E353" s="207" t="s">
        <v>1</v>
      </c>
      <c r="F353" s="208" t="s">
        <v>239</v>
      </c>
      <c r="G353" s="205"/>
      <c r="H353" s="207" t="s">
        <v>1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157</v>
      </c>
      <c r="AU353" s="214" t="s">
        <v>86</v>
      </c>
      <c r="AV353" s="12" t="s">
        <v>82</v>
      </c>
      <c r="AW353" s="12" t="s">
        <v>32</v>
      </c>
      <c r="AX353" s="12" t="s">
        <v>77</v>
      </c>
      <c r="AY353" s="214" t="s">
        <v>148</v>
      </c>
    </row>
    <row r="354" spans="2:51" s="12" customFormat="1">
      <c r="B354" s="204"/>
      <c r="C354" s="205"/>
      <c r="D354" s="206" t="s">
        <v>157</v>
      </c>
      <c r="E354" s="207" t="s">
        <v>1</v>
      </c>
      <c r="F354" s="208" t="s">
        <v>237</v>
      </c>
      <c r="G354" s="205"/>
      <c r="H354" s="207" t="s">
        <v>1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157</v>
      </c>
      <c r="AU354" s="214" t="s">
        <v>86</v>
      </c>
      <c r="AV354" s="12" t="s">
        <v>82</v>
      </c>
      <c r="AW354" s="12" t="s">
        <v>32</v>
      </c>
      <c r="AX354" s="12" t="s">
        <v>77</v>
      </c>
      <c r="AY354" s="214" t="s">
        <v>148</v>
      </c>
    </row>
    <row r="355" spans="2:51" s="13" customFormat="1">
      <c r="B355" s="215"/>
      <c r="C355" s="216"/>
      <c r="D355" s="206" t="s">
        <v>157</v>
      </c>
      <c r="E355" s="217" t="s">
        <v>1</v>
      </c>
      <c r="F355" s="218" t="s">
        <v>240</v>
      </c>
      <c r="G355" s="216"/>
      <c r="H355" s="219">
        <v>5.19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157</v>
      </c>
      <c r="AU355" s="225" t="s">
        <v>86</v>
      </c>
      <c r="AV355" s="13" t="s">
        <v>86</v>
      </c>
      <c r="AW355" s="13" t="s">
        <v>32</v>
      </c>
      <c r="AX355" s="13" t="s">
        <v>77</v>
      </c>
      <c r="AY355" s="225" t="s">
        <v>148</v>
      </c>
    </row>
    <row r="356" spans="2:51" s="12" customFormat="1">
      <c r="B356" s="204"/>
      <c r="C356" s="205"/>
      <c r="D356" s="206" t="s">
        <v>157</v>
      </c>
      <c r="E356" s="207" t="s">
        <v>1</v>
      </c>
      <c r="F356" s="208" t="s">
        <v>241</v>
      </c>
      <c r="G356" s="205"/>
      <c r="H356" s="207" t="s">
        <v>1</v>
      </c>
      <c r="I356" s="209"/>
      <c r="J356" s="205"/>
      <c r="K356" s="205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157</v>
      </c>
      <c r="AU356" s="214" t="s">
        <v>86</v>
      </c>
      <c r="AV356" s="12" t="s">
        <v>82</v>
      </c>
      <c r="AW356" s="12" t="s">
        <v>32</v>
      </c>
      <c r="AX356" s="12" t="s">
        <v>77</v>
      </c>
      <c r="AY356" s="214" t="s">
        <v>148</v>
      </c>
    </row>
    <row r="357" spans="2:51" s="12" customFormat="1">
      <c r="B357" s="204"/>
      <c r="C357" s="205"/>
      <c r="D357" s="206" t="s">
        <v>157</v>
      </c>
      <c r="E357" s="207" t="s">
        <v>1</v>
      </c>
      <c r="F357" s="208" t="s">
        <v>242</v>
      </c>
      <c r="G357" s="205"/>
      <c r="H357" s="207" t="s">
        <v>1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157</v>
      </c>
      <c r="AU357" s="214" t="s">
        <v>86</v>
      </c>
      <c r="AV357" s="12" t="s">
        <v>82</v>
      </c>
      <c r="AW357" s="12" t="s">
        <v>32</v>
      </c>
      <c r="AX357" s="12" t="s">
        <v>77</v>
      </c>
      <c r="AY357" s="214" t="s">
        <v>148</v>
      </c>
    </row>
    <row r="358" spans="2:51" s="13" customFormat="1">
      <c r="B358" s="215"/>
      <c r="C358" s="216"/>
      <c r="D358" s="206" t="s">
        <v>157</v>
      </c>
      <c r="E358" s="217" t="s">
        <v>1</v>
      </c>
      <c r="F358" s="218" t="s">
        <v>243</v>
      </c>
      <c r="G358" s="216"/>
      <c r="H358" s="219">
        <v>3.05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157</v>
      </c>
      <c r="AU358" s="225" t="s">
        <v>86</v>
      </c>
      <c r="AV358" s="13" t="s">
        <v>86</v>
      </c>
      <c r="AW358" s="13" t="s">
        <v>32</v>
      </c>
      <c r="AX358" s="13" t="s">
        <v>77</v>
      </c>
      <c r="AY358" s="225" t="s">
        <v>148</v>
      </c>
    </row>
    <row r="359" spans="2:51" s="13" customFormat="1">
      <c r="B359" s="215"/>
      <c r="C359" s="216"/>
      <c r="D359" s="206" t="s">
        <v>157</v>
      </c>
      <c r="E359" s="217" t="s">
        <v>1</v>
      </c>
      <c r="F359" s="218" t="s">
        <v>244</v>
      </c>
      <c r="G359" s="216"/>
      <c r="H359" s="219">
        <v>2.0699999999999998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157</v>
      </c>
      <c r="AU359" s="225" t="s">
        <v>86</v>
      </c>
      <c r="AV359" s="13" t="s">
        <v>86</v>
      </c>
      <c r="AW359" s="13" t="s">
        <v>32</v>
      </c>
      <c r="AX359" s="13" t="s">
        <v>77</v>
      </c>
      <c r="AY359" s="225" t="s">
        <v>148</v>
      </c>
    </row>
    <row r="360" spans="2:51" s="12" customFormat="1">
      <c r="B360" s="204"/>
      <c r="C360" s="205"/>
      <c r="D360" s="206" t="s">
        <v>157</v>
      </c>
      <c r="E360" s="207" t="s">
        <v>1</v>
      </c>
      <c r="F360" s="208" t="s">
        <v>237</v>
      </c>
      <c r="G360" s="205"/>
      <c r="H360" s="207" t="s">
        <v>1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157</v>
      </c>
      <c r="AU360" s="214" t="s">
        <v>86</v>
      </c>
      <c r="AV360" s="12" t="s">
        <v>82</v>
      </c>
      <c r="AW360" s="12" t="s">
        <v>32</v>
      </c>
      <c r="AX360" s="12" t="s">
        <v>77</v>
      </c>
      <c r="AY360" s="214" t="s">
        <v>148</v>
      </c>
    </row>
    <row r="361" spans="2:51" s="13" customFormat="1">
      <c r="B361" s="215"/>
      <c r="C361" s="216"/>
      <c r="D361" s="206" t="s">
        <v>157</v>
      </c>
      <c r="E361" s="217" t="s">
        <v>1</v>
      </c>
      <c r="F361" s="218" t="s">
        <v>245</v>
      </c>
      <c r="G361" s="216"/>
      <c r="H361" s="219">
        <v>1.91</v>
      </c>
      <c r="I361" s="220"/>
      <c r="J361" s="216"/>
      <c r="K361" s="216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157</v>
      </c>
      <c r="AU361" s="225" t="s">
        <v>86</v>
      </c>
      <c r="AV361" s="13" t="s">
        <v>86</v>
      </c>
      <c r="AW361" s="13" t="s">
        <v>32</v>
      </c>
      <c r="AX361" s="13" t="s">
        <v>77</v>
      </c>
      <c r="AY361" s="225" t="s">
        <v>148</v>
      </c>
    </row>
    <row r="362" spans="2:51" s="13" customFormat="1">
      <c r="B362" s="215"/>
      <c r="C362" s="216"/>
      <c r="D362" s="206" t="s">
        <v>157</v>
      </c>
      <c r="E362" s="217" t="s">
        <v>1</v>
      </c>
      <c r="F362" s="218" t="s">
        <v>246</v>
      </c>
      <c r="G362" s="216"/>
      <c r="H362" s="219">
        <v>2.57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157</v>
      </c>
      <c r="AU362" s="225" t="s">
        <v>86</v>
      </c>
      <c r="AV362" s="13" t="s">
        <v>86</v>
      </c>
      <c r="AW362" s="13" t="s">
        <v>32</v>
      </c>
      <c r="AX362" s="13" t="s">
        <v>77</v>
      </c>
      <c r="AY362" s="225" t="s">
        <v>148</v>
      </c>
    </row>
    <row r="363" spans="2:51" s="13" customFormat="1">
      <c r="B363" s="215"/>
      <c r="C363" s="216"/>
      <c r="D363" s="206" t="s">
        <v>157</v>
      </c>
      <c r="E363" s="217" t="s">
        <v>1</v>
      </c>
      <c r="F363" s="218" t="s">
        <v>247</v>
      </c>
      <c r="G363" s="216"/>
      <c r="H363" s="219">
        <v>4.99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157</v>
      </c>
      <c r="AU363" s="225" t="s">
        <v>86</v>
      </c>
      <c r="AV363" s="13" t="s">
        <v>86</v>
      </c>
      <c r="AW363" s="13" t="s">
        <v>32</v>
      </c>
      <c r="AX363" s="13" t="s">
        <v>77</v>
      </c>
      <c r="AY363" s="225" t="s">
        <v>148</v>
      </c>
    </row>
    <row r="364" spans="2:51" s="12" customFormat="1">
      <c r="B364" s="204"/>
      <c r="C364" s="205"/>
      <c r="D364" s="206" t="s">
        <v>157</v>
      </c>
      <c r="E364" s="207" t="s">
        <v>1</v>
      </c>
      <c r="F364" s="208" t="s">
        <v>248</v>
      </c>
      <c r="G364" s="205"/>
      <c r="H364" s="207" t="s">
        <v>1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157</v>
      </c>
      <c r="AU364" s="214" t="s">
        <v>86</v>
      </c>
      <c r="AV364" s="12" t="s">
        <v>82</v>
      </c>
      <c r="AW364" s="12" t="s">
        <v>32</v>
      </c>
      <c r="AX364" s="12" t="s">
        <v>77</v>
      </c>
      <c r="AY364" s="214" t="s">
        <v>148</v>
      </c>
    </row>
    <row r="365" spans="2:51" s="12" customFormat="1">
      <c r="B365" s="204"/>
      <c r="C365" s="205"/>
      <c r="D365" s="206" t="s">
        <v>157</v>
      </c>
      <c r="E365" s="207" t="s">
        <v>1</v>
      </c>
      <c r="F365" s="208" t="s">
        <v>242</v>
      </c>
      <c r="G365" s="205"/>
      <c r="H365" s="207" t="s">
        <v>1</v>
      </c>
      <c r="I365" s="209"/>
      <c r="J365" s="205"/>
      <c r="K365" s="205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157</v>
      </c>
      <c r="AU365" s="214" t="s">
        <v>86</v>
      </c>
      <c r="AV365" s="12" t="s">
        <v>82</v>
      </c>
      <c r="AW365" s="12" t="s">
        <v>32</v>
      </c>
      <c r="AX365" s="12" t="s">
        <v>77</v>
      </c>
      <c r="AY365" s="214" t="s">
        <v>148</v>
      </c>
    </row>
    <row r="366" spans="2:51" s="13" customFormat="1">
      <c r="B366" s="215"/>
      <c r="C366" s="216"/>
      <c r="D366" s="206" t="s">
        <v>157</v>
      </c>
      <c r="E366" s="217" t="s">
        <v>1</v>
      </c>
      <c r="F366" s="218" t="s">
        <v>249</v>
      </c>
      <c r="G366" s="216"/>
      <c r="H366" s="219">
        <v>8.4499999999999993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157</v>
      </c>
      <c r="AU366" s="225" t="s">
        <v>86</v>
      </c>
      <c r="AV366" s="13" t="s">
        <v>86</v>
      </c>
      <c r="AW366" s="13" t="s">
        <v>32</v>
      </c>
      <c r="AX366" s="13" t="s">
        <v>77</v>
      </c>
      <c r="AY366" s="225" t="s">
        <v>148</v>
      </c>
    </row>
    <row r="367" spans="2:51" s="13" customFormat="1">
      <c r="B367" s="215"/>
      <c r="C367" s="216"/>
      <c r="D367" s="206" t="s">
        <v>157</v>
      </c>
      <c r="E367" s="217" t="s">
        <v>1</v>
      </c>
      <c r="F367" s="218" t="s">
        <v>250</v>
      </c>
      <c r="G367" s="216"/>
      <c r="H367" s="219">
        <v>5.79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157</v>
      </c>
      <c r="AU367" s="225" t="s">
        <v>86</v>
      </c>
      <c r="AV367" s="13" t="s">
        <v>86</v>
      </c>
      <c r="AW367" s="13" t="s">
        <v>32</v>
      </c>
      <c r="AX367" s="13" t="s">
        <v>77</v>
      </c>
      <c r="AY367" s="225" t="s">
        <v>148</v>
      </c>
    </row>
    <row r="368" spans="2:51" s="12" customFormat="1">
      <c r="B368" s="204"/>
      <c r="C368" s="205"/>
      <c r="D368" s="206" t="s">
        <v>157</v>
      </c>
      <c r="E368" s="207" t="s">
        <v>1</v>
      </c>
      <c r="F368" s="208" t="s">
        <v>237</v>
      </c>
      <c r="G368" s="205"/>
      <c r="H368" s="207" t="s">
        <v>1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157</v>
      </c>
      <c r="AU368" s="214" t="s">
        <v>86</v>
      </c>
      <c r="AV368" s="12" t="s">
        <v>82</v>
      </c>
      <c r="AW368" s="12" t="s">
        <v>32</v>
      </c>
      <c r="AX368" s="12" t="s">
        <v>77</v>
      </c>
      <c r="AY368" s="214" t="s">
        <v>148</v>
      </c>
    </row>
    <row r="369" spans="2:65" s="13" customFormat="1">
      <c r="B369" s="215"/>
      <c r="C369" s="216"/>
      <c r="D369" s="206" t="s">
        <v>157</v>
      </c>
      <c r="E369" s="217" t="s">
        <v>1</v>
      </c>
      <c r="F369" s="218" t="s">
        <v>251</v>
      </c>
      <c r="G369" s="216"/>
      <c r="H369" s="219">
        <v>9.0399999999999991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157</v>
      </c>
      <c r="AU369" s="225" t="s">
        <v>86</v>
      </c>
      <c r="AV369" s="13" t="s">
        <v>86</v>
      </c>
      <c r="AW369" s="13" t="s">
        <v>32</v>
      </c>
      <c r="AX369" s="13" t="s">
        <v>77</v>
      </c>
      <c r="AY369" s="225" t="s">
        <v>148</v>
      </c>
    </row>
    <row r="370" spans="2:65" s="13" customFormat="1">
      <c r="B370" s="215"/>
      <c r="C370" s="216"/>
      <c r="D370" s="206" t="s">
        <v>157</v>
      </c>
      <c r="E370" s="217" t="s">
        <v>1</v>
      </c>
      <c r="F370" s="218" t="s">
        <v>252</v>
      </c>
      <c r="G370" s="216"/>
      <c r="H370" s="219">
        <v>3.04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157</v>
      </c>
      <c r="AU370" s="225" t="s">
        <v>86</v>
      </c>
      <c r="AV370" s="13" t="s">
        <v>86</v>
      </c>
      <c r="AW370" s="13" t="s">
        <v>32</v>
      </c>
      <c r="AX370" s="13" t="s">
        <v>77</v>
      </c>
      <c r="AY370" s="225" t="s">
        <v>148</v>
      </c>
    </row>
    <row r="371" spans="2:65" s="15" customFormat="1">
      <c r="B371" s="246"/>
      <c r="C371" s="247"/>
      <c r="D371" s="206" t="s">
        <v>157</v>
      </c>
      <c r="E371" s="248" t="s">
        <v>1</v>
      </c>
      <c r="F371" s="249" t="s">
        <v>414</v>
      </c>
      <c r="G371" s="247"/>
      <c r="H371" s="250">
        <v>51.28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AT371" s="256" t="s">
        <v>157</v>
      </c>
      <c r="AU371" s="256" t="s">
        <v>86</v>
      </c>
      <c r="AV371" s="15" t="s">
        <v>166</v>
      </c>
      <c r="AW371" s="15" t="s">
        <v>32</v>
      </c>
      <c r="AX371" s="15" t="s">
        <v>77</v>
      </c>
      <c r="AY371" s="256" t="s">
        <v>148</v>
      </c>
    </row>
    <row r="372" spans="2:65" s="12" customFormat="1">
      <c r="B372" s="204"/>
      <c r="C372" s="205"/>
      <c r="D372" s="206" t="s">
        <v>157</v>
      </c>
      <c r="E372" s="207" t="s">
        <v>1</v>
      </c>
      <c r="F372" s="208" t="s">
        <v>416</v>
      </c>
      <c r="G372" s="205"/>
      <c r="H372" s="207" t="s">
        <v>1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157</v>
      </c>
      <c r="AU372" s="214" t="s">
        <v>86</v>
      </c>
      <c r="AV372" s="12" t="s">
        <v>82</v>
      </c>
      <c r="AW372" s="12" t="s">
        <v>32</v>
      </c>
      <c r="AX372" s="12" t="s">
        <v>77</v>
      </c>
      <c r="AY372" s="214" t="s">
        <v>148</v>
      </c>
    </row>
    <row r="373" spans="2:65" s="13" customFormat="1">
      <c r="B373" s="215"/>
      <c r="C373" s="216"/>
      <c r="D373" s="206" t="s">
        <v>157</v>
      </c>
      <c r="E373" s="217" t="s">
        <v>1</v>
      </c>
      <c r="F373" s="218" t="s">
        <v>417</v>
      </c>
      <c r="G373" s="216"/>
      <c r="H373" s="219">
        <v>11.25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157</v>
      </c>
      <c r="AU373" s="225" t="s">
        <v>86</v>
      </c>
      <c r="AV373" s="13" t="s">
        <v>86</v>
      </c>
      <c r="AW373" s="13" t="s">
        <v>32</v>
      </c>
      <c r="AX373" s="13" t="s">
        <v>77</v>
      </c>
      <c r="AY373" s="225" t="s">
        <v>148</v>
      </c>
    </row>
    <row r="374" spans="2:65" s="15" customFormat="1">
      <c r="B374" s="246"/>
      <c r="C374" s="247"/>
      <c r="D374" s="206" t="s">
        <v>157</v>
      </c>
      <c r="E374" s="248" t="s">
        <v>1</v>
      </c>
      <c r="F374" s="249" t="s">
        <v>414</v>
      </c>
      <c r="G374" s="247"/>
      <c r="H374" s="250">
        <v>11.25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AT374" s="256" t="s">
        <v>157</v>
      </c>
      <c r="AU374" s="256" t="s">
        <v>86</v>
      </c>
      <c r="AV374" s="15" t="s">
        <v>166</v>
      </c>
      <c r="AW374" s="15" t="s">
        <v>32</v>
      </c>
      <c r="AX374" s="15" t="s">
        <v>77</v>
      </c>
      <c r="AY374" s="256" t="s">
        <v>148</v>
      </c>
    </row>
    <row r="375" spans="2:65" s="14" customFormat="1">
      <c r="B375" s="226"/>
      <c r="C375" s="227"/>
      <c r="D375" s="206" t="s">
        <v>157</v>
      </c>
      <c r="E375" s="228" t="s">
        <v>1</v>
      </c>
      <c r="F375" s="229" t="s">
        <v>160</v>
      </c>
      <c r="G375" s="227"/>
      <c r="H375" s="230">
        <v>549.04999999999995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AT375" s="236" t="s">
        <v>157</v>
      </c>
      <c r="AU375" s="236" t="s">
        <v>86</v>
      </c>
      <c r="AV375" s="14" t="s">
        <v>155</v>
      </c>
      <c r="AW375" s="14" t="s">
        <v>32</v>
      </c>
      <c r="AX375" s="14" t="s">
        <v>82</v>
      </c>
      <c r="AY375" s="236" t="s">
        <v>148</v>
      </c>
    </row>
    <row r="376" spans="2:65" s="1" customFormat="1" ht="16.5" customHeight="1">
      <c r="B376" s="34"/>
      <c r="C376" s="237" t="s">
        <v>418</v>
      </c>
      <c r="D376" s="237" t="s">
        <v>190</v>
      </c>
      <c r="E376" s="238" t="s">
        <v>419</v>
      </c>
      <c r="F376" s="239" t="s">
        <v>420</v>
      </c>
      <c r="G376" s="240" t="s">
        <v>153</v>
      </c>
      <c r="H376" s="241">
        <v>496.25</v>
      </c>
      <c r="I376" s="242"/>
      <c r="J376" s="241">
        <f>ROUND(I376*H376,2)</f>
        <v>0</v>
      </c>
      <c r="K376" s="239" t="s">
        <v>154</v>
      </c>
      <c r="L376" s="243"/>
      <c r="M376" s="244" t="s">
        <v>1</v>
      </c>
      <c r="N376" s="245" t="s">
        <v>42</v>
      </c>
      <c r="O376" s="66"/>
      <c r="P376" s="200">
        <f>O376*H376</f>
        <v>0</v>
      </c>
      <c r="Q376" s="200">
        <v>2.7200000000000002E-3</v>
      </c>
      <c r="R376" s="200">
        <f>Q376*H376</f>
        <v>1.3498000000000001</v>
      </c>
      <c r="S376" s="200">
        <v>0</v>
      </c>
      <c r="T376" s="201">
        <f>S376*H376</f>
        <v>0</v>
      </c>
      <c r="AR376" s="202" t="s">
        <v>96</v>
      </c>
      <c r="AT376" s="202" t="s">
        <v>190</v>
      </c>
      <c r="AU376" s="202" t="s">
        <v>86</v>
      </c>
      <c r="AY376" s="17" t="s">
        <v>148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17" t="s">
        <v>82</v>
      </c>
      <c r="BK376" s="203">
        <f>ROUND(I376*H376,2)</f>
        <v>0</v>
      </c>
      <c r="BL376" s="17" t="s">
        <v>155</v>
      </c>
      <c r="BM376" s="202" t="s">
        <v>421</v>
      </c>
    </row>
    <row r="377" spans="2:65" s="13" customFormat="1">
      <c r="B377" s="215"/>
      <c r="C377" s="216"/>
      <c r="D377" s="206" t="s">
        <v>157</v>
      </c>
      <c r="E377" s="217" t="s">
        <v>1</v>
      </c>
      <c r="F377" s="218" t="s">
        <v>422</v>
      </c>
      <c r="G377" s="216"/>
      <c r="H377" s="219">
        <v>486.52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157</v>
      </c>
      <c r="AU377" s="225" t="s">
        <v>86</v>
      </c>
      <c r="AV377" s="13" t="s">
        <v>86</v>
      </c>
      <c r="AW377" s="13" t="s">
        <v>32</v>
      </c>
      <c r="AX377" s="13" t="s">
        <v>82</v>
      </c>
      <c r="AY377" s="225" t="s">
        <v>148</v>
      </c>
    </row>
    <row r="378" spans="2:65" s="13" customFormat="1">
      <c r="B378" s="215"/>
      <c r="C378" s="216"/>
      <c r="D378" s="206" t="s">
        <v>157</v>
      </c>
      <c r="E378" s="216"/>
      <c r="F378" s="218" t="s">
        <v>423</v>
      </c>
      <c r="G378" s="216"/>
      <c r="H378" s="219">
        <v>496.25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157</v>
      </c>
      <c r="AU378" s="225" t="s">
        <v>86</v>
      </c>
      <c r="AV378" s="13" t="s">
        <v>86</v>
      </c>
      <c r="AW378" s="13" t="s">
        <v>4</v>
      </c>
      <c r="AX378" s="13" t="s">
        <v>82</v>
      </c>
      <c r="AY378" s="225" t="s">
        <v>148</v>
      </c>
    </row>
    <row r="379" spans="2:65" s="1" customFormat="1" ht="16.5" customHeight="1">
      <c r="B379" s="34"/>
      <c r="C379" s="237" t="s">
        <v>424</v>
      </c>
      <c r="D379" s="237" t="s">
        <v>190</v>
      </c>
      <c r="E379" s="238" t="s">
        <v>425</v>
      </c>
      <c r="F379" s="239" t="s">
        <v>426</v>
      </c>
      <c r="G379" s="240" t="s">
        <v>153</v>
      </c>
      <c r="H379" s="241">
        <v>52.31</v>
      </c>
      <c r="I379" s="242"/>
      <c r="J379" s="241">
        <f>ROUND(I379*H379,2)</f>
        <v>0</v>
      </c>
      <c r="K379" s="239" t="s">
        <v>154</v>
      </c>
      <c r="L379" s="243"/>
      <c r="M379" s="244" t="s">
        <v>1</v>
      </c>
      <c r="N379" s="245" t="s">
        <v>42</v>
      </c>
      <c r="O379" s="66"/>
      <c r="P379" s="200">
        <f>O379*H379</f>
        <v>0</v>
      </c>
      <c r="Q379" s="200">
        <v>1.6999999999999999E-3</v>
      </c>
      <c r="R379" s="200">
        <f>Q379*H379</f>
        <v>8.8926999999999992E-2</v>
      </c>
      <c r="S379" s="200">
        <v>0</v>
      </c>
      <c r="T379" s="201">
        <f>S379*H379</f>
        <v>0</v>
      </c>
      <c r="AR379" s="202" t="s">
        <v>96</v>
      </c>
      <c r="AT379" s="202" t="s">
        <v>190</v>
      </c>
      <c r="AU379" s="202" t="s">
        <v>86</v>
      </c>
      <c r="AY379" s="17" t="s">
        <v>148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17" t="s">
        <v>82</v>
      </c>
      <c r="BK379" s="203">
        <f>ROUND(I379*H379,2)</f>
        <v>0</v>
      </c>
      <c r="BL379" s="17" t="s">
        <v>155</v>
      </c>
      <c r="BM379" s="202" t="s">
        <v>427</v>
      </c>
    </row>
    <row r="380" spans="2:65" s="12" customFormat="1">
      <c r="B380" s="204"/>
      <c r="C380" s="205"/>
      <c r="D380" s="206" t="s">
        <v>157</v>
      </c>
      <c r="E380" s="207" t="s">
        <v>1</v>
      </c>
      <c r="F380" s="208" t="s">
        <v>428</v>
      </c>
      <c r="G380" s="205"/>
      <c r="H380" s="207" t="s">
        <v>1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157</v>
      </c>
      <c r="AU380" s="214" t="s">
        <v>86</v>
      </c>
      <c r="AV380" s="12" t="s">
        <v>82</v>
      </c>
      <c r="AW380" s="12" t="s">
        <v>32</v>
      </c>
      <c r="AX380" s="12" t="s">
        <v>77</v>
      </c>
      <c r="AY380" s="214" t="s">
        <v>148</v>
      </c>
    </row>
    <row r="381" spans="2:65" s="13" customFormat="1">
      <c r="B381" s="215"/>
      <c r="C381" s="216"/>
      <c r="D381" s="206" t="s">
        <v>157</v>
      </c>
      <c r="E381" s="217" t="s">
        <v>1</v>
      </c>
      <c r="F381" s="218" t="s">
        <v>256</v>
      </c>
      <c r="G381" s="216"/>
      <c r="H381" s="219">
        <v>51.28</v>
      </c>
      <c r="I381" s="220"/>
      <c r="J381" s="216"/>
      <c r="K381" s="216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157</v>
      </c>
      <c r="AU381" s="225" t="s">
        <v>86</v>
      </c>
      <c r="AV381" s="13" t="s">
        <v>86</v>
      </c>
      <c r="AW381" s="13" t="s">
        <v>32</v>
      </c>
      <c r="AX381" s="13" t="s">
        <v>82</v>
      </c>
      <c r="AY381" s="225" t="s">
        <v>148</v>
      </c>
    </row>
    <row r="382" spans="2:65" s="13" customFormat="1">
      <c r="B382" s="215"/>
      <c r="C382" s="216"/>
      <c r="D382" s="206" t="s">
        <v>157</v>
      </c>
      <c r="E382" s="216"/>
      <c r="F382" s="218" t="s">
        <v>429</v>
      </c>
      <c r="G382" s="216"/>
      <c r="H382" s="219">
        <v>52.31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157</v>
      </c>
      <c r="AU382" s="225" t="s">
        <v>86</v>
      </c>
      <c r="AV382" s="13" t="s">
        <v>86</v>
      </c>
      <c r="AW382" s="13" t="s">
        <v>4</v>
      </c>
      <c r="AX382" s="13" t="s">
        <v>82</v>
      </c>
      <c r="AY382" s="225" t="s">
        <v>148</v>
      </c>
    </row>
    <row r="383" spans="2:65" s="1" customFormat="1" ht="16.5" customHeight="1">
      <c r="B383" s="34"/>
      <c r="C383" s="237" t="s">
        <v>430</v>
      </c>
      <c r="D383" s="237" t="s">
        <v>190</v>
      </c>
      <c r="E383" s="238" t="s">
        <v>431</v>
      </c>
      <c r="F383" s="239" t="s">
        <v>432</v>
      </c>
      <c r="G383" s="240" t="s">
        <v>153</v>
      </c>
      <c r="H383" s="241">
        <v>11.48</v>
      </c>
      <c r="I383" s="242"/>
      <c r="J383" s="241">
        <f>ROUND(I383*H383,2)</f>
        <v>0</v>
      </c>
      <c r="K383" s="239" t="s">
        <v>154</v>
      </c>
      <c r="L383" s="243"/>
      <c r="M383" s="244" t="s">
        <v>1</v>
      </c>
      <c r="N383" s="245" t="s">
        <v>42</v>
      </c>
      <c r="O383" s="66"/>
      <c r="P383" s="200">
        <f>O383*H383</f>
        <v>0</v>
      </c>
      <c r="Q383" s="200">
        <v>1.1999999999999999E-3</v>
      </c>
      <c r="R383" s="200">
        <f>Q383*H383</f>
        <v>1.3776E-2</v>
      </c>
      <c r="S383" s="200">
        <v>0</v>
      </c>
      <c r="T383" s="201">
        <f>S383*H383</f>
        <v>0</v>
      </c>
      <c r="AR383" s="202" t="s">
        <v>96</v>
      </c>
      <c r="AT383" s="202" t="s">
        <v>190</v>
      </c>
      <c r="AU383" s="202" t="s">
        <v>86</v>
      </c>
      <c r="AY383" s="17" t="s">
        <v>148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7" t="s">
        <v>82</v>
      </c>
      <c r="BK383" s="203">
        <f>ROUND(I383*H383,2)</f>
        <v>0</v>
      </c>
      <c r="BL383" s="17" t="s">
        <v>155</v>
      </c>
      <c r="BM383" s="202" t="s">
        <v>433</v>
      </c>
    </row>
    <row r="384" spans="2:65" s="12" customFormat="1">
      <c r="B384" s="204"/>
      <c r="C384" s="205"/>
      <c r="D384" s="206" t="s">
        <v>157</v>
      </c>
      <c r="E384" s="207" t="s">
        <v>1</v>
      </c>
      <c r="F384" s="208" t="s">
        <v>416</v>
      </c>
      <c r="G384" s="205"/>
      <c r="H384" s="207" t="s">
        <v>1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157</v>
      </c>
      <c r="AU384" s="214" t="s">
        <v>86</v>
      </c>
      <c r="AV384" s="12" t="s">
        <v>82</v>
      </c>
      <c r="AW384" s="12" t="s">
        <v>32</v>
      </c>
      <c r="AX384" s="12" t="s">
        <v>77</v>
      </c>
      <c r="AY384" s="214" t="s">
        <v>148</v>
      </c>
    </row>
    <row r="385" spans="2:65" s="13" customFormat="1">
      <c r="B385" s="215"/>
      <c r="C385" s="216"/>
      <c r="D385" s="206" t="s">
        <v>157</v>
      </c>
      <c r="E385" s="217" t="s">
        <v>1</v>
      </c>
      <c r="F385" s="218" t="s">
        <v>434</v>
      </c>
      <c r="G385" s="216"/>
      <c r="H385" s="219">
        <v>11.25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157</v>
      </c>
      <c r="AU385" s="225" t="s">
        <v>86</v>
      </c>
      <c r="AV385" s="13" t="s">
        <v>86</v>
      </c>
      <c r="AW385" s="13" t="s">
        <v>32</v>
      </c>
      <c r="AX385" s="13" t="s">
        <v>82</v>
      </c>
      <c r="AY385" s="225" t="s">
        <v>148</v>
      </c>
    </row>
    <row r="386" spans="2:65" s="13" customFormat="1">
      <c r="B386" s="215"/>
      <c r="C386" s="216"/>
      <c r="D386" s="206" t="s">
        <v>157</v>
      </c>
      <c r="E386" s="216"/>
      <c r="F386" s="218" t="s">
        <v>435</v>
      </c>
      <c r="G386" s="216"/>
      <c r="H386" s="219">
        <v>11.48</v>
      </c>
      <c r="I386" s="220"/>
      <c r="J386" s="216"/>
      <c r="K386" s="216"/>
      <c r="L386" s="221"/>
      <c r="M386" s="222"/>
      <c r="N386" s="223"/>
      <c r="O386" s="223"/>
      <c r="P386" s="223"/>
      <c r="Q386" s="223"/>
      <c r="R386" s="223"/>
      <c r="S386" s="223"/>
      <c r="T386" s="224"/>
      <c r="AT386" s="225" t="s">
        <v>157</v>
      </c>
      <c r="AU386" s="225" t="s">
        <v>86</v>
      </c>
      <c r="AV386" s="13" t="s">
        <v>86</v>
      </c>
      <c r="AW386" s="13" t="s">
        <v>4</v>
      </c>
      <c r="AX386" s="13" t="s">
        <v>82</v>
      </c>
      <c r="AY386" s="225" t="s">
        <v>148</v>
      </c>
    </row>
    <row r="387" spans="2:65" s="1" customFormat="1" ht="24" customHeight="1">
      <c r="B387" s="34"/>
      <c r="C387" s="192" t="s">
        <v>436</v>
      </c>
      <c r="D387" s="192" t="s">
        <v>150</v>
      </c>
      <c r="E387" s="193" t="s">
        <v>437</v>
      </c>
      <c r="F387" s="194" t="s">
        <v>438</v>
      </c>
      <c r="G387" s="195" t="s">
        <v>439</v>
      </c>
      <c r="H387" s="196">
        <v>323.62</v>
      </c>
      <c r="I387" s="197"/>
      <c r="J387" s="196">
        <f>ROUND(I387*H387,2)</f>
        <v>0</v>
      </c>
      <c r="K387" s="194" t="s">
        <v>154</v>
      </c>
      <c r="L387" s="38"/>
      <c r="M387" s="198" t="s">
        <v>1</v>
      </c>
      <c r="N387" s="199" t="s">
        <v>42</v>
      </c>
      <c r="O387" s="66"/>
      <c r="P387" s="200">
        <f>O387*H387</f>
        <v>0</v>
      </c>
      <c r="Q387" s="200">
        <v>1.7600000000000001E-3</v>
      </c>
      <c r="R387" s="200">
        <f>Q387*H387</f>
        <v>0.56957120000000006</v>
      </c>
      <c r="S387" s="200">
        <v>0</v>
      </c>
      <c r="T387" s="201">
        <f>S387*H387</f>
        <v>0</v>
      </c>
      <c r="AR387" s="202" t="s">
        <v>155</v>
      </c>
      <c r="AT387" s="202" t="s">
        <v>150</v>
      </c>
      <c r="AU387" s="202" t="s">
        <v>86</v>
      </c>
      <c r="AY387" s="17" t="s">
        <v>148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7" t="s">
        <v>82</v>
      </c>
      <c r="BK387" s="203">
        <f>ROUND(I387*H387,2)</f>
        <v>0</v>
      </c>
      <c r="BL387" s="17" t="s">
        <v>155</v>
      </c>
      <c r="BM387" s="202" t="s">
        <v>440</v>
      </c>
    </row>
    <row r="388" spans="2:65" s="12" customFormat="1">
      <c r="B388" s="204"/>
      <c r="C388" s="205"/>
      <c r="D388" s="206" t="s">
        <v>157</v>
      </c>
      <c r="E388" s="207" t="s">
        <v>1</v>
      </c>
      <c r="F388" s="208" t="s">
        <v>441</v>
      </c>
      <c r="G388" s="205"/>
      <c r="H388" s="207" t="s">
        <v>1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157</v>
      </c>
      <c r="AU388" s="214" t="s">
        <v>86</v>
      </c>
      <c r="AV388" s="12" t="s">
        <v>82</v>
      </c>
      <c r="AW388" s="12" t="s">
        <v>32</v>
      </c>
      <c r="AX388" s="12" t="s">
        <v>77</v>
      </c>
      <c r="AY388" s="214" t="s">
        <v>148</v>
      </c>
    </row>
    <row r="389" spans="2:65" s="12" customFormat="1">
      <c r="B389" s="204"/>
      <c r="C389" s="205"/>
      <c r="D389" s="206" t="s">
        <v>157</v>
      </c>
      <c r="E389" s="207" t="s">
        <v>1</v>
      </c>
      <c r="F389" s="208" t="s">
        <v>442</v>
      </c>
      <c r="G389" s="205"/>
      <c r="H389" s="207" t="s">
        <v>1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157</v>
      </c>
      <c r="AU389" s="214" t="s">
        <v>86</v>
      </c>
      <c r="AV389" s="12" t="s">
        <v>82</v>
      </c>
      <c r="AW389" s="12" t="s">
        <v>32</v>
      </c>
      <c r="AX389" s="12" t="s">
        <v>77</v>
      </c>
      <c r="AY389" s="214" t="s">
        <v>148</v>
      </c>
    </row>
    <row r="390" spans="2:65" s="13" customFormat="1">
      <c r="B390" s="215"/>
      <c r="C390" s="216"/>
      <c r="D390" s="206" t="s">
        <v>157</v>
      </c>
      <c r="E390" s="217" t="s">
        <v>1</v>
      </c>
      <c r="F390" s="218" t="s">
        <v>443</v>
      </c>
      <c r="G390" s="216"/>
      <c r="H390" s="219">
        <v>13</v>
      </c>
      <c r="I390" s="220"/>
      <c r="J390" s="216"/>
      <c r="K390" s="216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157</v>
      </c>
      <c r="AU390" s="225" t="s">
        <v>86</v>
      </c>
      <c r="AV390" s="13" t="s">
        <v>86</v>
      </c>
      <c r="AW390" s="13" t="s">
        <v>32</v>
      </c>
      <c r="AX390" s="13" t="s">
        <v>77</v>
      </c>
      <c r="AY390" s="225" t="s">
        <v>148</v>
      </c>
    </row>
    <row r="391" spans="2:65" s="12" customFormat="1">
      <c r="B391" s="204"/>
      <c r="C391" s="205"/>
      <c r="D391" s="206" t="s">
        <v>157</v>
      </c>
      <c r="E391" s="207" t="s">
        <v>1</v>
      </c>
      <c r="F391" s="208" t="s">
        <v>270</v>
      </c>
      <c r="G391" s="205"/>
      <c r="H391" s="207" t="s">
        <v>1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157</v>
      </c>
      <c r="AU391" s="214" t="s">
        <v>86</v>
      </c>
      <c r="AV391" s="12" t="s">
        <v>82</v>
      </c>
      <c r="AW391" s="12" t="s">
        <v>32</v>
      </c>
      <c r="AX391" s="12" t="s">
        <v>77</v>
      </c>
      <c r="AY391" s="214" t="s">
        <v>148</v>
      </c>
    </row>
    <row r="392" spans="2:65" s="13" customFormat="1">
      <c r="B392" s="215"/>
      <c r="C392" s="216"/>
      <c r="D392" s="206" t="s">
        <v>157</v>
      </c>
      <c r="E392" s="217" t="s">
        <v>1</v>
      </c>
      <c r="F392" s="218" t="s">
        <v>444</v>
      </c>
      <c r="G392" s="216"/>
      <c r="H392" s="219">
        <v>40.79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157</v>
      </c>
      <c r="AU392" s="225" t="s">
        <v>86</v>
      </c>
      <c r="AV392" s="13" t="s">
        <v>86</v>
      </c>
      <c r="AW392" s="13" t="s">
        <v>32</v>
      </c>
      <c r="AX392" s="13" t="s">
        <v>77</v>
      </c>
      <c r="AY392" s="225" t="s">
        <v>148</v>
      </c>
    </row>
    <row r="393" spans="2:65" s="13" customFormat="1">
      <c r="B393" s="215"/>
      <c r="C393" s="216"/>
      <c r="D393" s="206" t="s">
        <v>157</v>
      </c>
      <c r="E393" s="217" t="s">
        <v>1</v>
      </c>
      <c r="F393" s="218" t="s">
        <v>445</v>
      </c>
      <c r="G393" s="216"/>
      <c r="H393" s="219">
        <v>55.62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157</v>
      </c>
      <c r="AU393" s="225" t="s">
        <v>86</v>
      </c>
      <c r="AV393" s="13" t="s">
        <v>86</v>
      </c>
      <c r="AW393" s="13" t="s">
        <v>32</v>
      </c>
      <c r="AX393" s="13" t="s">
        <v>77</v>
      </c>
      <c r="AY393" s="225" t="s">
        <v>148</v>
      </c>
    </row>
    <row r="394" spans="2:65" s="12" customFormat="1">
      <c r="B394" s="204"/>
      <c r="C394" s="205"/>
      <c r="D394" s="206" t="s">
        <v>157</v>
      </c>
      <c r="E394" s="207" t="s">
        <v>1</v>
      </c>
      <c r="F394" s="208" t="s">
        <v>446</v>
      </c>
      <c r="G394" s="205"/>
      <c r="H394" s="207" t="s">
        <v>1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157</v>
      </c>
      <c r="AU394" s="214" t="s">
        <v>86</v>
      </c>
      <c r="AV394" s="12" t="s">
        <v>82</v>
      </c>
      <c r="AW394" s="12" t="s">
        <v>32</v>
      </c>
      <c r="AX394" s="12" t="s">
        <v>77</v>
      </c>
      <c r="AY394" s="214" t="s">
        <v>148</v>
      </c>
    </row>
    <row r="395" spans="2:65" s="12" customFormat="1">
      <c r="B395" s="204"/>
      <c r="C395" s="205"/>
      <c r="D395" s="206" t="s">
        <v>157</v>
      </c>
      <c r="E395" s="207" t="s">
        <v>1</v>
      </c>
      <c r="F395" s="208" t="s">
        <v>442</v>
      </c>
      <c r="G395" s="205"/>
      <c r="H395" s="207" t="s">
        <v>1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157</v>
      </c>
      <c r="AU395" s="214" t="s">
        <v>86</v>
      </c>
      <c r="AV395" s="12" t="s">
        <v>82</v>
      </c>
      <c r="AW395" s="12" t="s">
        <v>32</v>
      </c>
      <c r="AX395" s="12" t="s">
        <v>77</v>
      </c>
      <c r="AY395" s="214" t="s">
        <v>148</v>
      </c>
    </row>
    <row r="396" spans="2:65" s="13" customFormat="1">
      <c r="B396" s="215"/>
      <c r="C396" s="216"/>
      <c r="D396" s="206" t="s">
        <v>157</v>
      </c>
      <c r="E396" s="217" t="s">
        <v>1</v>
      </c>
      <c r="F396" s="218" t="s">
        <v>77</v>
      </c>
      <c r="G396" s="216"/>
      <c r="H396" s="219">
        <v>0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157</v>
      </c>
      <c r="AU396" s="225" t="s">
        <v>86</v>
      </c>
      <c r="AV396" s="13" t="s">
        <v>86</v>
      </c>
      <c r="AW396" s="13" t="s">
        <v>32</v>
      </c>
      <c r="AX396" s="13" t="s">
        <v>77</v>
      </c>
      <c r="AY396" s="225" t="s">
        <v>148</v>
      </c>
    </row>
    <row r="397" spans="2:65" s="12" customFormat="1">
      <c r="B397" s="204"/>
      <c r="C397" s="205"/>
      <c r="D397" s="206" t="s">
        <v>157</v>
      </c>
      <c r="E397" s="207" t="s">
        <v>1</v>
      </c>
      <c r="F397" s="208" t="s">
        <v>270</v>
      </c>
      <c r="G397" s="205"/>
      <c r="H397" s="207" t="s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157</v>
      </c>
      <c r="AU397" s="214" t="s">
        <v>86</v>
      </c>
      <c r="AV397" s="12" t="s">
        <v>82</v>
      </c>
      <c r="AW397" s="12" t="s">
        <v>32</v>
      </c>
      <c r="AX397" s="12" t="s">
        <v>77</v>
      </c>
      <c r="AY397" s="214" t="s">
        <v>148</v>
      </c>
    </row>
    <row r="398" spans="2:65" s="13" customFormat="1">
      <c r="B398" s="215"/>
      <c r="C398" s="216"/>
      <c r="D398" s="206" t="s">
        <v>157</v>
      </c>
      <c r="E398" s="217" t="s">
        <v>1</v>
      </c>
      <c r="F398" s="218" t="s">
        <v>447</v>
      </c>
      <c r="G398" s="216"/>
      <c r="H398" s="219">
        <v>6.56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157</v>
      </c>
      <c r="AU398" s="225" t="s">
        <v>86</v>
      </c>
      <c r="AV398" s="13" t="s">
        <v>86</v>
      </c>
      <c r="AW398" s="13" t="s">
        <v>32</v>
      </c>
      <c r="AX398" s="13" t="s">
        <v>77</v>
      </c>
      <c r="AY398" s="225" t="s">
        <v>148</v>
      </c>
    </row>
    <row r="399" spans="2:65" s="12" customFormat="1">
      <c r="B399" s="204"/>
      <c r="C399" s="205"/>
      <c r="D399" s="206" t="s">
        <v>157</v>
      </c>
      <c r="E399" s="207" t="s">
        <v>1</v>
      </c>
      <c r="F399" s="208" t="s">
        <v>448</v>
      </c>
      <c r="G399" s="205"/>
      <c r="H399" s="207" t="s">
        <v>1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157</v>
      </c>
      <c r="AU399" s="214" t="s">
        <v>86</v>
      </c>
      <c r="AV399" s="12" t="s">
        <v>82</v>
      </c>
      <c r="AW399" s="12" t="s">
        <v>32</v>
      </c>
      <c r="AX399" s="12" t="s">
        <v>77</v>
      </c>
      <c r="AY399" s="214" t="s">
        <v>148</v>
      </c>
    </row>
    <row r="400" spans="2:65" s="13" customFormat="1">
      <c r="B400" s="215"/>
      <c r="C400" s="216"/>
      <c r="D400" s="206" t="s">
        <v>157</v>
      </c>
      <c r="E400" s="217" t="s">
        <v>1</v>
      </c>
      <c r="F400" s="218" t="s">
        <v>449</v>
      </c>
      <c r="G400" s="216"/>
      <c r="H400" s="219">
        <v>17.46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157</v>
      </c>
      <c r="AU400" s="225" t="s">
        <v>86</v>
      </c>
      <c r="AV400" s="13" t="s">
        <v>86</v>
      </c>
      <c r="AW400" s="13" t="s">
        <v>32</v>
      </c>
      <c r="AX400" s="13" t="s">
        <v>77</v>
      </c>
      <c r="AY400" s="225" t="s">
        <v>148</v>
      </c>
    </row>
    <row r="401" spans="2:51" s="12" customFormat="1">
      <c r="B401" s="204"/>
      <c r="C401" s="205"/>
      <c r="D401" s="206" t="s">
        <v>157</v>
      </c>
      <c r="E401" s="207" t="s">
        <v>1</v>
      </c>
      <c r="F401" s="208" t="s">
        <v>265</v>
      </c>
      <c r="G401" s="205"/>
      <c r="H401" s="207" t="s">
        <v>1</v>
      </c>
      <c r="I401" s="209"/>
      <c r="J401" s="205"/>
      <c r="K401" s="205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157</v>
      </c>
      <c r="AU401" s="214" t="s">
        <v>86</v>
      </c>
      <c r="AV401" s="12" t="s">
        <v>82</v>
      </c>
      <c r="AW401" s="12" t="s">
        <v>32</v>
      </c>
      <c r="AX401" s="12" t="s">
        <v>77</v>
      </c>
      <c r="AY401" s="214" t="s">
        <v>148</v>
      </c>
    </row>
    <row r="402" spans="2:51" s="13" customFormat="1">
      <c r="B402" s="215"/>
      <c r="C402" s="216"/>
      <c r="D402" s="206" t="s">
        <v>157</v>
      </c>
      <c r="E402" s="217" t="s">
        <v>1</v>
      </c>
      <c r="F402" s="218" t="s">
        <v>450</v>
      </c>
      <c r="G402" s="216"/>
      <c r="H402" s="219">
        <v>22.7</v>
      </c>
      <c r="I402" s="220"/>
      <c r="J402" s="216"/>
      <c r="K402" s="216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157</v>
      </c>
      <c r="AU402" s="225" t="s">
        <v>86</v>
      </c>
      <c r="AV402" s="13" t="s">
        <v>86</v>
      </c>
      <c r="AW402" s="13" t="s">
        <v>32</v>
      </c>
      <c r="AX402" s="13" t="s">
        <v>77</v>
      </c>
      <c r="AY402" s="225" t="s">
        <v>148</v>
      </c>
    </row>
    <row r="403" spans="2:51" s="13" customFormat="1">
      <c r="B403" s="215"/>
      <c r="C403" s="216"/>
      <c r="D403" s="206" t="s">
        <v>157</v>
      </c>
      <c r="E403" s="217" t="s">
        <v>1</v>
      </c>
      <c r="F403" s="218" t="s">
        <v>451</v>
      </c>
      <c r="G403" s="216"/>
      <c r="H403" s="219">
        <v>11.16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157</v>
      </c>
      <c r="AU403" s="225" t="s">
        <v>86</v>
      </c>
      <c r="AV403" s="13" t="s">
        <v>86</v>
      </c>
      <c r="AW403" s="13" t="s">
        <v>32</v>
      </c>
      <c r="AX403" s="13" t="s">
        <v>77</v>
      </c>
      <c r="AY403" s="225" t="s">
        <v>148</v>
      </c>
    </row>
    <row r="404" spans="2:51" s="13" customFormat="1">
      <c r="B404" s="215"/>
      <c r="C404" s="216"/>
      <c r="D404" s="206" t="s">
        <v>157</v>
      </c>
      <c r="E404" s="217" t="s">
        <v>1</v>
      </c>
      <c r="F404" s="218" t="s">
        <v>452</v>
      </c>
      <c r="G404" s="216"/>
      <c r="H404" s="219">
        <v>7.33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157</v>
      </c>
      <c r="AU404" s="225" t="s">
        <v>86</v>
      </c>
      <c r="AV404" s="13" t="s">
        <v>86</v>
      </c>
      <c r="AW404" s="13" t="s">
        <v>32</v>
      </c>
      <c r="AX404" s="13" t="s">
        <v>77</v>
      </c>
      <c r="AY404" s="225" t="s">
        <v>148</v>
      </c>
    </row>
    <row r="405" spans="2:51" s="13" customFormat="1">
      <c r="B405" s="215"/>
      <c r="C405" s="216"/>
      <c r="D405" s="206" t="s">
        <v>157</v>
      </c>
      <c r="E405" s="217" t="s">
        <v>1</v>
      </c>
      <c r="F405" s="218" t="s">
        <v>453</v>
      </c>
      <c r="G405" s="216"/>
      <c r="H405" s="219">
        <v>9.0299999999999994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157</v>
      </c>
      <c r="AU405" s="225" t="s">
        <v>86</v>
      </c>
      <c r="AV405" s="13" t="s">
        <v>86</v>
      </c>
      <c r="AW405" s="13" t="s">
        <v>32</v>
      </c>
      <c r="AX405" s="13" t="s">
        <v>77</v>
      </c>
      <c r="AY405" s="225" t="s">
        <v>148</v>
      </c>
    </row>
    <row r="406" spans="2:51" s="13" customFormat="1">
      <c r="B406" s="215"/>
      <c r="C406" s="216"/>
      <c r="D406" s="206" t="s">
        <v>157</v>
      </c>
      <c r="E406" s="217" t="s">
        <v>1</v>
      </c>
      <c r="F406" s="218" t="s">
        <v>454</v>
      </c>
      <c r="G406" s="216"/>
      <c r="H406" s="219">
        <v>6.84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157</v>
      </c>
      <c r="AU406" s="225" t="s">
        <v>86</v>
      </c>
      <c r="AV406" s="13" t="s">
        <v>86</v>
      </c>
      <c r="AW406" s="13" t="s">
        <v>32</v>
      </c>
      <c r="AX406" s="13" t="s">
        <v>77</v>
      </c>
      <c r="AY406" s="225" t="s">
        <v>148</v>
      </c>
    </row>
    <row r="407" spans="2:51" s="13" customFormat="1">
      <c r="B407" s="215"/>
      <c r="C407" s="216"/>
      <c r="D407" s="206" t="s">
        <v>157</v>
      </c>
      <c r="E407" s="217" t="s">
        <v>1</v>
      </c>
      <c r="F407" s="218" t="s">
        <v>455</v>
      </c>
      <c r="G407" s="216"/>
      <c r="H407" s="219">
        <v>45.78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157</v>
      </c>
      <c r="AU407" s="225" t="s">
        <v>86</v>
      </c>
      <c r="AV407" s="13" t="s">
        <v>86</v>
      </c>
      <c r="AW407" s="13" t="s">
        <v>32</v>
      </c>
      <c r="AX407" s="13" t="s">
        <v>77</v>
      </c>
      <c r="AY407" s="225" t="s">
        <v>148</v>
      </c>
    </row>
    <row r="408" spans="2:51" s="13" customFormat="1">
      <c r="B408" s="215"/>
      <c r="C408" s="216"/>
      <c r="D408" s="206" t="s">
        <v>157</v>
      </c>
      <c r="E408" s="217" t="s">
        <v>1</v>
      </c>
      <c r="F408" s="218" t="s">
        <v>456</v>
      </c>
      <c r="G408" s="216"/>
      <c r="H408" s="219">
        <v>10.35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157</v>
      </c>
      <c r="AU408" s="225" t="s">
        <v>86</v>
      </c>
      <c r="AV408" s="13" t="s">
        <v>86</v>
      </c>
      <c r="AW408" s="13" t="s">
        <v>32</v>
      </c>
      <c r="AX408" s="13" t="s">
        <v>77</v>
      </c>
      <c r="AY408" s="225" t="s">
        <v>148</v>
      </c>
    </row>
    <row r="409" spans="2:51" s="15" customFormat="1">
      <c r="B409" s="246"/>
      <c r="C409" s="247"/>
      <c r="D409" s="206" t="s">
        <v>157</v>
      </c>
      <c r="E409" s="248" t="s">
        <v>1</v>
      </c>
      <c r="F409" s="249" t="s">
        <v>414</v>
      </c>
      <c r="G409" s="247"/>
      <c r="H409" s="250">
        <v>246.62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AT409" s="256" t="s">
        <v>157</v>
      </c>
      <c r="AU409" s="256" t="s">
        <v>86</v>
      </c>
      <c r="AV409" s="15" t="s">
        <v>166</v>
      </c>
      <c r="AW409" s="15" t="s">
        <v>32</v>
      </c>
      <c r="AX409" s="15" t="s">
        <v>77</v>
      </c>
      <c r="AY409" s="256" t="s">
        <v>148</v>
      </c>
    </row>
    <row r="410" spans="2:51" s="12" customFormat="1">
      <c r="B410" s="204"/>
      <c r="C410" s="205"/>
      <c r="D410" s="206" t="s">
        <v>157</v>
      </c>
      <c r="E410" s="207" t="s">
        <v>1</v>
      </c>
      <c r="F410" s="208" t="s">
        <v>457</v>
      </c>
      <c r="G410" s="205"/>
      <c r="H410" s="207" t="s">
        <v>1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157</v>
      </c>
      <c r="AU410" s="214" t="s">
        <v>86</v>
      </c>
      <c r="AV410" s="12" t="s">
        <v>82</v>
      </c>
      <c r="AW410" s="12" t="s">
        <v>32</v>
      </c>
      <c r="AX410" s="12" t="s">
        <v>77</v>
      </c>
      <c r="AY410" s="214" t="s">
        <v>148</v>
      </c>
    </row>
    <row r="411" spans="2:51" s="13" customFormat="1">
      <c r="B411" s="215"/>
      <c r="C411" s="216"/>
      <c r="D411" s="206" t="s">
        <v>157</v>
      </c>
      <c r="E411" s="217" t="s">
        <v>1</v>
      </c>
      <c r="F411" s="218" t="s">
        <v>458</v>
      </c>
      <c r="G411" s="216"/>
      <c r="H411" s="219">
        <v>4.3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157</v>
      </c>
      <c r="AU411" s="225" t="s">
        <v>86</v>
      </c>
      <c r="AV411" s="13" t="s">
        <v>86</v>
      </c>
      <c r="AW411" s="13" t="s">
        <v>32</v>
      </c>
      <c r="AX411" s="13" t="s">
        <v>77</v>
      </c>
      <c r="AY411" s="225" t="s">
        <v>148</v>
      </c>
    </row>
    <row r="412" spans="2:51" s="13" customFormat="1">
      <c r="B412" s="215"/>
      <c r="C412" s="216"/>
      <c r="D412" s="206" t="s">
        <v>157</v>
      </c>
      <c r="E412" s="217" t="s">
        <v>1</v>
      </c>
      <c r="F412" s="218" t="s">
        <v>459</v>
      </c>
      <c r="G412" s="216"/>
      <c r="H412" s="219">
        <v>15.77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157</v>
      </c>
      <c r="AU412" s="225" t="s">
        <v>86</v>
      </c>
      <c r="AV412" s="13" t="s">
        <v>86</v>
      </c>
      <c r="AW412" s="13" t="s">
        <v>32</v>
      </c>
      <c r="AX412" s="13" t="s">
        <v>77</v>
      </c>
      <c r="AY412" s="225" t="s">
        <v>148</v>
      </c>
    </row>
    <row r="413" spans="2:51" s="13" customFormat="1">
      <c r="B413" s="215"/>
      <c r="C413" s="216"/>
      <c r="D413" s="206" t="s">
        <v>157</v>
      </c>
      <c r="E413" s="217" t="s">
        <v>1</v>
      </c>
      <c r="F413" s="218" t="s">
        <v>460</v>
      </c>
      <c r="G413" s="216"/>
      <c r="H413" s="219">
        <v>20.82</v>
      </c>
      <c r="I413" s="220"/>
      <c r="J413" s="216"/>
      <c r="K413" s="216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157</v>
      </c>
      <c r="AU413" s="225" t="s">
        <v>86</v>
      </c>
      <c r="AV413" s="13" t="s">
        <v>86</v>
      </c>
      <c r="AW413" s="13" t="s">
        <v>32</v>
      </c>
      <c r="AX413" s="13" t="s">
        <v>77</v>
      </c>
      <c r="AY413" s="225" t="s">
        <v>148</v>
      </c>
    </row>
    <row r="414" spans="2:51" s="13" customFormat="1">
      <c r="B414" s="215"/>
      <c r="C414" s="216"/>
      <c r="D414" s="206" t="s">
        <v>157</v>
      </c>
      <c r="E414" s="217" t="s">
        <v>1</v>
      </c>
      <c r="F414" s="218" t="s">
        <v>461</v>
      </c>
      <c r="G414" s="216"/>
      <c r="H414" s="219">
        <v>5.86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157</v>
      </c>
      <c r="AU414" s="225" t="s">
        <v>86</v>
      </c>
      <c r="AV414" s="13" t="s">
        <v>86</v>
      </c>
      <c r="AW414" s="13" t="s">
        <v>32</v>
      </c>
      <c r="AX414" s="13" t="s">
        <v>77</v>
      </c>
      <c r="AY414" s="225" t="s">
        <v>148</v>
      </c>
    </row>
    <row r="415" spans="2:51" s="13" customFormat="1">
      <c r="B415" s="215"/>
      <c r="C415" s="216"/>
      <c r="D415" s="206" t="s">
        <v>157</v>
      </c>
      <c r="E415" s="217" t="s">
        <v>1</v>
      </c>
      <c r="F415" s="218" t="s">
        <v>462</v>
      </c>
      <c r="G415" s="216"/>
      <c r="H415" s="219">
        <v>8.6999999999999993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157</v>
      </c>
      <c r="AU415" s="225" t="s">
        <v>86</v>
      </c>
      <c r="AV415" s="13" t="s">
        <v>86</v>
      </c>
      <c r="AW415" s="13" t="s">
        <v>32</v>
      </c>
      <c r="AX415" s="13" t="s">
        <v>77</v>
      </c>
      <c r="AY415" s="225" t="s">
        <v>148</v>
      </c>
    </row>
    <row r="416" spans="2:51" s="13" customFormat="1">
      <c r="B416" s="215"/>
      <c r="C416" s="216"/>
      <c r="D416" s="206" t="s">
        <v>157</v>
      </c>
      <c r="E416" s="217" t="s">
        <v>1</v>
      </c>
      <c r="F416" s="218" t="s">
        <v>463</v>
      </c>
      <c r="G416" s="216"/>
      <c r="H416" s="219">
        <v>2.76</v>
      </c>
      <c r="I416" s="220"/>
      <c r="J416" s="216"/>
      <c r="K416" s="216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157</v>
      </c>
      <c r="AU416" s="225" t="s">
        <v>86</v>
      </c>
      <c r="AV416" s="13" t="s">
        <v>86</v>
      </c>
      <c r="AW416" s="13" t="s">
        <v>32</v>
      </c>
      <c r="AX416" s="13" t="s">
        <v>77</v>
      </c>
      <c r="AY416" s="225" t="s">
        <v>148</v>
      </c>
    </row>
    <row r="417" spans="2:65" s="13" customFormat="1">
      <c r="B417" s="215"/>
      <c r="C417" s="216"/>
      <c r="D417" s="206" t="s">
        <v>157</v>
      </c>
      <c r="E417" s="217" t="s">
        <v>1</v>
      </c>
      <c r="F417" s="218" t="s">
        <v>464</v>
      </c>
      <c r="G417" s="216"/>
      <c r="H417" s="219">
        <v>12.18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157</v>
      </c>
      <c r="AU417" s="225" t="s">
        <v>86</v>
      </c>
      <c r="AV417" s="13" t="s">
        <v>86</v>
      </c>
      <c r="AW417" s="13" t="s">
        <v>32</v>
      </c>
      <c r="AX417" s="13" t="s">
        <v>77</v>
      </c>
      <c r="AY417" s="225" t="s">
        <v>148</v>
      </c>
    </row>
    <row r="418" spans="2:65" s="13" customFormat="1">
      <c r="B418" s="215"/>
      <c r="C418" s="216"/>
      <c r="D418" s="206" t="s">
        <v>157</v>
      </c>
      <c r="E418" s="217" t="s">
        <v>1</v>
      </c>
      <c r="F418" s="218" t="s">
        <v>465</v>
      </c>
      <c r="G418" s="216"/>
      <c r="H418" s="219">
        <v>3.34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157</v>
      </c>
      <c r="AU418" s="225" t="s">
        <v>86</v>
      </c>
      <c r="AV418" s="13" t="s">
        <v>86</v>
      </c>
      <c r="AW418" s="13" t="s">
        <v>32</v>
      </c>
      <c r="AX418" s="13" t="s">
        <v>77</v>
      </c>
      <c r="AY418" s="225" t="s">
        <v>148</v>
      </c>
    </row>
    <row r="419" spans="2:65" s="13" customFormat="1">
      <c r="B419" s="215"/>
      <c r="C419" s="216"/>
      <c r="D419" s="206" t="s">
        <v>157</v>
      </c>
      <c r="E419" s="217" t="s">
        <v>1</v>
      </c>
      <c r="F419" s="218" t="s">
        <v>466</v>
      </c>
      <c r="G419" s="216"/>
      <c r="H419" s="219">
        <v>3.27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157</v>
      </c>
      <c r="AU419" s="225" t="s">
        <v>86</v>
      </c>
      <c r="AV419" s="13" t="s">
        <v>86</v>
      </c>
      <c r="AW419" s="13" t="s">
        <v>32</v>
      </c>
      <c r="AX419" s="13" t="s">
        <v>77</v>
      </c>
      <c r="AY419" s="225" t="s">
        <v>148</v>
      </c>
    </row>
    <row r="420" spans="2:65" s="15" customFormat="1">
      <c r="B420" s="246"/>
      <c r="C420" s="247"/>
      <c r="D420" s="206" t="s">
        <v>157</v>
      </c>
      <c r="E420" s="248" t="s">
        <v>1</v>
      </c>
      <c r="F420" s="249" t="s">
        <v>414</v>
      </c>
      <c r="G420" s="247"/>
      <c r="H420" s="250">
        <v>77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AT420" s="256" t="s">
        <v>157</v>
      </c>
      <c r="AU420" s="256" t="s">
        <v>86</v>
      </c>
      <c r="AV420" s="15" t="s">
        <v>166</v>
      </c>
      <c r="AW420" s="15" t="s">
        <v>32</v>
      </c>
      <c r="AX420" s="15" t="s">
        <v>77</v>
      </c>
      <c r="AY420" s="256" t="s">
        <v>148</v>
      </c>
    </row>
    <row r="421" spans="2:65" s="14" customFormat="1">
      <c r="B421" s="226"/>
      <c r="C421" s="227"/>
      <c r="D421" s="206" t="s">
        <v>157</v>
      </c>
      <c r="E421" s="228" t="s">
        <v>1</v>
      </c>
      <c r="F421" s="229" t="s">
        <v>160</v>
      </c>
      <c r="G421" s="227"/>
      <c r="H421" s="230">
        <v>323.62</v>
      </c>
      <c r="I421" s="231"/>
      <c r="J421" s="227"/>
      <c r="K421" s="227"/>
      <c r="L421" s="232"/>
      <c r="M421" s="233"/>
      <c r="N421" s="234"/>
      <c r="O421" s="234"/>
      <c r="P421" s="234"/>
      <c r="Q421" s="234"/>
      <c r="R421" s="234"/>
      <c r="S421" s="234"/>
      <c r="T421" s="235"/>
      <c r="AT421" s="236" t="s">
        <v>157</v>
      </c>
      <c r="AU421" s="236" t="s">
        <v>86</v>
      </c>
      <c r="AV421" s="14" t="s">
        <v>155</v>
      </c>
      <c r="AW421" s="14" t="s">
        <v>32</v>
      </c>
      <c r="AX421" s="14" t="s">
        <v>82</v>
      </c>
      <c r="AY421" s="236" t="s">
        <v>148</v>
      </c>
    </row>
    <row r="422" spans="2:65" s="1" customFormat="1" ht="16.5" customHeight="1">
      <c r="B422" s="34"/>
      <c r="C422" s="237" t="s">
        <v>467</v>
      </c>
      <c r="D422" s="237" t="s">
        <v>190</v>
      </c>
      <c r="E422" s="238" t="s">
        <v>468</v>
      </c>
      <c r="F422" s="239" t="s">
        <v>469</v>
      </c>
      <c r="G422" s="240" t="s">
        <v>153</v>
      </c>
      <c r="H422" s="241">
        <v>44.03</v>
      </c>
      <c r="I422" s="242"/>
      <c r="J422" s="241">
        <f>ROUND(I422*H422,2)</f>
        <v>0</v>
      </c>
      <c r="K422" s="239" t="s">
        <v>154</v>
      </c>
      <c r="L422" s="243"/>
      <c r="M422" s="244" t="s">
        <v>1</v>
      </c>
      <c r="N422" s="245" t="s">
        <v>42</v>
      </c>
      <c r="O422" s="66"/>
      <c r="P422" s="200">
        <f>O422*H422</f>
        <v>0</v>
      </c>
      <c r="Q422" s="200">
        <v>6.8000000000000005E-4</v>
      </c>
      <c r="R422" s="200">
        <f>Q422*H422</f>
        <v>2.9940400000000002E-2</v>
      </c>
      <c r="S422" s="200">
        <v>0</v>
      </c>
      <c r="T422" s="201">
        <f>S422*H422</f>
        <v>0</v>
      </c>
      <c r="AR422" s="202" t="s">
        <v>96</v>
      </c>
      <c r="AT422" s="202" t="s">
        <v>190</v>
      </c>
      <c r="AU422" s="202" t="s">
        <v>86</v>
      </c>
      <c r="AY422" s="17" t="s">
        <v>148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17" t="s">
        <v>82</v>
      </c>
      <c r="BK422" s="203">
        <f>ROUND(I422*H422,2)</f>
        <v>0</v>
      </c>
      <c r="BL422" s="17" t="s">
        <v>155</v>
      </c>
      <c r="BM422" s="202" t="s">
        <v>470</v>
      </c>
    </row>
    <row r="423" spans="2:65" s="12" customFormat="1">
      <c r="B423" s="204"/>
      <c r="C423" s="205"/>
      <c r="D423" s="206" t="s">
        <v>157</v>
      </c>
      <c r="E423" s="207" t="s">
        <v>1</v>
      </c>
      <c r="F423" s="208" t="s">
        <v>471</v>
      </c>
      <c r="G423" s="205"/>
      <c r="H423" s="207" t="s">
        <v>1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157</v>
      </c>
      <c r="AU423" s="214" t="s">
        <v>86</v>
      </c>
      <c r="AV423" s="12" t="s">
        <v>82</v>
      </c>
      <c r="AW423" s="12" t="s">
        <v>32</v>
      </c>
      <c r="AX423" s="12" t="s">
        <v>77</v>
      </c>
      <c r="AY423" s="214" t="s">
        <v>148</v>
      </c>
    </row>
    <row r="424" spans="2:65" s="13" customFormat="1">
      <c r="B424" s="215"/>
      <c r="C424" s="216"/>
      <c r="D424" s="206" t="s">
        <v>157</v>
      </c>
      <c r="E424" s="217" t="s">
        <v>1</v>
      </c>
      <c r="F424" s="218" t="s">
        <v>472</v>
      </c>
      <c r="G424" s="216"/>
      <c r="H424" s="219">
        <v>41.93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157</v>
      </c>
      <c r="AU424" s="225" t="s">
        <v>86</v>
      </c>
      <c r="AV424" s="13" t="s">
        <v>86</v>
      </c>
      <c r="AW424" s="13" t="s">
        <v>32</v>
      </c>
      <c r="AX424" s="13" t="s">
        <v>82</v>
      </c>
      <c r="AY424" s="225" t="s">
        <v>148</v>
      </c>
    </row>
    <row r="425" spans="2:65" s="13" customFormat="1">
      <c r="B425" s="215"/>
      <c r="C425" s="216"/>
      <c r="D425" s="206" t="s">
        <v>157</v>
      </c>
      <c r="E425" s="216"/>
      <c r="F425" s="218" t="s">
        <v>473</v>
      </c>
      <c r="G425" s="216"/>
      <c r="H425" s="219">
        <v>44.03</v>
      </c>
      <c r="I425" s="220"/>
      <c r="J425" s="216"/>
      <c r="K425" s="216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157</v>
      </c>
      <c r="AU425" s="225" t="s">
        <v>86</v>
      </c>
      <c r="AV425" s="13" t="s">
        <v>86</v>
      </c>
      <c r="AW425" s="13" t="s">
        <v>4</v>
      </c>
      <c r="AX425" s="13" t="s">
        <v>82</v>
      </c>
      <c r="AY425" s="225" t="s">
        <v>148</v>
      </c>
    </row>
    <row r="426" spans="2:65" s="1" customFormat="1" ht="16.5" customHeight="1">
      <c r="B426" s="34"/>
      <c r="C426" s="237" t="s">
        <v>474</v>
      </c>
      <c r="D426" s="237" t="s">
        <v>190</v>
      </c>
      <c r="E426" s="238" t="s">
        <v>431</v>
      </c>
      <c r="F426" s="239" t="s">
        <v>432</v>
      </c>
      <c r="G426" s="240" t="s">
        <v>153</v>
      </c>
      <c r="H426" s="241">
        <v>13.74</v>
      </c>
      <c r="I426" s="242"/>
      <c r="J426" s="241">
        <f>ROUND(I426*H426,2)</f>
        <v>0</v>
      </c>
      <c r="K426" s="239" t="s">
        <v>154</v>
      </c>
      <c r="L426" s="243"/>
      <c r="M426" s="244" t="s">
        <v>1</v>
      </c>
      <c r="N426" s="245" t="s">
        <v>42</v>
      </c>
      <c r="O426" s="66"/>
      <c r="P426" s="200">
        <f>O426*H426</f>
        <v>0</v>
      </c>
      <c r="Q426" s="200">
        <v>1.1999999999999999E-3</v>
      </c>
      <c r="R426" s="200">
        <f>Q426*H426</f>
        <v>1.6487999999999999E-2</v>
      </c>
      <c r="S426" s="200">
        <v>0</v>
      </c>
      <c r="T426" s="201">
        <f>S426*H426</f>
        <v>0</v>
      </c>
      <c r="AR426" s="202" t="s">
        <v>96</v>
      </c>
      <c r="AT426" s="202" t="s">
        <v>190</v>
      </c>
      <c r="AU426" s="202" t="s">
        <v>86</v>
      </c>
      <c r="AY426" s="17" t="s">
        <v>148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17" t="s">
        <v>82</v>
      </c>
      <c r="BK426" s="203">
        <f>ROUND(I426*H426,2)</f>
        <v>0</v>
      </c>
      <c r="BL426" s="17" t="s">
        <v>155</v>
      </c>
      <c r="BM426" s="202" t="s">
        <v>475</v>
      </c>
    </row>
    <row r="427" spans="2:65" s="12" customFormat="1">
      <c r="B427" s="204"/>
      <c r="C427" s="205"/>
      <c r="D427" s="206" t="s">
        <v>157</v>
      </c>
      <c r="E427" s="207" t="s">
        <v>1</v>
      </c>
      <c r="F427" s="208" t="s">
        <v>457</v>
      </c>
      <c r="G427" s="205"/>
      <c r="H427" s="207" t="s">
        <v>1</v>
      </c>
      <c r="I427" s="209"/>
      <c r="J427" s="205"/>
      <c r="K427" s="205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157</v>
      </c>
      <c r="AU427" s="214" t="s">
        <v>86</v>
      </c>
      <c r="AV427" s="12" t="s">
        <v>82</v>
      </c>
      <c r="AW427" s="12" t="s">
        <v>32</v>
      </c>
      <c r="AX427" s="12" t="s">
        <v>77</v>
      </c>
      <c r="AY427" s="214" t="s">
        <v>148</v>
      </c>
    </row>
    <row r="428" spans="2:65" s="13" customFormat="1">
      <c r="B428" s="215"/>
      <c r="C428" s="216"/>
      <c r="D428" s="206" t="s">
        <v>157</v>
      </c>
      <c r="E428" s="217" t="s">
        <v>1</v>
      </c>
      <c r="F428" s="218" t="s">
        <v>476</v>
      </c>
      <c r="G428" s="216"/>
      <c r="H428" s="219">
        <v>13.09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157</v>
      </c>
      <c r="AU428" s="225" t="s">
        <v>86</v>
      </c>
      <c r="AV428" s="13" t="s">
        <v>86</v>
      </c>
      <c r="AW428" s="13" t="s">
        <v>32</v>
      </c>
      <c r="AX428" s="13" t="s">
        <v>82</v>
      </c>
      <c r="AY428" s="225" t="s">
        <v>148</v>
      </c>
    </row>
    <row r="429" spans="2:65" s="13" customFormat="1">
      <c r="B429" s="215"/>
      <c r="C429" s="216"/>
      <c r="D429" s="206" t="s">
        <v>157</v>
      </c>
      <c r="E429" s="216"/>
      <c r="F429" s="218" t="s">
        <v>477</v>
      </c>
      <c r="G429" s="216"/>
      <c r="H429" s="219">
        <v>13.74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157</v>
      </c>
      <c r="AU429" s="225" t="s">
        <v>86</v>
      </c>
      <c r="AV429" s="13" t="s">
        <v>86</v>
      </c>
      <c r="AW429" s="13" t="s">
        <v>4</v>
      </c>
      <c r="AX429" s="13" t="s">
        <v>82</v>
      </c>
      <c r="AY429" s="225" t="s">
        <v>148</v>
      </c>
    </row>
    <row r="430" spans="2:65" s="1" customFormat="1" ht="24" customHeight="1">
      <c r="B430" s="34"/>
      <c r="C430" s="192" t="s">
        <v>478</v>
      </c>
      <c r="D430" s="192" t="s">
        <v>150</v>
      </c>
      <c r="E430" s="193" t="s">
        <v>479</v>
      </c>
      <c r="F430" s="194" t="s">
        <v>480</v>
      </c>
      <c r="G430" s="195" t="s">
        <v>153</v>
      </c>
      <c r="H430" s="196">
        <v>588.95000000000005</v>
      </c>
      <c r="I430" s="197"/>
      <c r="J430" s="196">
        <f>ROUND(I430*H430,2)</f>
        <v>0</v>
      </c>
      <c r="K430" s="194" t="s">
        <v>154</v>
      </c>
      <c r="L430" s="38"/>
      <c r="M430" s="198" t="s">
        <v>1</v>
      </c>
      <c r="N430" s="199" t="s">
        <v>42</v>
      </c>
      <c r="O430" s="66"/>
      <c r="P430" s="200">
        <f>O430*H430</f>
        <v>0</v>
      </c>
      <c r="Q430" s="200">
        <v>6.0000000000000002E-5</v>
      </c>
      <c r="R430" s="200">
        <f>Q430*H430</f>
        <v>3.5337E-2</v>
      </c>
      <c r="S430" s="200">
        <v>0</v>
      </c>
      <c r="T430" s="201">
        <f>S430*H430</f>
        <v>0</v>
      </c>
      <c r="AR430" s="202" t="s">
        <v>155</v>
      </c>
      <c r="AT430" s="202" t="s">
        <v>150</v>
      </c>
      <c r="AU430" s="202" t="s">
        <v>86</v>
      </c>
      <c r="AY430" s="17" t="s">
        <v>148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17" t="s">
        <v>82</v>
      </c>
      <c r="BK430" s="203">
        <f>ROUND(I430*H430,2)</f>
        <v>0</v>
      </c>
      <c r="BL430" s="17" t="s">
        <v>155</v>
      </c>
      <c r="BM430" s="202" t="s">
        <v>481</v>
      </c>
    </row>
    <row r="431" spans="2:65" s="13" customFormat="1">
      <c r="B431" s="215"/>
      <c r="C431" s="216"/>
      <c r="D431" s="206" t="s">
        <v>157</v>
      </c>
      <c r="E431" s="217" t="s">
        <v>1</v>
      </c>
      <c r="F431" s="218" t="s">
        <v>482</v>
      </c>
      <c r="G431" s="216"/>
      <c r="H431" s="219">
        <v>549.04999999999995</v>
      </c>
      <c r="I431" s="220"/>
      <c r="J431" s="216"/>
      <c r="K431" s="216"/>
      <c r="L431" s="221"/>
      <c r="M431" s="222"/>
      <c r="N431" s="223"/>
      <c r="O431" s="223"/>
      <c r="P431" s="223"/>
      <c r="Q431" s="223"/>
      <c r="R431" s="223"/>
      <c r="S431" s="223"/>
      <c r="T431" s="224"/>
      <c r="AT431" s="225" t="s">
        <v>157</v>
      </c>
      <c r="AU431" s="225" t="s">
        <v>86</v>
      </c>
      <c r="AV431" s="13" t="s">
        <v>86</v>
      </c>
      <c r="AW431" s="13" t="s">
        <v>32</v>
      </c>
      <c r="AX431" s="13" t="s">
        <v>77</v>
      </c>
      <c r="AY431" s="225" t="s">
        <v>148</v>
      </c>
    </row>
    <row r="432" spans="2:65" s="13" customFormat="1">
      <c r="B432" s="215"/>
      <c r="C432" s="216"/>
      <c r="D432" s="206" t="s">
        <v>157</v>
      </c>
      <c r="E432" s="217" t="s">
        <v>1</v>
      </c>
      <c r="F432" s="218" t="s">
        <v>483</v>
      </c>
      <c r="G432" s="216"/>
      <c r="H432" s="219">
        <v>39.9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157</v>
      </c>
      <c r="AU432" s="225" t="s">
        <v>86</v>
      </c>
      <c r="AV432" s="13" t="s">
        <v>86</v>
      </c>
      <c r="AW432" s="13" t="s">
        <v>32</v>
      </c>
      <c r="AX432" s="13" t="s">
        <v>77</v>
      </c>
      <c r="AY432" s="225" t="s">
        <v>148</v>
      </c>
    </row>
    <row r="433" spans="2:65" s="14" customFormat="1">
      <c r="B433" s="226"/>
      <c r="C433" s="227"/>
      <c r="D433" s="206" t="s">
        <v>157</v>
      </c>
      <c r="E433" s="228" t="s">
        <v>1</v>
      </c>
      <c r="F433" s="229" t="s">
        <v>160</v>
      </c>
      <c r="G433" s="227"/>
      <c r="H433" s="230">
        <v>588.94999999999993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AT433" s="236" t="s">
        <v>157</v>
      </c>
      <c r="AU433" s="236" t="s">
        <v>86</v>
      </c>
      <c r="AV433" s="14" t="s">
        <v>155</v>
      </c>
      <c r="AW433" s="14" t="s">
        <v>32</v>
      </c>
      <c r="AX433" s="14" t="s">
        <v>82</v>
      </c>
      <c r="AY433" s="236" t="s">
        <v>148</v>
      </c>
    </row>
    <row r="434" spans="2:65" s="1" customFormat="1" ht="16.5" customHeight="1">
      <c r="B434" s="34"/>
      <c r="C434" s="192" t="s">
        <v>484</v>
      </c>
      <c r="D434" s="192" t="s">
        <v>150</v>
      </c>
      <c r="E434" s="193" t="s">
        <v>485</v>
      </c>
      <c r="F434" s="194" t="s">
        <v>486</v>
      </c>
      <c r="G434" s="195" t="s">
        <v>439</v>
      </c>
      <c r="H434" s="196">
        <v>66.58</v>
      </c>
      <c r="I434" s="197"/>
      <c r="J434" s="196">
        <f>ROUND(I434*H434,2)</f>
        <v>0</v>
      </c>
      <c r="K434" s="194" t="s">
        <v>154</v>
      </c>
      <c r="L434" s="38"/>
      <c r="M434" s="198" t="s">
        <v>1</v>
      </c>
      <c r="N434" s="199" t="s">
        <v>42</v>
      </c>
      <c r="O434" s="66"/>
      <c r="P434" s="200">
        <f>O434*H434</f>
        <v>0</v>
      </c>
      <c r="Q434" s="200">
        <v>6.0000000000000002E-5</v>
      </c>
      <c r="R434" s="200">
        <f>Q434*H434</f>
        <v>3.9947999999999997E-3</v>
      </c>
      <c r="S434" s="200">
        <v>0</v>
      </c>
      <c r="T434" s="201">
        <f>S434*H434</f>
        <v>0</v>
      </c>
      <c r="AR434" s="202" t="s">
        <v>155</v>
      </c>
      <c r="AT434" s="202" t="s">
        <v>150</v>
      </c>
      <c r="AU434" s="202" t="s">
        <v>86</v>
      </c>
      <c r="AY434" s="17" t="s">
        <v>148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17" t="s">
        <v>82</v>
      </c>
      <c r="BK434" s="203">
        <f>ROUND(I434*H434,2)</f>
        <v>0</v>
      </c>
      <c r="BL434" s="17" t="s">
        <v>155</v>
      </c>
      <c r="BM434" s="202" t="s">
        <v>487</v>
      </c>
    </row>
    <row r="435" spans="2:65" s="13" customFormat="1">
      <c r="B435" s="215"/>
      <c r="C435" s="216"/>
      <c r="D435" s="206" t="s">
        <v>157</v>
      </c>
      <c r="E435" s="217" t="s">
        <v>1</v>
      </c>
      <c r="F435" s="218" t="s">
        <v>488</v>
      </c>
      <c r="G435" s="216"/>
      <c r="H435" s="219">
        <v>66.58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157</v>
      </c>
      <c r="AU435" s="225" t="s">
        <v>86</v>
      </c>
      <c r="AV435" s="13" t="s">
        <v>86</v>
      </c>
      <c r="AW435" s="13" t="s">
        <v>32</v>
      </c>
      <c r="AX435" s="13" t="s">
        <v>77</v>
      </c>
      <c r="AY435" s="225" t="s">
        <v>148</v>
      </c>
    </row>
    <row r="436" spans="2:65" s="14" customFormat="1">
      <c r="B436" s="226"/>
      <c r="C436" s="227"/>
      <c r="D436" s="206" t="s">
        <v>157</v>
      </c>
      <c r="E436" s="228" t="s">
        <v>1</v>
      </c>
      <c r="F436" s="229" t="s">
        <v>160</v>
      </c>
      <c r="G436" s="227"/>
      <c r="H436" s="230">
        <v>66.58</v>
      </c>
      <c r="I436" s="231"/>
      <c r="J436" s="227"/>
      <c r="K436" s="227"/>
      <c r="L436" s="232"/>
      <c r="M436" s="233"/>
      <c r="N436" s="234"/>
      <c r="O436" s="234"/>
      <c r="P436" s="234"/>
      <c r="Q436" s="234"/>
      <c r="R436" s="234"/>
      <c r="S436" s="234"/>
      <c r="T436" s="235"/>
      <c r="AT436" s="236" t="s">
        <v>157</v>
      </c>
      <c r="AU436" s="236" t="s">
        <v>86</v>
      </c>
      <c r="AV436" s="14" t="s">
        <v>155</v>
      </c>
      <c r="AW436" s="14" t="s">
        <v>32</v>
      </c>
      <c r="AX436" s="14" t="s">
        <v>82</v>
      </c>
      <c r="AY436" s="236" t="s">
        <v>148</v>
      </c>
    </row>
    <row r="437" spans="2:65" s="1" customFormat="1" ht="24" customHeight="1">
      <c r="B437" s="34"/>
      <c r="C437" s="237" t="s">
        <v>489</v>
      </c>
      <c r="D437" s="237" t="s">
        <v>190</v>
      </c>
      <c r="E437" s="238" t="s">
        <v>490</v>
      </c>
      <c r="F437" s="239" t="s">
        <v>491</v>
      </c>
      <c r="G437" s="240" t="s">
        <v>439</v>
      </c>
      <c r="H437" s="241">
        <v>69.91</v>
      </c>
      <c r="I437" s="242"/>
      <c r="J437" s="241">
        <f>ROUND(I437*H437,2)</f>
        <v>0</v>
      </c>
      <c r="K437" s="239" t="s">
        <v>154</v>
      </c>
      <c r="L437" s="243"/>
      <c r="M437" s="244" t="s">
        <v>1</v>
      </c>
      <c r="N437" s="245" t="s">
        <v>42</v>
      </c>
      <c r="O437" s="66"/>
      <c r="P437" s="200">
        <f>O437*H437</f>
        <v>0</v>
      </c>
      <c r="Q437" s="200">
        <v>5.5999999999999995E-4</v>
      </c>
      <c r="R437" s="200">
        <f>Q437*H437</f>
        <v>3.9149599999999993E-2</v>
      </c>
      <c r="S437" s="200">
        <v>0</v>
      </c>
      <c r="T437" s="201">
        <f>S437*H437</f>
        <v>0</v>
      </c>
      <c r="AR437" s="202" t="s">
        <v>96</v>
      </c>
      <c r="AT437" s="202" t="s">
        <v>190</v>
      </c>
      <c r="AU437" s="202" t="s">
        <v>86</v>
      </c>
      <c r="AY437" s="17" t="s">
        <v>148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17" t="s">
        <v>82</v>
      </c>
      <c r="BK437" s="203">
        <f>ROUND(I437*H437,2)</f>
        <v>0</v>
      </c>
      <c r="BL437" s="17" t="s">
        <v>155</v>
      </c>
      <c r="BM437" s="202" t="s">
        <v>492</v>
      </c>
    </row>
    <row r="438" spans="2:65" s="13" customFormat="1">
      <c r="B438" s="215"/>
      <c r="C438" s="216"/>
      <c r="D438" s="206" t="s">
        <v>157</v>
      </c>
      <c r="E438" s="217" t="s">
        <v>1</v>
      </c>
      <c r="F438" s="218" t="s">
        <v>493</v>
      </c>
      <c r="G438" s="216"/>
      <c r="H438" s="219">
        <v>66.58</v>
      </c>
      <c r="I438" s="220"/>
      <c r="J438" s="216"/>
      <c r="K438" s="216"/>
      <c r="L438" s="221"/>
      <c r="M438" s="222"/>
      <c r="N438" s="223"/>
      <c r="O438" s="223"/>
      <c r="P438" s="223"/>
      <c r="Q438" s="223"/>
      <c r="R438" s="223"/>
      <c r="S438" s="223"/>
      <c r="T438" s="224"/>
      <c r="AT438" s="225" t="s">
        <v>157</v>
      </c>
      <c r="AU438" s="225" t="s">
        <v>86</v>
      </c>
      <c r="AV438" s="13" t="s">
        <v>86</v>
      </c>
      <c r="AW438" s="13" t="s">
        <v>32</v>
      </c>
      <c r="AX438" s="13" t="s">
        <v>82</v>
      </c>
      <c r="AY438" s="225" t="s">
        <v>148</v>
      </c>
    </row>
    <row r="439" spans="2:65" s="13" customFormat="1">
      <c r="B439" s="215"/>
      <c r="C439" s="216"/>
      <c r="D439" s="206" t="s">
        <v>157</v>
      </c>
      <c r="E439" s="216"/>
      <c r="F439" s="218" t="s">
        <v>494</v>
      </c>
      <c r="G439" s="216"/>
      <c r="H439" s="219">
        <v>69.91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157</v>
      </c>
      <c r="AU439" s="225" t="s">
        <v>86</v>
      </c>
      <c r="AV439" s="13" t="s">
        <v>86</v>
      </c>
      <c r="AW439" s="13" t="s">
        <v>4</v>
      </c>
      <c r="AX439" s="13" t="s">
        <v>82</v>
      </c>
      <c r="AY439" s="225" t="s">
        <v>148</v>
      </c>
    </row>
    <row r="440" spans="2:65" s="1" customFormat="1" ht="16.5" customHeight="1">
      <c r="B440" s="34"/>
      <c r="C440" s="192" t="s">
        <v>495</v>
      </c>
      <c r="D440" s="192" t="s">
        <v>150</v>
      </c>
      <c r="E440" s="193" t="s">
        <v>496</v>
      </c>
      <c r="F440" s="194" t="s">
        <v>497</v>
      </c>
      <c r="G440" s="195" t="s">
        <v>439</v>
      </c>
      <c r="H440" s="196">
        <v>709.96</v>
      </c>
      <c r="I440" s="197"/>
      <c r="J440" s="196">
        <f>ROUND(I440*H440,2)</f>
        <v>0</v>
      </c>
      <c r="K440" s="194" t="s">
        <v>154</v>
      </c>
      <c r="L440" s="38"/>
      <c r="M440" s="198" t="s">
        <v>1</v>
      </c>
      <c r="N440" s="199" t="s">
        <v>42</v>
      </c>
      <c r="O440" s="66"/>
      <c r="P440" s="200">
        <f>O440*H440</f>
        <v>0</v>
      </c>
      <c r="Q440" s="200">
        <v>2.5000000000000001E-4</v>
      </c>
      <c r="R440" s="200">
        <f>Q440*H440</f>
        <v>0.17749000000000001</v>
      </c>
      <c r="S440" s="200">
        <v>0</v>
      </c>
      <c r="T440" s="201">
        <f>S440*H440</f>
        <v>0</v>
      </c>
      <c r="AR440" s="202" t="s">
        <v>155</v>
      </c>
      <c r="AT440" s="202" t="s">
        <v>150</v>
      </c>
      <c r="AU440" s="202" t="s">
        <v>86</v>
      </c>
      <c r="AY440" s="17" t="s">
        <v>148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17" t="s">
        <v>82</v>
      </c>
      <c r="BK440" s="203">
        <f>ROUND(I440*H440,2)</f>
        <v>0</v>
      </c>
      <c r="BL440" s="17" t="s">
        <v>155</v>
      </c>
      <c r="BM440" s="202" t="s">
        <v>498</v>
      </c>
    </row>
    <row r="441" spans="2:65" s="13" customFormat="1">
      <c r="B441" s="215"/>
      <c r="C441" s="216"/>
      <c r="D441" s="206" t="s">
        <v>157</v>
      </c>
      <c r="E441" s="217" t="s">
        <v>1</v>
      </c>
      <c r="F441" s="218" t="s">
        <v>499</v>
      </c>
      <c r="G441" s="216"/>
      <c r="H441" s="219">
        <v>709.96</v>
      </c>
      <c r="I441" s="220"/>
      <c r="J441" s="216"/>
      <c r="K441" s="216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157</v>
      </c>
      <c r="AU441" s="225" t="s">
        <v>86</v>
      </c>
      <c r="AV441" s="13" t="s">
        <v>86</v>
      </c>
      <c r="AW441" s="13" t="s">
        <v>32</v>
      </c>
      <c r="AX441" s="13" t="s">
        <v>82</v>
      </c>
      <c r="AY441" s="225" t="s">
        <v>148</v>
      </c>
    </row>
    <row r="442" spans="2:65" s="1" customFormat="1" ht="16.5" customHeight="1">
      <c r="B442" s="34"/>
      <c r="C442" s="237" t="s">
        <v>500</v>
      </c>
      <c r="D442" s="237" t="s">
        <v>190</v>
      </c>
      <c r="E442" s="238" t="s">
        <v>501</v>
      </c>
      <c r="F442" s="239" t="s">
        <v>502</v>
      </c>
      <c r="G442" s="240" t="s">
        <v>439</v>
      </c>
      <c r="H442" s="241">
        <v>56.49</v>
      </c>
      <c r="I442" s="242"/>
      <c r="J442" s="241">
        <f>ROUND(I442*H442,2)</f>
        <v>0</v>
      </c>
      <c r="K442" s="239" t="s">
        <v>154</v>
      </c>
      <c r="L442" s="243"/>
      <c r="M442" s="244" t="s">
        <v>1</v>
      </c>
      <c r="N442" s="245" t="s">
        <v>42</v>
      </c>
      <c r="O442" s="66"/>
      <c r="P442" s="200">
        <f>O442*H442</f>
        <v>0</v>
      </c>
      <c r="Q442" s="200">
        <v>3.0000000000000001E-5</v>
      </c>
      <c r="R442" s="200">
        <f>Q442*H442</f>
        <v>1.6947000000000002E-3</v>
      </c>
      <c r="S442" s="200">
        <v>0</v>
      </c>
      <c r="T442" s="201">
        <f>S442*H442</f>
        <v>0</v>
      </c>
      <c r="AR442" s="202" t="s">
        <v>96</v>
      </c>
      <c r="AT442" s="202" t="s">
        <v>190</v>
      </c>
      <c r="AU442" s="202" t="s">
        <v>86</v>
      </c>
      <c r="AY442" s="17" t="s">
        <v>148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17" t="s">
        <v>82</v>
      </c>
      <c r="BK442" s="203">
        <f>ROUND(I442*H442,2)</f>
        <v>0</v>
      </c>
      <c r="BL442" s="17" t="s">
        <v>155</v>
      </c>
      <c r="BM442" s="202" t="s">
        <v>503</v>
      </c>
    </row>
    <row r="443" spans="2:65" s="12" customFormat="1">
      <c r="B443" s="204"/>
      <c r="C443" s="205"/>
      <c r="D443" s="206" t="s">
        <v>157</v>
      </c>
      <c r="E443" s="207" t="s">
        <v>1</v>
      </c>
      <c r="F443" s="208" t="s">
        <v>504</v>
      </c>
      <c r="G443" s="205"/>
      <c r="H443" s="207" t="s">
        <v>1</v>
      </c>
      <c r="I443" s="209"/>
      <c r="J443" s="205"/>
      <c r="K443" s="205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157</v>
      </c>
      <c r="AU443" s="214" t="s">
        <v>86</v>
      </c>
      <c r="AV443" s="12" t="s">
        <v>82</v>
      </c>
      <c r="AW443" s="12" t="s">
        <v>32</v>
      </c>
      <c r="AX443" s="12" t="s">
        <v>77</v>
      </c>
      <c r="AY443" s="214" t="s">
        <v>148</v>
      </c>
    </row>
    <row r="444" spans="2:65" s="13" customFormat="1">
      <c r="B444" s="215"/>
      <c r="C444" s="216"/>
      <c r="D444" s="206" t="s">
        <v>157</v>
      </c>
      <c r="E444" s="217" t="s">
        <v>1</v>
      </c>
      <c r="F444" s="218" t="s">
        <v>505</v>
      </c>
      <c r="G444" s="216"/>
      <c r="H444" s="219">
        <v>24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157</v>
      </c>
      <c r="AU444" s="225" t="s">
        <v>86</v>
      </c>
      <c r="AV444" s="13" t="s">
        <v>86</v>
      </c>
      <c r="AW444" s="13" t="s">
        <v>32</v>
      </c>
      <c r="AX444" s="13" t="s">
        <v>77</v>
      </c>
      <c r="AY444" s="225" t="s">
        <v>148</v>
      </c>
    </row>
    <row r="445" spans="2:65" s="13" customFormat="1">
      <c r="B445" s="215"/>
      <c r="C445" s="216"/>
      <c r="D445" s="206" t="s">
        <v>157</v>
      </c>
      <c r="E445" s="217" t="s">
        <v>1</v>
      </c>
      <c r="F445" s="218" t="s">
        <v>506</v>
      </c>
      <c r="G445" s="216"/>
      <c r="H445" s="219">
        <v>29.8</v>
      </c>
      <c r="I445" s="220"/>
      <c r="J445" s="216"/>
      <c r="K445" s="216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157</v>
      </c>
      <c r="AU445" s="225" t="s">
        <v>86</v>
      </c>
      <c r="AV445" s="13" t="s">
        <v>86</v>
      </c>
      <c r="AW445" s="13" t="s">
        <v>32</v>
      </c>
      <c r="AX445" s="13" t="s">
        <v>77</v>
      </c>
      <c r="AY445" s="225" t="s">
        <v>148</v>
      </c>
    </row>
    <row r="446" spans="2:65" s="14" customFormat="1">
      <c r="B446" s="226"/>
      <c r="C446" s="227"/>
      <c r="D446" s="206" t="s">
        <v>157</v>
      </c>
      <c r="E446" s="228" t="s">
        <v>1</v>
      </c>
      <c r="F446" s="229" t="s">
        <v>160</v>
      </c>
      <c r="G446" s="227"/>
      <c r="H446" s="230">
        <v>53.8</v>
      </c>
      <c r="I446" s="231"/>
      <c r="J446" s="227"/>
      <c r="K446" s="227"/>
      <c r="L446" s="232"/>
      <c r="M446" s="233"/>
      <c r="N446" s="234"/>
      <c r="O446" s="234"/>
      <c r="P446" s="234"/>
      <c r="Q446" s="234"/>
      <c r="R446" s="234"/>
      <c r="S446" s="234"/>
      <c r="T446" s="235"/>
      <c r="AT446" s="236" t="s">
        <v>157</v>
      </c>
      <c r="AU446" s="236" t="s">
        <v>86</v>
      </c>
      <c r="AV446" s="14" t="s">
        <v>155</v>
      </c>
      <c r="AW446" s="14" t="s">
        <v>32</v>
      </c>
      <c r="AX446" s="14" t="s">
        <v>82</v>
      </c>
      <c r="AY446" s="236" t="s">
        <v>148</v>
      </c>
    </row>
    <row r="447" spans="2:65" s="13" customFormat="1">
      <c r="B447" s="215"/>
      <c r="C447" s="216"/>
      <c r="D447" s="206" t="s">
        <v>157</v>
      </c>
      <c r="E447" s="216"/>
      <c r="F447" s="218" t="s">
        <v>507</v>
      </c>
      <c r="G447" s="216"/>
      <c r="H447" s="219">
        <v>56.49</v>
      </c>
      <c r="I447" s="220"/>
      <c r="J447" s="216"/>
      <c r="K447" s="216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157</v>
      </c>
      <c r="AU447" s="225" t="s">
        <v>86</v>
      </c>
      <c r="AV447" s="13" t="s">
        <v>86</v>
      </c>
      <c r="AW447" s="13" t="s">
        <v>4</v>
      </c>
      <c r="AX447" s="13" t="s">
        <v>82</v>
      </c>
      <c r="AY447" s="225" t="s">
        <v>148</v>
      </c>
    </row>
    <row r="448" spans="2:65" s="1" customFormat="1" ht="24" customHeight="1">
      <c r="B448" s="34"/>
      <c r="C448" s="237" t="s">
        <v>508</v>
      </c>
      <c r="D448" s="237" t="s">
        <v>190</v>
      </c>
      <c r="E448" s="238" t="s">
        <v>509</v>
      </c>
      <c r="F448" s="239" t="s">
        <v>510</v>
      </c>
      <c r="G448" s="240" t="s">
        <v>439</v>
      </c>
      <c r="H448" s="241">
        <v>258.83999999999997</v>
      </c>
      <c r="I448" s="242"/>
      <c r="J448" s="241">
        <f>ROUND(I448*H448,2)</f>
        <v>0</v>
      </c>
      <c r="K448" s="239" t="s">
        <v>154</v>
      </c>
      <c r="L448" s="243"/>
      <c r="M448" s="244" t="s">
        <v>1</v>
      </c>
      <c r="N448" s="245" t="s">
        <v>42</v>
      </c>
      <c r="O448" s="66"/>
      <c r="P448" s="200">
        <f>O448*H448</f>
        <v>0</v>
      </c>
      <c r="Q448" s="200">
        <v>4.0000000000000003E-5</v>
      </c>
      <c r="R448" s="200">
        <f>Q448*H448</f>
        <v>1.0353599999999999E-2</v>
      </c>
      <c r="S448" s="200">
        <v>0</v>
      </c>
      <c r="T448" s="201">
        <f>S448*H448</f>
        <v>0</v>
      </c>
      <c r="AR448" s="202" t="s">
        <v>96</v>
      </c>
      <c r="AT448" s="202" t="s">
        <v>190</v>
      </c>
      <c r="AU448" s="202" t="s">
        <v>86</v>
      </c>
      <c r="AY448" s="17" t="s">
        <v>148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17" t="s">
        <v>82</v>
      </c>
      <c r="BK448" s="203">
        <f>ROUND(I448*H448,2)</f>
        <v>0</v>
      </c>
      <c r="BL448" s="17" t="s">
        <v>155</v>
      </c>
      <c r="BM448" s="202" t="s">
        <v>511</v>
      </c>
    </row>
    <row r="449" spans="2:65" s="13" customFormat="1">
      <c r="B449" s="215"/>
      <c r="C449" s="216"/>
      <c r="D449" s="206" t="s">
        <v>157</v>
      </c>
      <c r="E449" s="216"/>
      <c r="F449" s="218" t="s">
        <v>512</v>
      </c>
      <c r="G449" s="216"/>
      <c r="H449" s="219">
        <v>258.83999999999997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157</v>
      </c>
      <c r="AU449" s="225" t="s">
        <v>86</v>
      </c>
      <c r="AV449" s="13" t="s">
        <v>86</v>
      </c>
      <c r="AW449" s="13" t="s">
        <v>4</v>
      </c>
      <c r="AX449" s="13" t="s">
        <v>82</v>
      </c>
      <c r="AY449" s="225" t="s">
        <v>148</v>
      </c>
    </row>
    <row r="450" spans="2:65" s="1" customFormat="1" ht="16.5" customHeight="1">
      <c r="B450" s="34"/>
      <c r="C450" s="237" t="s">
        <v>513</v>
      </c>
      <c r="D450" s="237" t="s">
        <v>190</v>
      </c>
      <c r="E450" s="238" t="s">
        <v>514</v>
      </c>
      <c r="F450" s="239" t="s">
        <v>515</v>
      </c>
      <c r="G450" s="240" t="s">
        <v>439</v>
      </c>
      <c r="H450" s="241">
        <v>9.4499999999999993</v>
      </c>
      <c r="I450" s="242"/>
      <c r="J450" s="241">
        <f>ROUND(I450*H450,2)</f>
        <v>0</v>
      </c>
      <c r="K450" s="239" t="s">
        <v>154</v>
      </c>
      <c r="L450" s="243"/>
      <c r="M450" s="244" t="s">
        <v>1</v>
      </c>
      <c r="N450" s="245" t="s">
        <v>42</v>
      </c>
      <c r="O450" s="66"/>
      <c r="P450" s="200">
        <f>O450*H450</f>
        <v>0</v>
      </c>
      <c r="Q450" s="200">
        <v>5.0000000000000001E-4</v>
      </c>
      <c r="R450" s="200">
        <f>Q450*H450</f>
        <v>4.725E-3</v>
      </c>
      <c r="S450" s="200">
        <v>0</v>
      </c>
      <c r="T450" s="201">
        <f>S450*H450</f>
        <v>0</v>
      </c>
      <c r="AR450" s="202" t="s">
        <v>96</v>
      </c>
      <c r="AT450" s="202" t="s">
        <v>190</v>
      </c>
      <c r="AU450" s="202" t="s">
        <v>86</v>
      </c>
      <c r="AY450" s="17" t="s">
        <v>148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17" t="s">
        <v>82</v>
      </c>
      <c r="BK450" s="203">
        <f>ROUND(I450*H450,2)</f>
        <v>0</v>
      </c>
      <c r="BL450" s="17" t="s">
        <v>155</v>
      </c>
      <c r="BM450" s="202" t="s">
        <v>516</v>
      </c>
    </row>
    <row r="451" spans="2:65" s="12" customFormat="1">
      <c r="B451" s="204"/>
      <c r="C451" s="205"/>
      <c r="D451" s="206" t="s">
        <v>157</v>
      </c>
      <c r="E451" s="207" t="s">
        <v>1</v>
      </c>
      <c r="F451" s="208" t="s">
        <v>517</v>
      </c>
      <c r="G451" s="205"/>
      <c r="H451" s="207" t="s">
        <v>1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157</v>
      </c>
      <c r="AU451" s="214" t="s">
        <v>86</v>
      </c>
      <c r="AV451" s="12" t="s">
        <v>82</v>
      </c>
      <c r="AW451" s="12" t="s">
        <v>32</v>
      </c>
      <c r="AX451" s="12" t="s">
        <v>77</v>
      </c>
      <c r="AY451" s="214" t="s">
        <v>148</v>
      </c>
    </row>
    <row r="452" spans="2:65" s="13" customFormat="1">
      <c r="B452" s="215"/>
      <c r="C452" s="216"/>
      <c r="D452" s="206" t="s">
        <v>157</v>
      </c>
      <c r="E452" s="217" t="s">
        <v>1</v>
      </c>
      <c r="F452" s="218" t="s">
        <v>518</v>
      </c>
      <c r="G452" s="216"/>
      <c r="H452" s="219">
        <v>9</v>
      </c>
      <c r="I452" s="220"/>
      <c r="J452" s="216"/>
      <c r="K452" s="216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157</v>
      </c>
      <c r="AU452" s="225" t="s">
        <v>86</v>
      </c>
      <c r="AV452" s="13" t="s">
        <v>86</v>
      </c>
      <c r="AW452" s="13" t="s">
        <v>32</v>
      </c>
      <c r="AX452" s="13" t="s">
        <v>82</v>
      </c>
      <c r="AY452" s="225" t="s">
        <v>148</v>
      </c>
    </row>
    <row r="453" spans="2:65" s="13" customFormat="1">
      <c r="B453" s="215"/>
      <c r="C453" s="216"/>
      <c r="D453" s="206" t="s">
        <v>157</v>
      </c>
      <c r="E453" s="216"/>
      <c r="F453" s="218" t="s">
        <v>519</v>
      </c>
      <c r="G453" s="216"/>
      <c r="H453" s="219">
        <v>9.4499999999999993</v>
      </c>
      <c r="I453" s="220"/>
      <c r="J453" s="216"/>
      <c r="K453" s="216"/>
      <c r="L453" s="221"/>
      <c r="M453" s="222"/>
      <c r="N453" s="223"/>
      <c r="O453" s="223"/>
      <c r="P453" s="223"/>
      <c r="Q453" s="223"/>
      <c r="R453" s="223"/>
      <c r="S453" s="223"/>
      <c r="T453" s="224"/>
      <c r="AT453" s="225" t="s">
        <v>157</v>
      </c>
      <c r="AU453" s="225" t="s">
        <v>86</v>
      </c>
      <c r="AV453" s="13" t="s">
        <v>86</v>
      </c>
      <c r="AW453" s="13" t="s">
        <v>4</v>
      </c>
      <c r="AX453" s="13" t="s">
        <v>82</v>
      </c>
      <c r="AY453" s="225" t="s">
        <v>148</v>
      </c>
    </row>
    <row r="454" spans="2:65" s="1" customFormat="1" ht="16.5" customHeight="1">
      <c r="B454" s="34"/>
      <c r="C454" s="237" t="s">
        <v>520</v>
      </c>
      <c r="D454" s="237" t="s">
        <v>190</v>
      </c>
      <c r="E454" s="238" t="s">
        <v>521</v>
      </c>
      <c r="F454" s="239" t="s">
        <v>522</v>
      </c>
      <c r="G454" s="240" t="s">
        <v>439</v>
      </c>
      <c r="H454" s="241">
        <v>185.58</v>
      </c>
      <c r="I454" s="242"/>
      <c r="J454" s="241">
        <f>ROUND(I454*H454,2)</f>
        <v>0</v>
      </c>
      <c r="K454" s="239" t="s">
        <v>154</v>
      </c>
      <c r="L454" s="243"/>
      <c r="M454" s="244" t="s">
        <v>1</v>
      </c>
      <c r="N454" s="245" t="s">
        <v>42</v>
      </c>
      <c r="O454" s="66"/>
      <c r="P454" s="200">
        <f>O454*H454</f>
        <v>0</v>
      </c>
      <c r="Q454" s="200">
        <v>5.0000000000000001E-4</v>
      </c>
      <c r="R454" s="200">
        <f>Q454*H454</f>
        <v>9.2790000000000011E-2</v>
      </c>
      <c r="S454" s="200">
        <v>0</v>
      </c>
      <c r="T454" s="201">
        <f>S454*H454</f>
        <v>0</v>
      </c>
      <c r="AR454" s="202" t="s">
        <v>96</v>
      </c>
      <c r="AT454" s="202" t="s">
        <v>190</v>
      </c>
      <c r="AU454" s="202" t="s">
        <v>86</v>
      </c>
      <c r="AY454" s="17" t="s">
        <v>148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17" t="s">
        <v>82</v>
      </c>
      <c r="BK454" s="203">
        <f>ROUND(I454*H454,2)</f>
        <v>0</v>
      </c>
      <c r="BL454" s="17" t="s">
        <v>155</v>
      </c>
      <c r="BM454" s="202" t="s">
        <v>523</v>
      </c>
    </row>
    <row r="455" spans="2:65" s="12" customFormat="1" ht="20">
      <c r="B455" s="204"/>
      <c r="C455" s="205"/>
      <c r="D455" s="206" t="s">
        <v>157</v>
      </c>
      <c r="E455" s="207" t="s">
        <v>1</v>
      </c>
      <c r="F455" s="208" t="s">
        <v>524</v>
      </c>
      <c r="G455" s="205"/>
      <c r="H455" s="207" t="s">
        <v>1</v>
      </c>
      <c r="I455" s="209"/>
      <c r="J455" s="205"/>
      <c r="K455" s="205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157</v>
      </c>
      <c r="AU455" s="214" t="s">
        <v>86</v>
      </c>
      <c r="AV455" s="12" t="s">
        <v>82</v>
      </c>
      <c r="AW455" s="12" t="s">
        <v>32</v>
      </c>
      <c r="AX455" s="12" t="s">
        <v>77</v>
      </c>
      <c r="AY455" s="214" t="s">
        <v>148</v>
      </c>
    </row>
    <row r="456" spans="2:65" s="12" customFormat="1">
      <c r="B456" s="204"/>
      <c r="C456" s="205"/>
      <c r="D456" s="206" t="s">
        <v>157</v>
      </c>
      <c r="E456" s="207" t="s">
        <v>1</v>
      </c>
      <c r="F456" s="208" t="s">
        <v>525</v>
      </c>
      <c r="G456" s="205"/>
      <c r="H456" s="207" t="s">
        <v>1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157</v>
      </c>
      <c r="AU456" s="214" t="s">
        <v>86</v>
      </c>
      <c r="AV456" s="12" t="s">
        <v>82</v>
      </c>
      <c r="AW456" s="12" t="s">
        <v>32</v>
      </c>
      <c r="AX456" s="12" t="s">
        <v>77</v>
      </c>
      <c r="AY456" s="214" t="s">
        <v>148</v>
      </c>
    </row>
    <row r="457" spans="2:65" s="13" customFormat="1">
      <c r="B457" s="215"/>
      <c r="C457" s="216"/>
      <c r="D457" s="206" t="s">
        <v>157</v>
      </c>
      <c r="E457" s="217" t="s">
        <v>1</v>
      </c>
      <c r="F457" s="218" t="s">
        <v>526</v>
      </c>
      <c r="G457" s="216"/>
      <c r="H457" s="219">
        <v>11.6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157</v>
      </c>
      <c r="AU457" s="225" t="s">
        <v>86</v>
      </c>
      <c r="AV457" s="13" t="s">
        <v>86</v>
      </c>
      <c r="AW457" s="13" t="s">
        <v>32</v>
      </c>
      <c r="AX457" s="13" t="s">
        <v>77</v>
      </c>
      <c r="AY457" s="225" t="s">
        <v>148</v>
      </c>
    </row>
    <row r="458" spans="2:65" s="12" customFormat="1">
      <c r="B458" s="204"/>
      <c r="C458" s="205"/>
      <c r="D458" s="206" t="s">
        <v>157</v>
      </c>
      <c r="E458" s="207" t="s">
        <v>1</v>
      </c>
      <c r="F458" s="208" t="s">
        <v>527</v>
      </c>
      <c r="G458" s="205"/>
      <c r="H458" s="207" t="s">
        <v>1</v>
      </c>
      <c r="I458" s="209"/>
      <c r="J458" s="205"/>
      <c r="K458" s="205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157</v>
      </c>
      <c r="AU458" s="214" t="s">
        <v>86</v>
      </c>
      <c r="AV458" s="12" t="s">
        <v>82</v>
      </c>
      <c r="AW458" s="12" t="s">
        <v>32</v>
      </c>
      <c r="AX458" s="12" t="s">
        <v>77</v>
      </c>
      <c r="AY458" s="214" t="s">
        <v>148</v>
      </c>
    </row>
    <row r="459" spans="2:65" s="13" customFormat="1">
      <c r="B459" s="215"/>
      <c r="C459" s="216"/>
      <c r="D459" s="206" t="s">
        <v>157</v>
      </c>
      <c r="E459" s="217" t="s">
        <v>1</v>
      </c>
      <c r="F459" s="218" t="s">
        <v>528</v>
      </c>
      <c r="G459" s="216"/>
      <c r="H459" s="219">
        <v>8.6999999999999993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157</v>
      </c>
      <c r="AU459" s="225" t="s">
        <v>86</v>
      </c>
      <c r="AV459" s="13" t="s">
        <v>86</v>
      </c>
      <c r="AW459" s="13" t="s">
        <v>32</v>
      </c>
      <c r="AX459" s="13" t="s">
        <v>77</v>
      </c>
      <c r="AY459" s="225" t="s">
        <v>148</v>
      </c>
    </row>
    <row r="460" spans="2:65" s="12" customFormat="1">
      <c r="B460" s="204"/>
      <c r="C460" s="205"/>
      <c r="D460" s="206" t="s">
        <v>157</v>
      </c>
      <c r="E460" s="207" t="s">
        <v>1</v>
      </c>
      <c r="F460" s="208" t="s">
        <v>529</v>
      </c>
      <c r="G460" s="205"/>
      <c r="H460" s="207" t="s">
        <v>1</v>
      </c>
      <c r="I460" s="209"/>
      <c r="J460" s="205"/>
      <c r="K460" s="205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157</v>
      </c>
      <c r="AU460" s="214" t="s">
        <v>86</v>
      </c>
      <c r="AV460" s="12" t="s">
        <v>82</v>
      </c>
      <c r="AW460" s="12" t="s">
        <v>32</v>
      </c>
      <c r="AX460" s="12" t="s">
        <v>77</v>
      </c>
      <c r="AY460" s="214" t="s">
        <v>148</v>
      </c>
    </row>
    <row r="461" spans="2:65" s="13" customFormat="1">
      <c r="B461" s="215"/>
      <c r="C461" s="216"/>
      <c r="D461" s="206" t="s">
        <v>157</v>
      </c>
      <c r="E461" s="217" t="s">
        <v>1</v>
      </c>
      <c r="F461" s="218" t="s">
        <v>530</v>
      </c>
      <c r="G461" s="216"/>
      <c r="H461" s="219">
        <v>11.2</v>
      </c>
      <c r="I461" s="220"/>
      <c r="J461" s="216"/>
      <c r="K461" s="216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157</v>
      </c>
      <c r="AU461" s="225" t="s">
        <v>86</v>
      </c>
      <c r="AV461" s="13" t="s">
        <v>86</v>
      </c>
      <c r="AW461" s="13" t="s">
        <v>32</v>
      </c>
      <c r="AX461" s="13" t="s">
        <v>77</v>
      </c>
      <c r="AY461" s="225" t="s">
        <v>148</v>
      </c>
    </row>
    <row r="462" spans="2:65" s="13" customFormat="1">
      <c r="B462" s="215"/>
      <c r="C462" s="216"/>
      <c r="D462" s="206" t="s">
        <v>157</v>
      </c>
      <c r="E462" s="217" t="s">
        <v>1</v>
      </c>
      <c r="F462" s="218" t="s">
        <v>531</v>
      </c>
      <c r="G462" s="216"/>
      <c r="H462" s="219">
        <v>8.4</v>
      </c>
      <c r="I462" s="220"/>
      <c r="J462" s="216"/>
      <c r="K462" s="216"/>
      <c r="L462" s="221"/>
      <c r="M462" s="222"/>
      <c r="N462" s="223"/>
      <c r="O462" s="223"/>
      <c r="P462" s="223"/>
      <c r="Q462" s="223"/>
      <c r="R462" s="223"/>
      <c r="S462" s="223"/>
      <c r="T462" s="224"/>
      <c r="AT462" s="225" t="s">
        <v>157</v>
      </c>
      <c r="AU462" s="225" t="s">
        <v>86</v>
      </c>
      <c r="AV462" s="13" t="s">
        <v>86</v>
      </c>
      <c r="AW462" s="13" t="s">
        <v>32</v>
      </c>
      <c r="AX462" s="13" t="s">
        <v>77</v>
      </c>
      <c r="AY462" s="225" t="s">
        <v>148</v>
      </c>
    </row>
    <row r="463" spans="2:65" s="13" customFormat="1">
      <c r="B463" s="215"/>
      <c r="C463" s="216"/>
      <c r="D463" s="206" t="s">
        <v>157</v>
      </c>
      <c r="E463" s="217" t="s">
        <v>1</v>
      </c>
      <c r="F463" s="218" t="s">
        <v>532</v>
      </c>
      <c r="G463" s="216"/>
      <c r="H463" s="219">
        <v>17.399999999999999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157</v>
      </c>
      <c r="AU463" s="225" t="s">
        <v>86</v>
      </c>
      <c r="AV463" s="13" t="s">
        <v>86</v>
      </c>
      <c r="AW463" s="13" t="s">
        <v>32</v>
      </c>
      <c r="AX463" s="13" t="s">
        <v>77</v>
      </c>
      <c r="AY463" s="225" t="s">
        <v>148</v>
      </c>
    </row>
    <row r="464" spans="2:65" s="13" customFormat="1">
      <c r="B464" s="215"/>
      <c r="C464" s="216"/>
      <c r="D464" s="206" t="s">
        <v>157</v>
      </c>
      <c r="E464" s="217" t="s">
        <v>1</v>
      </c>
      <c r="F464" s="218" t="s">
        <v>533</v>
      </c>
      <c r="G464" s="216"/>
      <c r="H464" s="219">
        <v>9.9600000000000009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157</v>
      </c>
      <c r="AU464" s="225" t="s">
        <v>86</v>
      </c>
      <c r="AV464" s="13" t="s">
        <v>86</v>
      </c>
      <c r="AW464" s="13" t="s">
        <v>32</v>
      </c>
      <c r="AX464" s="13" t="s">
        <v>77</v>
      </c>
      <c r="AY464" s="225" t="s">
        <v>148</v>
      </c>
    </row>
    <row r="465" spans="2:65" s="12" customFormat="1">
      <c r="B465" s="204"/>
      <c r="C465" s="205"/>
      <c r="D465" s="206" t="s">
        <v>157</v>
      </c>
      <c r="E465" s="207" t="s">
        <v>1</v>
      </c>
      <c r="F465" s="208" t="s">
        <v>534</v>
      </c>
      <c r="G465" s="205"/>
      <c r="H465" s="207" t="s">
        <v>1</v>
      </c>
      <c r="I465" s="209"/>
      <c r="J465" s="205"/>
      <c r="K465" s="205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157</v>
      </c>
      <c r="AU465" s="214" t="s">
        <v>86</v>
      </c>
      <c r="AV465" s="12" t="s">
        <v>82</v>
      </c>
      <c r="AW465" s="12" t="s">
        <v>32</v>
      </c>
      <c r="AX465" s="12" t="s">
        <v>77</v>
      </c>
      <c r="AY465" s="214" t="s">
        <v>148</v>
      </c>
    </row>
    <row r="466" spans="2:65" s="13" customFormat="1">
      <c r="B466" s="215"/>
      <c r="C466" s="216"/>
      <c r="D466" s="206" t="s">
        <v>157</v>
      </c>
      <c r="E466" s="217" t="s">
        <v>1</v>
      </c>
      <c r="F466" s="218" t="s">
        <v>535</v>
      </c>
      <c r="G466" s="216"/>
      <c r="H466" s="219">
        <v>29.68</v>
      </c>
      <c r="I466" s="220"/>
      <c r="J466" s="216"/>
      <c r="K466" s="216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157</v>
      </c>
      <c r="AU466" s="225" t="s">
        <v>86</v>
      </c>
      <c r="AV466" s="13" t="s">
        <v>86</v>
      </c>
      <c r="AW466" s="13" t="s">
        <v>32</v>
      </c>
      <c r="AX466" s="13" t="s">
        <v>77</v>
      </c>
      <c r="AY466" s="225" t="s">
        <v>148</v>
      </c>
    </row>
    <row r="467" spans="2:65" s="13" customFormat="1">
      <c r="B467" s="215"/>
      <c r="C467" s="216"/>
      <c r="D467" s="206" t="s">
        <v>157</v>
      </c>
      <c r="E467" s="217" t="s">
        <v>1</v>
      </c>
      <c r="F467" s="218" t="s">
        <v>536</v>
      </c>
      <c r="G467" s="216"/>
      <c r="H467" s="219">
        <v>34.799999999999997</v>
      </c>
      <c r="I467" s="220"/>
      <c r="J467" s="216"/>
      <c r="K467" s="216"/>
      <c r="L467" s="221"/>
      <c r="M467" s="222"/>
      <c r="N467" s="223"/>
      <c r="O467" s="223"/>
      <c r="P467" s="223"/>
      <c r="Q467" s="223"/>
      <c r="R467" s="223"/>
      <c r="S467" s="223"/>
      <c r="T467" s="224"/>
      <c r="AT467" s="225" t="s">
        <v>157</v>
      </c>
      <c r="AU467" s="225" t="s">
        <v>86</v>
      </c>
      <c r="AV467" s="13" t="s">
        <v>86</v>
      </c>
      <c r="AW467" s="13" t="s">
        <v>32</v>
      </c>
      <c r="AX467" s="13" t="s">
        <v>77</v>
      </c>
      <c r="AY467" s="225" t="s">
        <v>148</v>
      </c>
    </row>
    <row r="468" spans="2:65" s="12" customFormat="1">
      <c r="B468" s="204"/>
      <c r="C468" s="205"/>
      <c r="D468" s="206" t="s">
        <v>157</v>
      </c>
      <c r="E468" s="207" t="s">
        <v>1</v>
      </c>
      <c r="F468" s="208" t="s">
        <v>537</v>
      </c>
      <c r="G468" s="205"/>
      <c r="H468" s="207" t="s">
        <v>1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157</v>
      </c>
      <c r="AU468" s="214" t="s">
        <v>86</v>
      </c>
      <c r="AV468" s="12" t="s">
        <v>82</v>
      </c>
      <c r="AW468" s="12" t="s">
        <v>32</v>
      </c>
      <c r="AX468" s="12" t="s">
        <v>77</v>
      </c>
      <c r="AY468" s="214" t="s">
        <v>148</v>
      </c>
    </row>
    <row r="469" spans="2:65" s="13" customFormat="1">
      <c r="B469" s="215"/>
      <c r="C469" s="216"/>
      <c r="D469" s="206" t="s">
        <v>157</v>
      </c>
      <c r="E469" s="217" t="s">
        <v>1</v>
      </c>
      <c r="F469" s="218" t="s">
        <v>538</v>
      </c>
      <c r="G469" s="216"/>
      <c r="H469" s="219">
        <v>45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157</v>
      </c>
      <c r="AU469" s="225" t="s">
        <v>86</v>
      </c>
      <c r="AV469" s="13" t="s">
        <v>86</v>
      </c>
      <c r="AW469" s="13" t="s">
        <v>32</v>
      </c>
      <c r="AX469" s="13" t="s">
        <v>77</v>
      </c>
      <c r="AY469" s="225" t="s">
        <v>148</v>
      </c>
    </row>
    <row r="470" spans="2:65" s="14" customFormat="1">
      <c r="B470" s="226"/>
      <c r="C470" s="227"/>
      <c r="D470" s="206" t="s">
        <v>157</v>
      </c>
      <c r="E470" s="228" t="s">
        <v>1</v>
      </c>
      <c r="F470" s="229" t="s">
        <v>160</v>
      </c>
      <c r="G470" s="227"/>
      <c r="H470" s="230">
        <v>176.74</v>
      </c>
      <c r="I470" s="231"/>
      <c r="J470" s="227"/>
      <c r="K470" s="227"/>
      <c r="L470" s="232"/>
      <c r="M470" s="233"/>
      <c r="N470" s="234"/>
      <c r="O470" s="234"/>
      <c r="P470" s="234"/>
      <c r="Q470" s="234"/>
      <c r="R470" s="234"/>
      <c r="S470" s="234"/>
      <c r="T470" s="235"/>
      <c r="AT470" s="236" t="s">
        <v>157</v>
      </c>
      <c r="AU470" s="236" t="s">
        <v>86</v>
      </c>
      <c r="AV470" s="14" t="s">
        <v>155</v>
      </c>
      <c r="AW470" s="14" t="s">
        <v>32</v>
      </c>
      <c r="AX470" s="14" t="s">
        <v>82</v>
      </c>
      <c r="AY470" s="236" t="s">
        <v>148</v>
      </c>
    </row>
    <row r="471" spans="2:65" s="13" customFormat="1">
      <c r="B471" s="215"/>
      <c r="C471" s="216"/>
      <c r="D471" s="206" t="s">
        <v>157</v>
      </c>
      <c r="E471" s="216"/>
      <c r="F471" s="218" t="s">
        <v>539</v>
      </c>
      <c r="G471" s="216"/>
      <c r="H471" s="219">
        <v>185.58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157</v>
      </c>
      <c r="AU471" s="225" t="s">
        <v>86</v>
      </c>
      <c r="AV471" s="13" t="s">
        <v>86</v>
      </c>
      <c r="AW471" s="13" t="s">
        <v>4</v>
      </c>
      <c r="AX471" s="13" t="s">
        <v>82</v>
      </c>
      <c r="AY471" s="225" t="s">
        <v>148</v>
      </c>
    </row>
    <row r="472" spans="2:65" s="1" customFormat="1" ht="24" customHeight="1">
      <c r="B472" s="34"/>
      <c r="C472" s="237" t="s">
        <v>540</v>
      </c>
      <c r="D472" s="237" t="s">
        <v>190</v>
      </c>
      <c r="E472" s="238" t="s">
        <v>541</v>
      </c>
      <c r="F472" s="239" t="s">
        <v>542</v>
      </c>
      <c r="G472" s="240" t="s">
        <v>439</v>
      </c>
      <c r="H472" s="241">
        <v>128.58000000000001</v>
      </c>
      <c r="I472" s="242"/>
      <c r="J472" s="241">
        <f>ROUND(I472*H472,2)</f>
        <v>0</v>
      </c>
      <c r="K472" s="239" t="s">
        <v>154</v>
      </c>
      <c r="L472" s="243"/>
      <c r="M472" s="244" t="s">
        <v>1</v>
      </c>
      <c r="N472" s="245" t="s">
        <v>42</v>
      </c>
      <c r="O472" s="66"/>
      <c r="P472" s="200">
        <f>O472*H472</f>
        <v>0</v>
      </c>
      <c r="Q472" s="200">
        <v>2.9999999999999997E-4</v>
      </c>
      <c r="R472" s="200">
        <f>Q472*H472</f>
        <v>3.8573999999999997E-2</v>
      </c>
      <c r="S472" s="200">
        <v>0</v>
      </c>
      <c r="T472" s="201">
        <f>S472*H472</f>
        <v>0</v>
      </c>
      <c r="AR472" s="202" t="s">
        <v>96</v>
      </c>
      <c r="AT472" s="202" t="s">
        <v>190</v>
      </c>
      <c r="AU472" s="202" t="s">
        <v>86</v>
      </c>
      <c r="AY472" s="17" t="s">
        <v>148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17" t="s">
        <v>82</v>
      </c>
      <c r="BK472" s="203">
        <f>ROUND(I472*H472,2)</f>
        <v>0</v>
      </c>
      <c r="BL472" s="17" t="s">
        <v>155</v>
      </c>
      <c r="BM472" s="202" t="s">
        <v>543</v>
      </c>
    </row>
    <row r="473" spans="2:65" s="12" customFormat="1">
      <c r="B473" s="204"/>
      <c r="C473" s="205"/>
      <c r="D473" s="206" t="s">
        <v>157</v>
      </c>
      <c r="E473" s="207" t="s">
        <v>1</v>
      </c>
      <c r="F473" s="208" t="s">
        <v>544</v>
      </c>
      <c r="G473" s="205"/>
      <c r="H473" s="207" t="s">
        <v>1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157</v>
      </c>
      <c r="AU473" s="214" t="s">
        <v>86</v>
      </c>
      <c r="AV473" s="12" t="s">
        <v>82</v>
      </c>
      <c r="AW473" s="12" t="s">
        <v>32</v>
      </c>
      <c r="AX473" s="12" t="s">
        <v>77</v>
      </c>
      <c r="AY473" s="214" t="s">
        <v>148</v>
      </c>
    </row>
    <row r="474" spans="2:65" s="12" customFormat="1">
      <c r="B474" s="204"/>
      <c r="C474" s="205"/>
      <c r="D474" s="206" t="s">
        <v>157</v>
      </c>
      <c r="E474" s="207" t="s">
        <v>1</v>
      </c>
      <c r="F474" s="208" t="s">
        <v>545</v>
      </c>
      <c r="G474" s="205"/>
      <c r="H474" s="207" t="s">
        <v>1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157</v>
      </c>
      <c r="AU474" s="214" t="s">
        <v>86</v>
      </c>
      <c r="AV474" s="12" t="s">
        <v>82</v>
      </c>
      <c r="AW474" s="12" t="s">
        <v>32</v>
      </c>
      <c r="AX474" s="12" t="s">
        <v>77</v>
      </c>
      <c r="AY474" s="214" t="s">
        <v>148</v>
      </c>
    </row>
    <row r="475" spans="2:65" s="13" customFormat="1">
      <c r="B475" s="215"/>
      <c r="C475" s="216"/>
      <c r="D475" s="206" t="s">
        <v>157</v>
      </c>
      <c r="E475" s="217" t="s">
        <v>1</v>
      </c>
      <c r="F475" s="218" t="s">
        <v>546</v>
      </c>
      <c r="G475" s="216"/>
      <c r="H475" s="219">
        <v>16.79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157</v>
      </c>
      <c r="AU475" s="225" t="s">
        <v>86</v>
      </c>
      <c r="AV475" s="13" t="s">
        <v>86</v>
      </c>
      <c r="AW475" s="13" t="s">
        <v>32</v>
      </c>
      <c r="AX475" s="13" t="s">
        <v>77</v>
      </c>
      <c r="AY475" s="225" t="s">
        <v>148</v>
      </c>
    </row>
    <row r="476" spans="2:65" s="12" customFormat="1">
      <c r="B476" s="204"/>
      <c r="C476" s="205"/>
      <c r="D476" s="206" t="s">
        <v>157</v>
      </c>
      <c r="E476" s="207" t="s">
        <v>1</v>
      </c>
      <c r="F476" s="208" t="s">
        <v>265</v>
      </c>
      <c r="G476" s="205"/>
      <c r="H476" s="207" t="s">
        <v>1</v>
      </c>
      <c r="I476" s="209"/>
      <c r="J476" s="205"/>
      <c r="K476" s="205"/>
      <c r="L476" s="210"/>
      <c r="M476" s="211"/>
      <c r="N476" s="212"/>
      <c r="O476" s="212"/>
      <c r="P476" s="212"/>
      <c r="Q476" s="212"/>
      <c r="R476" s="212"/>
      <c r="S476" s="212"/>
      <c r="T476" s="213"/>
      <c r="AT476" s="214" t="s">
        <v>157</v>
      </c>
      <c r="AU476" s="214" t="s">
        <v>86</v>
      </c>
      <c r="AV476" s="12" t="s">
        <v>82</v>
      </c>
      <c r="AW476" s="12" t="s">
        <v>32</v>
      </c>
      <c r="AX476" s="12" t="s">
        <v>77</v>
      </c>
      <c r="AY476" s="214" t="s">
        <v>148</v>
      </c>
    </row>
    <row r="477" spans="2:65" s="13" customFormat="1">
      <c r="B477" s="215"/>
      <c r="C477" s="216"/>
      <c r="D477" s="206" t="s">
        <v>157</v>
      </c>
      <c r="E477" s="217" t="s">
        <v>1</v>
      </c>
      <c r="F477" s="218" t="s">
        <v>547</v>
      </c>
      <c r="G477" s="216"/>
      <c r="H477" s="219">
        <v>24.96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157</v>
      </c>
      <c r="AU477" s="225" t="s">
        <v>86</v>
      </c>
      <c r="AV477" s="13" t="s">
        <v>86</v>
      </c>
      <c r="AW477" s="13" t="s">
        <v>32</v>
      </c>
      <c r="AX477" s="13" t="s">
        <v>77</v>
      </c>
      <c r="AY477" s="225" t="s">
        <v>148</v>
      </c>
    </row>
    <row r="478" spans="2:65" s="13" customFormat="1">
      <c r="B478" s="215"/>
      <c r="C478" s="216"/>
      <c r="D478" s="206" t="s">
        <v>157</v>
      </c>
      <c r="E478" s="217" t="s">
        <v>1</v>
      </c>
      <c r="F478" s="218" t="s">
        <v>548</v>
      </c>
      <c r="G478" s="216"/>
      <c r="H478" s="219">
        <v>26.65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157</v>
      </c>
      <c r="AU478" s="225" t="s">
        <v>86</v>
      </c>
      <c r="AV478" s="13" t="s">
        <v>86</v>
      </c>
      <c r="AW478" s="13" t="s">
        <v>32</v>
      </c>
      <c r="AX478" s="13" t="s">
        <v>77</v>
      </c>
      <c r="AY478" s="225" t="s">
        <v>148</v>
      </c>
    </row>
    <row r="479" spans="2:65" s="12" customFormat="1">
      <c r="B479" s="204"/>
      <c r="C479" s="205"/>
      <c r="D479" s="206" t="s">
        <v>157</v>
      </c>
      <c r="E479" s="207" t="s">
        <v>1</v>
      </c>
      <c r="F479" s="208" t="s">
        <v>270</v>
      </c>
      <c r="G479" s="205"/>
      <c r="H479" s="207" t="s">
        <v>1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157</v>
      </c>
      <c r="AU479" s="214" t="s">
        <v>86</v>
      </c>
      <c r="AV479" s="12" t="s">
        <v>82</v>
      </c>
      <c r="AW479" s="12" t="s">
        <v>32</v>
      </c>
      <c r="AX479" s="12" t="s">
        <v>77</v>
      </c>
      <c r="AY479" s="214" t="s">
        <v>148</v>
      </c>
    </row>
    <row r="480" spans="2:65" s="13" customFormat="1">
      <c r="B480" s="215"/>
      <c r="C480" s="216"/>
      <c r="D480" s="206" t="s">
        <v>157</v>
      </c>
      <c r="E480" s="217" t="s">
        <v>1</v>
      </c>
      <c r="F480" s="218" t="s">
        <v>549</v>
      </c>
      <c r="G480" s="216"/>
      <c r="H480" s="219">
        <v>26.22</v>
      </c>
      <c r="I480" s="220"/>
      <c r="J480" s="216"/>
      <c r="K480" s="216"/>
      <c r="L480" s="221"/>
      <c r="M480" s="222"/>
      <c r="N480" s="223"/>
      <c r="O480" s="223"/>
      <c r="P480" s="223"/>
      <c r="Q480" s="223"/>
      <c r="R480" s="223"/>
      <c r="S480" s="223"/>
      <c r="T480" s="224"/>
      <c r="AT480" s="225" t="s">
        <v>157</v>
      </c>
      <c r="AU480" s="225" t="s">
        <v>86</v>
      </c>
      <c r="AV480" s="13" t="s">
        <v>86</v>
      </c>
      <c r="AW480" s="13" t="s">
        <v>32</v>
      </c>
      <c r="AX480" s="13" t="s">
        <v>77</v>
      </c>
      <c r="AY480" s="225" t="s">
        <v>148</v>
      </c>
    </row>
    <row r="481" spans="2:65" s="13" customFormat="1">
      <c r="B481" s="215"/>
      <c r="C481" s="216"/>
      <c r="D481" s="206" t="s">
        <v>157</v>
      </c>
      <c r="E481" s="217" t="s">
        <v>1</v>
      </c>
      <c r="F481" s="218" t="s">
        <v>550</v>
      </c>
      <c r="G481" s="216"/>
      <c r="H481" s="219">
        <v>27.84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157</v>
      </c>
      <c r="AU481" s="225" t="s">
        <v>86</v>
      </c>
      <c r="AV481" s="13" t="s">
        <v>86</v>
      </c>
      <c r="AW481" s="13" t="s">
        <v>32</v>
      </c>
      <c r="AX481" s="13" t="s">
        <v>77</v>
      </c>
      <c r="AY481" s="225" t="s">
        <v>148</v>
      </c>
    </row>
    <row r="482" spans="2:65" s="14" customFormat="1">
      <c r="B482" s="226"/>
      <c r="C482" s="227"/>
      <c r="D482" s="206" t="s">
        <v>157</v>
      </c>
      <c r="E482" s="228" t="s">
        <v>1</v>
      </c>
      <c r="F482" s="229" t="s">
        <v>160</v>
      </c>
      <c r="G482" s="227"/>
      <c r="H482" s="230">
        <v>122.46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AT482" s="236" t="s">
        <v>157</v>
      </c>
      <c r="AU482" s="236" t="s">
        <v>86</v>
      </c>
      <c r="AV482" s="14" t="s">
        <v>155</v>
      </c>
      <c r="AW482" s="14" t="s">
        <v>32</v>
      </c>
      <c r="AX482" s="14" t="s">
        <v>82</v>
      </c>
      <c r="AY482" s="236" t="s">
        <v>148</v>
      </c>
    </row>
    <row r="483" spans="2:65" s="13" customFormat="1">
      <c r="B483" s="215"/>
      <c r="C483" s="216"/>
      <c r="D483" s="206" t="s">
        <v>157</v>
      </c>
      <c r="E483" s="216"/>
      <c r="F483" s="218" t="s">
        <v>551</v>
      </c>
      <c r="G483" s="216"/>
      <c r="H483" s="219">
        <v>128.58000000000001</v>
      </c>
      <c r="I483" s="220"/>
      <c r="J483" s="216"/>
      <c r="K483" s="216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157</v>
      </c>
      <c r="AU483" s="225" t="s">
        <v>86</v>
      </c>
      <c r="AV483" s="13" t="s">
        <v>86</v>
      </c>
      <c r="AW483" s="13" t="s">
        <v>4</v>
      </c>
      <c r="AX483" s="13" t="s">
        <v>82</v>
      </c>
      <c r="AY483" s="225" t="s">
        <v>148</v>
      </c>
    </row>
    <row r="484" spans="2:65" s="1" customFormat="1" ht="24" customHeight="1">
      <c r="B484" s="34"/>
      <c r="C484" s="237" t="s">
        <v>552</v>
      </c>
      <c r="D484" s="237" t="s">
        <v>190</v>
      </c>
      <c r="E484" s="238" t="s">
        <v>553</v>
      </c>
      <c r="F484" s="239" t="s">
        <v>554</v>
      </c>
      <c r="G484" s="240" t="s">
        <v>439</v>
      </c>
      <c r="H484" s="241">
        <v>106.53</v>
      </c>
      <c r="I484" s="242"/>
      <c r="J484" s="241">
        <f>ROUND(I484*H484,2)</f>
        <v>0</v>
      </c>
      <c r="K484" s="239" t="s">
        <v>154</v>
      </c>
      <c r="L484" s="243"/>
      <c r="M484" s="244" t="s">
        <v>1</v>
      </c>
      <c r="N484" s="245" t="s">
        <v>42</v>
      </c>
      <c r="O484" s="66"/>
      <c r="P484" s="200">
        <f>O484*H484</f>
        <v>0</v>
      </c>
      <c r="Q484" s="200">
        <v>2.0000000000000001E-4</v>
      </c>
      <c r="R484" s="200">
        <f>Q484*H484</f>
        <v>2.1306000000000002E-2</v>
      </c>
      <c r="S484" s="200">
        <v>0</v>
      </c>
      <c r="T484" s="201">
        <f>S484*H484</f>
        <v>0</v>
      </c>
      <c r="AR484" s="202" t="s">
        <v>96</v>
      </c>
      <c r="AT484" s="202" t="s">
        <v>190</v>
      </c>
      <c r="AU484" s="202" t="s">
        <v>86</v>
      </c>
      <c r="AY484" s="17" t="s">
        <v>148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17" t="s">
        <v>82</v>
      </c>
      <c r="BK484" s="203">
        <f>ROUND(I484*H484,2)</f>
        <v>0</v>
      </c>
      <c r="BL484" s="17" t="s">
        <v>155</v>
      </c>
      <c r="BM484" s="202" t="s">
        <v>555</v>
      </c>
    </row>
    <row r="485" spans="2:65" s="12" customFormat="1">
      <c r="B485" s="204"/>
      <c r="C485" s="205"/>
      <c r="D485" s="206" t="s">
        <v>157</v>
      </c>
      <c r="E485" s="207" t="s">
        <v>1</v>
      </c>
      <c r="F485" s="208" t="s">
        <v>556</v>
      </c>
      <c r="G485" s="205"/>
      <c r="H485" s="207" t="s">
        <v>1</v>
      </c>
      <c r="I485" s="209"/>
      <c r="J485" s="205"/>
      <c r="K485" s="205"/>
      <c r="L485" s="210"/>
      <c r="M485" s="211"/>
      <c r="N485" s="212"/>
      <c r="O485" s="212"/>
      <c r="P485" s="212"/>
      <c r="Q485" s="212"/>
      <c r="R485" s="212"/>
      <c r="S485" s="212"/>
      <c r="T485" s="213"/>
      <c r="AT485" s="214" t="s">
        <v>157</v>
      </c>
      <c r="AU485" s="214" t="s">
        <v>86</v>
      </c>
      <c r="AV485" s="12" t="s">
        <v>82</v>
      </c>
      <c r="AW485" s="12" t="s">
        <v>32</v>
      </c>
      <c r="AX485" s="12" t="s">
        <v>77</v>
      </c>
      <c r="AY485" s="214" t="s">
        <v>148</v>
      </c>
    </row>
    <row r="486" spans="2:65" s="12" customFormat="1">
      <c r="B486" s="204"/>
      <c r="C486" s="205"/>
      <c r="D486" s="206" t="s">
        <v>157</v>
      </c>
      <c r="E486" s="207" t="s">
        <v>1</v>
      </c>
      <c r="F486" s="208" t="s">
        <v>557</v>
      </c>
      <c r="G486" s="205"/>
      <c r="H486" s="207" t="s">
        <v>1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157</v>
      </c>
      <c r="AU486" s="214" t="s">
        <v>86</v>
      </c>
      <c r="AV486" s="12" t="s">
        <v>82</v>
      </c>
      <c r="AW486" s="12" t="s">
        <v>32</v>
      </c>
      <c r="AX486" s="12" t="s">
        <v>77</v>
      </c>
      <c r="AY486" s="214" t="s">
        <v>148</v>
      </c>
    </row>
    <row r="487" spans="2:65" s="12" customFormat="1">
      <c r="B487" s="204"/>
      <c r="C487" s="205"/>
      <c r="D487" s="206" t="s">
        <v>157</v>
      </c>
      <c r="E487" s="207" t="s">
        <v>1</v>
      </c>
      <c r="F487" s="208" t="s">
        <v>237</v>
      </c>
      <c r="G487" s="205"/>
      <c r="H487" s="207" t="s">
        <v>1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157</v>
      </c>
      <c r="AU487" s="214" t="s">
        <v>86</v>
      </c>
      <c r="AV487" s="12" t="s">
        <v>82</v>
      </c>
      <c r="AW487" s="12" t="s">
        <v>32</v>
      </c>
      <c r="AX487" s="12" t="s">
        <v>77</v>
      </c>
      <c r="AY487" s="214" t="s">
        <v>148</v>
      </c>
    </row>
    <row r="488" spans="2:65" s="13" customFormat="1">
      <c r="B488" s="215"/>
      <c r="C488" s="216"/>
      <c r="D488" s="206" t="s">
        <v>157</v>
      </c>
      <c r="E488" s="217" t="s">
        <v>1</v>
      </c>
      <c r="F488" s="218" t="s">
        <v>546</v>
      </c>
      <c r="G488" s="216"/>
      <c r="H488" s="219">
        <v>16.79</v>
      </c>
      <c r="I488" s="220"/>
      <c r="J488" s="216"/>
      <c r="K488" s="216"/>
      <c r="L488" s="221"/>
      <c r="M488" s="222"/>
      <c r="N488" s="223"/>
      <c r="O488" s="223"/>
      <c r="P488" s="223"/>
      <c r="Q488" s="223"/>
      <c r="R488" s="223"/>
      <c r="S488" s="223"/>
      <c r="T488" s="224"/>
      <c r="AT488" s="225" t="s">
        <v>157</v>
      </c>
      <c r="AU488" s="225" t="s">
        <v>86</v>
      </c>
      <c r="AV488" s="13" t="s">
        <v>86</v>
      </c>
      <c r="AW488" s="13" t="s">
        <v>32</v>
      </c>
      <c r="AX488" s="13" t="s">
        <v>77</v>
      </c>
      <c r="AY488" s="225" t="s">
        <v>148</v>
      </c>
    </row>
    <row r="489" spans="2:65" s="12" customFormat="1">
      <c r="B489" s="204"/>
      <c r="C489" s="205"/>
      <c r="D489" s="206" t="s">
        <v>157</v>
      </c>
      <c r="E489" s="207" t="s">
        <v>1</v>
      </c>
      <c r="F489" s="208" t="s">
        <v>558</v>
      </c>
      <c r="G489" s="205"/>
      <c r="H489" s="207" t="s">
        <v>1</v>
      </c>
      <c r="I489" s="209"/>
      <c r="J489" s="205"/>
      <c r="K489" s="205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157</v>
      </c>
      <c r="AU489" s="214" t="s">
        <v>86</v>
      </c>
      <c r="AV489" s="12" t="s">
        <v>82</v>
      </c>
      <c r="AW489" s="12" t="s">
        <v>32</v>
      </c>
      <c r="AX489" s="12" t="s">
        <v>77</v>
      </c>
      <c r="AY489" s="214" t="s">
        <v>148</v>
      </c>
    </row>
    <row r="490" spans="2:65" s="12" customFormat="1">
      <c r="B490" s="204"/>
      <c r="C490" s="205"/>
      <c r="D490" s="206" t="s">
        <v>157</v>
      </c>
      <c r="E490" s="207" t="s">
        <v>1</v>
      </c>
      <c r="F490" s="208" t="s">
        <v>242</v>
      </c>
      <c r="G490" s="205"/>
      <c r="H490" s="207" t="s">
        <v>1</v>
      </c>
      <c r="I490" s="209"/>
      <c r="J490" s="205"/>
      <c r="K490" s="205"/>
      <c r="L490" s="210"/>
      <c r="M490" s="211"/>
      <c r="N490" s="212"/>
      <c r="O490" s="212"/>
      <c r="P490" s="212"/>
      <c r="Q490" s="212"/>
      <c r="R490" s="212"/>
      <c r="S490" s="212"/>
      <c r="T490" s="213"/>
      <c r="AT490" s="214" t="s">
        <v>157</v>
      </c>
      <c r="AU490" s="214" t="s">
        <v>86</v>
      </c>
      <c r="AV490" s="12" t="s">
        <v>82</v>
      </c>
      <c r="AW490" s="12" t="s">
        <v>32</v>
      </c>
      <c r="AX490" s="12" t="s">
        <v>77</v>
      </c>
      <c r="AY490" s="214" t="s">
        <v>148</v>
      </c>
    </row>
    <row r="491" spans="2:65" s="13" customFormat="1">
      <c r="B491" s="215"/>
      <c r="C491" s="216"/>
      <c r="D491" s="206" t="s">
        <v>157</v>
      </c>
      <c r="E491" s="217" t="s">
        <v>1</v>
      </c>
      <c r="F491" s="218" t="s">
        <v>559</v>
      </c>
      <c r="G491" s="216"/>
      <c r="H491" s="219">
        <v>14.36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157</v>
      </c>
      <c r="AU491" s="225" t="s">
        <v>86</v>
      </c>
      <c r="AV491" s="13" t="s">
        <v>86</v>
      </c>
      <c r="AW491" s="13" t="s">
        <v>32</v>
      </c>
      <c r="AX491" s="13" t="s">
        <v>77</v>
      </c>
      <c r="AY491" s="225" t="s">
        <v>148</v>
      </c>
    </row>
    <row r="492" spans="2:65" s="13" customFormat="1">
      <c r="B492" s="215"/>
      <c r="C492" s="216"/>
      <c r="D492" s="206" t="s">
        <v>157</v>
      </c>
      <c r="E492" s="217" t="s">
        <v>1</v>
      </c>
      <c r="F492" s="218" t="s">
        <v>560</v>
      </c>
      <c r="G492" s="216"/>
      <c r="H492" s="219">
        <v>20.94</v>
      </c>
      <c r="I492" s="220"/>
      <c r="J492" s="216"/>
      <c r="K492" s="216"/>
      <c r="L492" s="221"/>
      <c r="M492" s="222"/>
      <c r="N492" s="223"/>
      <c r="O492" s="223"/>
      <c r="P492" s="223"/>
      <c r="Q492" s="223"/>
      <c r="R492" s="223"/>
      <c r="S492" s="223"/>
      <c r="T492" s="224"/>
      <c r="AT492" s="225" t="s">
        <v>157</v>
      </c>
      <c r="AU492" s="225" t="s">
        <v>86</v>
      </c>
      <c r="AV492" s="13" t="s">
        <v>86</v>
      </c>
      <c r="AW492" s="13" t="s">
        <v>32</v>
      </c>
      <c r="AX492" s="13" t="s">
        <v>77</v>
      </c>
      <c r="AY492" s="225" t="s">
        <v>148</v>
      </c>
    </row>
    <row r="493" spans="2:65" s="12" customFormat="1">
      <c r="B493" s="204"/>
      <c r="C493" s="205"/>
      <c r="D493" s="206" t="s">
        <v>157</v>
      </c>
      <c r="E493" s="207" t="s">
        <v>1</v>
      </c>
      <c r="F493" s="208" t="s">
        <v>237</v>
      </c>
      <c r="G493" s="205"/>
      <c r="H493" s="207" t="s">
        <v>1</v>
      </c>
      <c r="I493" s="209"/>
      <c r="J493" s="205"/>
      <c r="K493" s="205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157</v>
      </c>
      <c r="AU493" s="214" t="s">
        <v>86</v>
      </c>
      <c r="AV493" s="12" t="s">
        <v>82</v>
      </c>
      <c r="AW493" s="12" t="s">
        <v>32</v>
      </c>
      <c r="AX493" s="12" t="s">
        <v>77</v>
      </c>
      <c r="AY493" s="214" t="s">
        <v>148</v>
      </c>
    </row>
    <row r="494" spans="2:65" s="13" customFormat="1">
      <c r="B494" s="215"/>
      <c r="C494" s="216"/>
      <c r="D494" s="206" t="s">
        <v>157</v>
      </c>
      <c r="E494" s="217" t="s">
        <v>1</v>
      </c>
      <c r="F494" s="218" t="s">
        <v>561</v>
      </c>
      <c r="G494" s="216"/>
      <c r="H494" s="219">
        <v>24.91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157</v>
      </c>
      <c r="AU494" s="225" t="s">
        <v>86</v>
      </c>
      <c r="AV494" s="13" t="s">
        <v>86</v>
      </c>
      <c r="AW494" s="13" t="s">
        <v>32</v>
      </c>
      <c r="AX494" s="13" t="s">
        <v>77</v>
      </c>
      <c r="AY494" s="225" t="s">
        <v>148</v>
      </c>
    </row>
    <row r="495" spans="2:65" s="13" customFormat="1">
      <c r="B495" s="215"/>
      <c r="C495" s="216"/>
      <c r="D495" s="206" t="s">
        <v>157</v>
      </c>
      <c r="E495" s="217" t="s">
        <v>1</v>
      </c>
      <c r="F495" s="218" t="s">
        <v>562</v>
      </c>
      <c r="G495" s="216"/>
      <c r="H495" s="219">
        <v>24.46</v>
      </c>
      <c r="I495" s="220"/>
      <c r="J495" s="216"/>
      <c r="K495" s="216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157</v>
      </c>
      <c r="AU495" s="225" t="s">
        <v>86</v>
      </c>
      <c r="AV495" s="13" t="s">
        <v>86</v>
      </c>
      <c r="AW495" s="13" t="s">
        <v>32</v>
      </c>
      <c r="AX495" s="13" t="s">
        <v>77</v>
      </c>
      <c r="AY495" s="225" t="s">
        <v>148</v>
      </c>
    </row>
    <row r="496" spans="2:65" s="14" customFormat="1">
      <c r="B496" s="226"/>
      <c r="C496" s="227"/>
      <c r="D496" s="206" t="s">
        <v>157</v>
      </c>
      <c r="E496" s="228" t="s">
        <v>1</v>
      </c>
      <c r="F496" s="229" t="s">
        <v>160</v>
      </c>
      <c r="G496" s="227"/>
      <c r="H496" s="230">
        <v>101.46</v>
      </c>
      <c r="I496" s="231"/>
      <c r="J496" s="227"/>
      <c r="K496" s="227"/>
      <c r="L496" s="232"/>
      <c r="M496" s="233"/>
      <c r="N496" s="234"/>
      <c r="O496" s="234"/>
      <c r="P496" s="234"/>
      <c r="Q496" s="234"/>
      <c r="R496" s="234"/>
      <c r="S496" s="234"/>
      <c r="T496" s="235"/>
      <c r="AT496" s="236" t="s">
        <v>157</v>
      </c>
      <c r="AU496" s="236" t="s">
        <v>86</v>
      </c>
      <c r="AV496" s="14" t="s">
        <v>155</v>
      </c>
      <c r="AW496" s="14" t="s">
        <v>32</v>
      </c>
      <c r="AX496" s="14" t="s">
        <v>82</v>
      </c>
      <c r="AY496" s="236" t="s">
        <v>148</v>
      </c>
    </row>
    <row r="497" spans="2:65" s="13" customFormat="1">
      <c r="B497" s="215"/>
      <c r="C497" s="216"/>
      <c r="D497" s="206" t="s">
        <v>157</v>
      </c>
      <c r="E497" s="216"/>
      <c r="F497" s="218" t="s">
        <v>563</v>
      </c>
      <c r="G497" s="216"/>
      <c r="H497" s="219">
        <v>106.53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157</v>
      </c>
      <c r="AU497" s="225" t="s">
        <v>86</v>
      </c>
      <c r="AV497" s="13" t="s">
        <v>86</v>
      </c>
      <c r="AW497" s="13" t="s">
        <v>4</v>
      </c>
      <c r="AX497" s="13" t="s">
        <v>82</v>
      </c>
      <c r="AY497" s="225" t="s">
        <v>148</v>
      </c>
    </row>
    <row r="498" spans="2:65" s="1" customFormat="1" ht="24" customHeight="1">
      <c r="B498" s="34"/>
      <c r="C498" s="192" t="s">
        <v>564</v>
      </c>
      <c r="D498" s="192" t="s">
        <v>150</v>
      </c>
      <c r="E498" s="193" t="s">
        <v>565</v>
      </c>
      <c r="F498" s="194" t="s">
        <v>566</v>
      </c>
      <c r="G498" s="195" t="s">
        <v>153</v>
      </c>
      <c r="H498" s="196">
        <v>39.9</v>
      </c>
      <c r="I498" s="197"/>
      <c r="J498" s="196">
        <f>ROUND(I498*H498,2)</f>
        <v>0</v>
      </c>
      <c r="K498" s="194" t="s">
        <v>154</v>
      </c>
      <c r="L498" s="38"/>
      <c r="M498" s="198" t="s">
        <v>1</v>
      </c>
      <c r="N498" s="199" t="s">
        <v>42</v>
      </c>
      <c r="O498" s="66"/>
      <c r="P498" s="200">
        <f>O498*H498</f>
        <v>0</v>
      </c>
      <c r="Q498" s="200">
        <v>6.28E-3</v>
      </c>
      <c r="R498" s="200">
        <f>Q498*H498</f>
        <v>0.25057200000000002</v>
      </c>
      <c r="S498" s="200">
        <v>0</v>
      </c>
      <c r="T498" s="201">
        <f>S498*H498</f>
        <v>0</v>
      </c>
      <c r="AR498" s="202" t="s">
        <v>155</v>
      </c>
      <c r="AT498" s="202" t="s">
        <v>150</v>
      </c>
      <c r="AU498" s="202" t="s">
        <v>86</v>
      </c>
      <c r="AY498" s="17" t="s">
        <v>148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17" t="s">
        <v>82</v>
      </c>
      <c r="BK498" s="203">
        <f>ROUND(I498*H498,2)</f>
        <v>0</v>
      </c>
      <c r="BL498" s="17" t="s">
        <v>155</v>
      </c>
      <c r="BM498" s="202" t="s">
        <v>567</v>
      </c>
    </row>
    <row r="499" spans="2:65" s="12" customFormat="1">
      <c r="B499" s="204"/>
      <c r="C499" s="205"/>
      <c r="D499" s="206" t="s">
        <v>157</v>
      </c>
      <c r="E499" s="207" t="s">
        <v>1</v>
      </c>
      <c r="F499" s="208" t="s">
        <v>568</v>
      </c>
      <c r="G499" s="205"/>
      <c r="H499" s="207" t="s">
        <v>1</v>
      </c>
      <c r="I499" s="209"/>
      <c r="J499" s="205"/>
      <c r="K499" s="205"/>
      <c r="L499" s="210"/>
      <c r="M499" s="211"/>
      <c r="N499" s="212"/>
      <c r="O499" s="212"/>
      <c r="P499" s="212"/>
      <c r="Q499" s="212"/>
      <c r="R499" s="212"/>
      <c r="S499" s="212"/>
      <c r="T499" s="213"/>
      <c r="AT499" s="214" t="s">
        <v>157</v>
      </c>
      <c r="AU499" s="214" t="s">
        <v>86</v>
      </c>
      <c r="AV499" s="12" t="s">
        <v>82</v>
      </c>
      <c r="AW499" s="12" t="s">
        <v>32</v>
      </c>
      <c r="AX499" s="12" t="s">
        <v>77</v>
      </c>
      <c r="AY499" s="214" t="s">
        <v>148</v>
      </c>
    </row>
    <row r="500" spans="2:65" s="13" customFormat="1">
      <c r="B500" s="215"/>
      <c r="C500" s="216"/>
      <c r="D500" s="206" t="s">
        <v>157</v>
      </c>
      <c r="E500" s="217" t="s">
        <v>1</v>
      </c>
      <c r="F500" s="218" t="s">
        <v>370</v>
      </c>
      <c r="G500" s="216"/>
      <c r="H500" s="219">
        <v>25.53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157</v>
      </c>
      <c r="AU500" s="225" t="s">
        <v>86</v>
      </c>
      <c r="AV500" s="13" t="s">
        <v>86</v>
      </c>
      <c r="AW500" s="13" t="s">
        <v>32</v>
      </c>
      <c r="AX500" s="13" t="s">
        <v>77</v>
      </c>
      <c r="AY500" s="225" t="s">
        <v>148</v>
      </c>
    </row>
    <row r="501" spans="2:65" s="13" customFormat="1">
      <c r="B501" s="215"/>
      <c r="C501" s="216"/>
      <c r="D501" s="206" t="s">
        <v>157</v>
      </c>
      <c r="E501" s="217" t="s">
        <v>1</v>
      </c>
      <c r="F501" s="218" t="s">
        <v>371</v>
      </c>
      <c r="G501" s="216"/>
      <c r="H501" s="219">
        <v>6.86</v>
      </c>
      <c r="I501" s="220"/>
      <c r="J501" s="216"/>
      <c r="K501" s="216"/>
      <c r="L501" s="221"/>
      <c r="M501" s="222"/>
      <c r="N501" s="223"/>
      <c r="O501" s="223"/>
      <c r="P501" s="223"/>
      <c r="Q501" s="223"/>
      <c r="R501" s="223"/>
      <c r="S501" s="223"/>
      <c r="T501" s="224"/>
      <c r="AT501" s="225" t="s">
        <v>157</v>
      </c>
      <c r="AU501" s="225" t="s">
        <v>86</v>
      </c>
      <c r="AV501" s="13" t="s">
        <v>86</v>
      </c>
      <c r="AW501" s="13" t="s">
        <v>32</v>
      </c>
      <c r="AX501" s="13" t="s">
        <v>77</v>
      </c>
      <c r="AY501" s="225" t="s">
        <v>148</v>
      </c>
    </row>
    <row r="502" spans="2:65" s="13" customFormat="1">
      <c r="B502" s="215"/>
      <c r="C502" s="216"/>
      <c r="D502" s="206" t="s">
        <v>157</v>
      </c>
      <c r="E502" s="217" t="s">
        <v>1</v>
      </c>
      <c r="F502" s="218" t="s">
        <v>372</v>
      </c>
      <c r="G502" s="216"/>
      <c r="H502" s="219">
        <v>7.51</v>
      </c>
      <c r="I502" s="220"/>
      <c r="J502" s="216"/>
      <c r="K502" s="216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157</v>
      </c>
      <c r="AU502" s="225" t="s">
        <v>86</v>
      </c>
      <c r="AV502" s="13" t="s">
        <v>86</v>
      </c>
      <c r="AW502" s="13" t="s">
        <v>32</v>
      </c>
      <c r="AX502" s="13" t="s">
        <v>77</v>
      </c>
      <c r="AY502" s="225" t="s">
        <v>148</v>
      </c>
    </row>
    <row r="503" spans="2:65" s="14" customFormat="1">
      <c r="B503" s="226"/>
      <c r="C503" s="227"/>
      <c r="D503" s="206" t="s">
        <v>157</v>
      </c>
      <c r="E503" s="228" t="s">
        <v>1</v>
      </c>
      <c r="F503" s="229" t="s">
        <v>160</v>
      </c>
      <c r="G503" s="227"/>
      <c r="H503" s="230">
        <v>39.9</v>
      </c>
      <c r="I503" s="231"/>
      <c r="J503" s="227"/>
      <c r="K503" s="227"/>
      <c r="L503" s="232"/>
      <c r="M503" s="233"/>
      <c r="N503" s="234"/>
      <c r="O503" s="234"/>
      <c r="P503" s="234"/>
      <c r="Q503" s="234"/>
      <c r="R503" s="234"/>
      <c r="S503" s="234"/>
      <c r="T503" s="235"/>
      <c r="AT503" s="236" t="s">
        <v>157</v>
      </c>
      <c r="AU503" s="236" t="s">
        <v>86</v>
      </c>
      <c r="AV503" s="14" t="s">
        <v>155</v>
      </c>
      <c r="AW503" s="14" t="s">
        <v>32</v>
      </c>
      <c r="AX503" s="14" t="s">
        <v>82</v>
      </c>
      <c r="AY503" s="236" t="s">
        <v>148</v>
      </c>
    </row>
    <row r="504" spans="2:65" s="1" customFormat="1" ht="24" customHeight="1">
      <c r="B504" s="34"/>
      <c r="C504" s="192" t="s">
        <v>569</v>
      </c>
      <c r="D504" s="192" t="s">
        <v>150</v>
      </c>
      <c r="E504" s="193" t="s">
        <v>570</v>
      </c>
      <c r="F504" s="194" t="s">
        <v>571</v>
      </c>
      <c r="G504" s="195" t="s">
        <v>153</v>
      </c>
      <c r="H504" s="196">
        <v>496.47</v>
      </c>
      <c r="I504" s="197"/>
      <c r="J504" s="196">
        <f>ROUND(I504*H504,2)</f>
        <v>0</v>
      </c>
      <c r="K504" s="194" t="s">
        <v>154</v>
      </c>
      <c r="L504" s="38"/>
      <c r="M504" s="198" t="s">
        <v>1</v>
      </c>
      <c r="N504" s="199" t="s">
        <v>42</v>
      </c>
      <c r="O504" s="66"/>
      <c r="P504" s="200">
        <f>O504*H504</f>
        <v>0</v>
      </c>
      <c r="Q504" s="200">
        <v>3.48E-3</v>
      </c>
      <c r="R504" s="200">
        <f>Q504*H504</f>
        <v>1.7277156</v>
      </c>
      <c r="S504" s="200">
        <v>0</v>
      </c>
      <c r="T504" s="201">
        <f>S504*H504</f>
        <v>0</v>
      </c>
      <c r="AR504" s="202" t="s">
        <v>155</v>
      </c>
      <c r="AT504" s="202" t="s">
        <v>150</v>
      </c>
      <c r="AU504" s="202" t="s">
        <v>86</v>
      </c>
      <c r="AY504" s="17" t="s">
        <v>148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17" t="s">
        <v>82</v>
      </c>
      <c r="BK504" s="203">
        <f>ROUND(I504*H504,2)</f>
        <v>0</v>
      </c>
      <c r="BL504" s="17" t="s">
        <v>155</v>
      </c>
      <c r="BM504" s="202" t="s">
        <v>572</v>
      </c>
    </row>
    <row r="505" spans="2:65" s="12" customFormat="1">
      <c r="B505" s="204"/>
      <c r="C505" s="205"/>
      <c r="D505" s="206" t="s">
        <v>157</v>
      </c>
      <c r="E505" s="207" t="s">
        <v>1</v>
      </c>
      <c r="F505" s="208" t="s">
        <v>573</v>
      </c>
      <c r="G505" s="205"/>
      <c r="H505" s="207" t="s">
        <v>1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157</v>
      </c>
      <c r="AU505" s="214" t="s">
        <v>86</v>
      </c>
      <c r="AV505" s="12" t="s">
        <v>82</v>
      </c>
      <c r="AW505" s="12" t="s">
        <v>32</v>
      </c>
      <c r="AX505" s="12" t="s">
        <v>77</v>
      </c>
      <c r="AY505" s="214" t="s">
        <v>148</v>
      </c>
    </row>
    <row r="506" spans="2:65" s="12" customFormat="1">
      <c r="B506" s="204"/>
      <c r="C506" s="205"/>
      <c r="D506" s="206" t="s">
        <v>157</v>
      </c>
      <c r="E506" s="207" t="s">
        <v>1</v>
      </c>
      <c r="F506" s="208" t="s">
        <v>384</v>
      </c>
      <c r="G506" s="205"/>
      <c r="H506" s="207" t="s">
        <v>1</v>
      </c>
      <c r="I506" s="209"/>
      <c r="J506" s="205"/>
      <c r="K506" s="205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157</v>
      </c>
      <c r="AU506" s="214" t="s">
        <v>86</v>
      </c>
      <c r="AV506" s="12" t="s">
        <v>82</v>
      </c>
      <c r="AW506" s="12" t="s">
        <v>32</v>
      </c>
      <c r="AX506" s="12" t="s">
        <v>77</v>
      </c>
      <c r="AY506" s="214" t="s">
        <v>148</v>
      </c>
    </row>
    <row r="507" spans="2:65" s="13" customFormat="1">
      <c r="B507" s="215"/>
      <c r="C507" s="216"/>
      <c r="D507" s="206" t="s">
        <v>157</v>
      </c>
      <c r="E507" s="217" t="s">
        <v>1</v>
      </c>
      <c r="F507" s="218" t="s">
        <v>385</v>
      </c>
      <c r="G507" s="216"/>
      <c r="H507" s="219">
        <v>60.46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157</v>
      </c>
      <c r="AU507" s="225" t="s">
        <v>86</v>
      </c>
      <c r="AV507" s="13" t="s">
        <v>86</v>
      </c>
      <c r="AW507" s="13" t="s">
        <v>32</v>
      </c>
      <c r="AX507" s="13" t="s">
        <v>77</v>
      </c>
      <c r="AY507" s="225" t="s">
        <v>148</v>
      </c>
    </row>
    <row r="508" spans="2:65" s="12" customFormat="1">
      <c r="B508" s="204"/>
      <c r="C508" s="205"/>
      <c r="D508" s="206" t="s">
        <v>157</v>
      </c>
      <c r="E508" s="207" t="s">
        <v>1</v>
      </c>
      <c r="F508" s="208" t="s">
        <v>386</v>
      </c>
      <c r="G508" s="205"/>
      <c r="H508" s="207" t="s">
        <v>1</v>
      </c>
      <c r="I508" s="209"/>
      <c r="J508" s="205"/>
      <c r="K508" s="205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157</v>
      </c>
      <c r="AU508" s="214" t="s">
        <v>86</v>
      </c>
      <c r="AV508" s="12" t="s">
        <v>82</v>
      </c>
      <c r="AW508" s="12" t="s">
        <v>32</v>
      </c>
      <c r="AX508" s="12" t="s">
        <v>77</v>
      </c>
      <c r="AY508" s="214" t="s">
        <v>148</v>
      </c>
    </row>
    <row r="509" spans="2:65" s="13" customFormat="1">
      <c r="B509" s="215"/>
      <c r="C509" s="216"/>
      <c r="D509" s="206" t="s">
        <v>157</v>
      </c>
      <c r="E509" s="217" t="s">
        <v>1</v>
      </c>
      <c r="F509" s="218" t="s">
        <v>387</v>
      </c>
      <c r="G509" s="216"/>
      <c r="H509" s="219">
        <v>-13.68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157</v>
      </c>
      <c r="AU509" s="225" t="s">
        <v>86</v>
      </c>
      <c r="AV509" s="13" t="s">
        <v>86</v>
      </c>
      <c r="AW509" s="13" t="s">
        <v>32</v>
      </c>
      <c r="AX509" s="13" t="s">
        <v>77</v>
      </c>
      <c r="AY509" s="225" t="s">
        <v>148</v>
      </c>
    </row>
    <row r="510" spans="2:65" s="15" customFormat="1">
      <c r="B510" s="246"/>
      <c r="C510" s="247"/>
      <c r="D510" s="206" t="s">
        <v>157</v>
      </c>
      <c r="E510" s="248" t="s">
        <v>1</v>
      </c>
      <c r="F510" s="249" t="s">
        <v>414</v>
      </c>
      <c r="G510" s="247"/>
      <c r="H510" s="250">
        <v>46.78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AT510" s="256" t="s">
        <v>157</v>
      </c>
      <c r="AU510" s="256" t="s">
        <v>86</v>
      </c>
      <c r="AV510" s="15" t="s">
        <v>166</v>
      </c>
      <c r="AW510" s="15" t="s">
        <v>32</v>
      </c>
      <c r="AX510" s="15" t="s">
        <v>77</v>
      </c>
      <c r="AY510" s="256" t="s">
        <v>148</v>
      </c>
    </row>
    <row r="511" spans="2:65" s="12" customFormat="1">
      <c r="B511" s="204"/>
      <c r="C511" s="205"/>
      <c r="D511" s="206" t="s">
        <v>157</v>
      </c>
      <c r="E511" s="207" t="s">
        <v>1</v>
      </c>
      <c r="F511" s="208" t="s">
        <v>574</v>
      </c>
      <c r="G511" s="205"/>
      <c r="H511" s="207" t="s">
        <v>1</v>
      </c>
      <c r="I511" s="209"/>
      <c r="J511" s="205"/>
      <c r="K511" s="205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157</v>
      </c>
      <c r="AU511" s="214" t="s">
        <v>86</v>
      </c>
      <c r="AV511" s="12" t="s">
        <v>82</v>
      </c>
      <c r="AW511" s="12" t="s">
        <v>32</v>
      </c>
      <c r="AX511" s="12" t="s">
        <v>77</v>
      </c>
      <c r="AY511" s="214" t="s">
        <v>148</v>
      </c>
    </row>
    <row r="512" spans="2:65" s="13" customFormat="1">
      <c r="B512" s="215"/>
      <c r="C512" s="216"/>
      <c r="D512" s="206" t="s">
        <v>157</v>
      </c>
      <c r="E512" s="217" t="s">
        <v>1</v>
      </c>
      <c r="F512" s="218" t="s">
        <v>389</v>
      </c>
      <c r="G512" s="216"/>
      <c r="H512" s="219">
        <v>101.64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157</v>
      </c>
      <c r="AU512" s="225" t="s">
        <v>86</v>
      </c>
      <c r="AV512" s="13" t="s">
        <v>86</v>
      </c>
      <c r="AW512" s="13" t="s">
        <v>32</v>
      </c>
      <c r="AX512" s="13" t="s">
        <v>77</v>
      </c>
      <c r="AY512" s="225" t="s">
        <v>148</v>
      </c>
    </row>
    <row r="513" spans="2:51" s="12" customFormat="1">
      <c r="B513" s="204"/>
      <c r="C513" s="205"/>
      <c r="D513" s="206" t="s">
        <v>157</v>
      </c>
      <c r="E513" s="207" t="s">
        <v>1</v>
      </c>
      <c r="F513" s="208" t="s">
        <v>390</v>
      </c>
      <c r="G513" s="205"/>
      <c r="H513" s="207" t="s">
        <v>1</v>
      </c>
      <c r="I513" s="209"/>
      <c r="J513" s="205"/>
      <c r="K513" s="205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157</v>
      </c>
      <c r="AU513" s="214" t="s">
        <v>86</v>
      </c>
      <c r="AV513" s="12" t="s">
        <v>82</v>
      </c>
      <c r="AW513" s="12" t="s">
        <v>32</v>
      </c>
      <c r="AX513" s="12" t="s">
        <v>77</v>
      </c>
      <c r="AY513" s="214" t="s">
        <v>148</v>
      </c>
    </row>
    <row r="514" spans="2:51" s="13" customFormat="1">
      <c r="B514" s="215"/>
      <c r="C514" s="216"/>
      <c r="D514" s="206" t="s">
        <v>157</v>
      </c>
      <c r="E514" s="217" t="s">
        <v>1</v>
      </c>
      <c r="F514" s="218" t="s">
        <v>391</v>
      </c>
      <c r="G514" s="216"/>
      <c r="H514" s="219">
        <v>-12.5</v>
      </c>
      <c r="I514" s="220"/>
      <c r="J514" s="216"/>
      <c r="K514" s="216"/>
      <c r="L514" s="221"/>
      <c r="M514" s="222"/>
      <c r="N514" s="223"/>
      <c r="O514" s="223"/>
      <c r="P514" s="223"/>
      <c r="Q514" s="223"/>
      <c r="R514" s="223"/>
      <c r="S514" s="223"/>
      <c r="T514" s="224"/>
      <c r="AT514" s="225" t="s">
        <v>157</v>
      </c>
      <c r="AU514" s="225" t="s">
        <v>86</v>
      </c>
      <c r="AV514" s="13" t="s">
        <v>86</v>
      </c>
      <c r="AW514" s="13" t="s">
        <v>32</v>
      </c>
      <c r="AX514" s="13" t="s">
        <v>77</v>
      </c>
      <c r="AY514" s="225" t="s">
        <v>148</v>
      </c>
    </row>
    <row r="515" spans="2:51" s="15" customFormat="1">
      <c r="B515" s="246"/>
      <c r="C515" s="247"/>
      <c r="D515" s="206" t="s">
        <v>157</v>
      </c>
      <c r="E515" s="248" t="s">
        <v>1</v>
      </c>
      <c r="F515" s="249" t="s">
        <v>414</v>
      </c>
      <c r="G515" s="247"/>
      <c r="H515" s="250">
        <v>89.14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AT515" s="256" t="s">
        <v>157</v>
      </c>
      <c r="AU515" s="256" t="s">
        <v>86</v>
      </c>
      <c r="AV515" s="15" t="s">
        <v>166</v>
      </c>
      <c r="AW515" s="15" t="s">
        <v>32</v>
      </c>
      <c r="AX515" s="15" t="s">
        <v>77</v>
      </c>
      <c r="AY515" s="256" t="s">
        <v>148</v>
      </c>
    </row>
    <row r="516" spans="2:51" s="12" customFormat="1">
      <c r="B516" s="204"/>
      <c r="C516" s="205"/>
      <c r="D516" s="206" t="s">
        <v>157</v>
      </c>
      <c r="E516" s="207" t="s">
        <v>1</v>
      </c>
      <c r="F516" s="208" t="s">
        <v>392</v>
      </c>
      <c r="G516" s="205"/>
      <c r="H516" s="207" t="s">
        <v>1</v>
      </c>
      <c r="I516" s="209"/>
      <c r="J516" s="205"/>
      <c r="K516" s="205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157</v>
      </c>
      <c r="AU516" s="214" t="s">
        <v>86</v>
      </c>
      <c r="AV516" s="12" t="s">
        <v>82</v>
      </c>
      <c r="AW516" s="12" t="s">
        <v>32</v>
      </c>
      <c r="AX516" s="12" t="s">
        <v>77</v>
      </c>
      <c r="AY516" s="214" t="s">
        <v>148</v>
      </c>
    </row>
    <row r="517" spans="2:51" s="13" customFormat="1">
      <c r="B517" s="215"/>
      <c r="C517" s="216"/>
      <c r="D517" s="206" t="s">
        <v>157</v>
      </c>
      <c r="E517" s="217" t="s">
        <v>1</v>
      </c>
      <c r="F517" s="218" t="s">
        <v>393</v>
      </c>
      <c r="G517" s="216"/>
      <c r="H517" s="219">
        <v>282.70999999999998</v>
      </c>
      <c r="I517" s="220"/>
      <c r="J517" s="216"/>
      <c r="K517" s="216"/>
      <c r="L517" s="221"/>
      <c r="M517" s="222"/>
      <c r="N517" s="223"/>
      <c r="O517" s="223"/>
      <c r="P517" s="223"/>
      <c r="Q517" s="223"/>
      <c r="R517" s="223"/>
      <c r="S517" s="223"/>
      <c r="T517" s="224"/>
      <c r="AT517" s="225" t="s">
        <v>157</v>
      </c>
      <c r="AU517" s="225" t="s">
        <v>86</v>
      </c>
      <c r="AV517" s="13" t="s">
        <v>86</v>
      </c>
      <c r="AW517" s="13" t="s">
        <v>32</v>
      </c>
      <c r="AX517" s="13" t="s">
        <v>77</v>
      </c>
      <c r="AY517" s="225" t="s">
        <v>148</v>
      </c>
    </row>
    <row r="518" spans="2:51" s="12" customFormat="1">
      <c r="B518" s="204"/>
      <c r="C518" s="205"/>
      <c r="D518" s="206" t="s">
        <v>157</v>
      </c>
      <c r="E518" s="207" t="s">
        <v>1</v>
      </c>
      <c r="F518" s="208" t="s">
        <v>575</v>
      </c>
      <c r="G518" s="205"/>
      <c r="H518" s="207" t="s">
        <v>1</v>
      </c>
      <c r="I518" s="209"/>
      <c r="J518" s="205"/>
      <c r="K518" s="205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157</v>
      </c>
      <c r="AU518" s="214" t="s">
        <v>86</v>
      </c>
      <c r="AV518" s="12" t="s">
        <v>82</v>
      </c>
      <c r="AW518" s="12" t="s">
        <v>32</v>
      </c>
      <c r="AX518" s="12" t="s">
        <v>77</v>
      </c>
      <c r="AY518" s="214" t="s">
        <v>148</v>
      </c>
    </row>
    <row r="519" spans="2:51" s="12" customFormat="1">
      <c r="B519" s="204"/>
      <c r="C519" s="205"/>
      <c r="D519" s="206" t="s">
        <v>157</v>
      </c>
      <c r="E519" s="207" t="s">
        <v>1</v>
      </c>
      <c r="F519" s="208" t="s">
        <v>242</v>
      </c>
      <c r="G519" s="205"/>
      <c r="H519" s="207" t="s">
        <v>1</v>
      </c>
      <c r="I519" s="209"/>
      <c r="J519" s="205"/>
      <c r="K519" s="205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157</v>
      </c>
      <c r="AU519" s="214" t="s">
        <v>86</v>
      </c>
      <c r="AV519" s="12" t="s">
        <v>82</v>
      </c>
      <c r="AW519" s="12" t="s">
        <v>32</v>
      </c>
      <c r="AX519" s="12" t="s">
        <v>77</v>
      </c>
      <c r="AY519" s="214" t="s">
        <v>148</v>
      </c>
    </row>
    <row r="520" spans="2:51" s="13" customFormat="1">
      <c r="B520" s="215"/>
      <c r="C520" s="216"/>
      <c r="D520" s="206" t="s">
        <v>157</v>
      </c>
      <c r="E520" s="217" t="s">
        <v>1</v>
      </c>
      <c r="F520" s="218" t="s">
        <v>394</v>
      </c>
      <c r="G520" s="216"/>
      <c r="H520" s="219">
        <v>-10.36</v>
      </c>
      <c r="I520" s="220"/>
      <c r="J520" s="216"/>
      <c r="K520" s="216"/>
      <c r="L520" s="221"/>
      <c r="M520" s="222"/>
      <c r="N520" s="223"/>
      <c r="O520" s="223"/>
      <c r="P520" s="223"/>
      <c r="Q520" s="223"/>
      <c r="R520" s="223"/>
      <c r="S520" s="223"/>
      <c r="T520" s="224"/>
      <c r="AT520" s="225" t="s">
        <v>157</v>
      </c>
      <c r="AU520" s="225" t="s">
        <v>86</v>
      </c>
      <c r="AV520" s="13" t="s">
        <v>86</v>
      </c>
      <c r="AW520" s="13" t="s">
        <v>32</v>
      </c>
      <c r="AX520" s="13" t="s">
        <v>77</v>
      </c>
      <c r="AY520" s="225" t="s">
        <v>148</v>
      </c>
    </row>
    <row r="521" spans="2:51" s="13" customFormat="1">
      <c r="B521" s="215"/>
      <c r="C521" s="216"/>
      <c r="D521" s="206" t="s">
        <v>157</v>
      </c>
      <c r="E521" s="217" t="s">
        <v>1</v>
      </c>
      <c r="F521" s="218" t="s">
        <v>395</v>
      </c>
      <c r="G521" s="216"/>
      <c r="H521" s="219">
        <v>-4.38</v>
      </c>
      <c r="I521" s="220"/>
      <c r="J521" s="216"/>
      <c r="K521" s="216"/>
      <c r="L521" s="221"/>
      <c r="M521" s="222"/>
      <c r="N521" s="223"/>
      <c r="O521" s="223"/>
      <c r="P521" s="223"/>
      <c r="Q521" s="223"/>
      <c r="R521" s="223"/>
      <c r="S521" s="223"/>
      <c r="T521" s="224"/>
      <c r="AT521" s="225" t="s">
        <v>157</v>
      </c>
      <c r="AU521" s="225" t="s">
        <v>86</v>
      </c>
      <c r="AV521" s="13" t="s">
        <v>86</v>
      </c>
      <c r="AW521" s="13" t="s">
        <v>32</v>
      </c>
      <c r="AX521" s="13" t="s">
        <v>77</v>
      </c>
      <c r="AY521" s="225" t="s">
        <v>148</v>
      </c>
    </row>
    <row r="522" spans="2:51" s="13" customFormat="1">
      <c r="B522" s="215"/>
      <c r="C522" s="216"/>
      <c r="D522" s="206" t="s">
        <v>157</v>
      </c>
      <c r="E522" s="217" t="s">
        <v>1</v>
      </c>
      <c r="F522" s="218" t="s">
        <v>576</v>
      </c>
      <c r="G522" s="216"/>
      <c r="H522" s="219">
        <v>0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157</v>
      </c>
      <c r="AU522" s="225" t="s">
        <v>86</v>
      </c>
      <c r="AV522" s="13" t="s">
        <v>86</v>
      </c>
      <c r="AW522" s="13" t="s">
        <v>32</v>
      </c>
      <c r="AX522" s="13" t="s">
        <v>77</v>
      </c>
      <c r="AY522" s="225" t="s">
        <v>148</v>
      </c>
    </row>
    <row r="523" spans="2:51" s="13" customFormat="1">
      <c r="B523" s="215"/>
      <c r="C523" s="216"/>
      <c r="D523" s="206" t="s">
        <v>157</v>
      </c>
      <c r="E523" s="217" t="s">
        <v>1</v>
      </c>
      <c r="F523" s="218" t="s">
        <v>577</v>
      </c>
      <c r="G523" s="216"/>
      <c r="H523" s="219">
        <v>-2.4</v>
      </c>
      <c r="I523" s="220"/>
      <c r="J523" s="216"/>
      <c r="K523" s="216"/>
      <c r="L523" s="221"/>
      <c r="M523" s="222"/>
      <c r="N523" s="223"/>
      <c r="O523" s="223"/>
      <c r="P523" s="223"/>
      <c r="Q523" s="223"/>
      <c r="R523" s="223"/>
      <c r="S523" s="223"/>
      <c r="T523" s="224"/>
      <c r="AT523" s="225" t="s">
        <v>157</v>
      </c>
      <c r="AU523" s="225" t="s">
        <v>86</v>
      </c>
      <c r="AV523" s="13" t="s">
        <v>86</v>
      </c>
      <c r="AW523" s="13" t="s">
        <v>32</v>
      </c>
      <c r="AX523" s="13" t="s">
        <v>77</v>
      </c>
      <c r="AY523" s="225" t="s">
        <v>148</v>
      </c>
    </row>
    <row r="524" spans="2:51" s="13" customFormat="1">
      <c r="B524" s="215"/>
      <c r="C524" s="216"/>
      <c r="D524" s="206" t="s">
        <v>157</v>
      </c>
      <c r="E524" s="217" t="s">
        <v>1</v>
      </c>
      <c r="F524" s="218" t="s">
        <v>398</v>
      </c>
      <c r="G524" s="216"/>
      <c r="H524" s="219">
        <v>-10.029999999999999</v>
      </c>
      <c r="I524" s="220"/>
      <c r="J524" s="216"/>
      <c r="K524" s="216"/>
      <c r="L524" s="221"/>
      <c r="M524" s="222"/>
      <c r="N524" s="223"/>
      <c r="O524" s="223"/>
      <c r="P524" s="223"/>
      <c r="Q524" s="223"/>
      <c r="R524" s="223"/>
      <c r="S524" s="223"/>
      <c r="T524" s="224"/>
      <c r="AT524" s="225" t="s">
        <v>157</v>
      </c>
      <c r="AU524" s="225" t="s">
        <v>86</v>
      </c>
      <c r="AV524" s="13" t="s">
        <v>86</v>
      </c>
      <c r="AW524" s="13" t="s">
        <v>32</v>
      </c>
      <c r="AX524" s="13" t="s">
        <v>77</v>
      </c>
      <c r="AY524" s="225" t="s">
        <v>148</v>
      </c>
    </row>
    <row r="525" spans="2:51" s="13" customFormat="1">
      <c r="B525" s="215"/>
      <c r="C525" s="216"/>
      <c r="D525" s="206" t="s">
        <v>157</v>
      </c>
      <c r="E525" s="217" t="s">
        <v>1</v>
      </c>
      <c r="F525" s="218" t="s">
        <v>399</v>
      </c>
      <c r="G525" s="216"/>
      <c r="H525" s="219">
        <v>-4.26</v>
      </c>
      <c r="I525" s="220"/>
      <c r="J525" s="216"/>
      <c r="K525" s="216"/>
      <c r="L525" s="221"/>
      <c r="M525" s="222"/>
      <c r="N525" s="223"/>
      <c r="O525" s="223"/>
      <c r="P525" s="223"/>
      <c r="Q525" s="223"/>
      <c r="R525" s="223"/>
      <c r="S525" s="223"/>
      <c r="T525" s="224"/>
      <c r="AT525" s="225" t="s">
        <v>157</v>
      </c>
      <c r="AU525" s="225" t="s">
        <v>86</v>
      </c>
      <c r="AV525" s="13" t="s">
        <v>86</v>
      </c>
      <c r="AW525" s="13" t="s">
        <v>32</v>
      </c>
      <c r="AX525" s="13" t="s">
        <v>77</v>
      </c>
      <c r="AY525" s="225" t="s">
        <v>148</v>
      </c>
    </row>
    <row r="526" spans="2:51" s="12" customFormat="1">
      <c r="B526" s="204"/>
      <c r="C526" s="205"/>
      <c r="D526" s="206" t="s">
        <v>157</v>
      </c>
      <c r="E526" s="207" t="s">
        <v>1</v>
      </c>
      <c r="F526" s="208" t="s">
        <v>237</v>
      </c>
      <c r="G526" s="205"/>
      <c r="H526" s="207" t="s">
        <v>1</v>
      </c>
      <c r="I526" s="209"/>
      <c r="J526" s="205"/>
      <c r="K526" s="205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157</v>
      </c>
      <c r="AU526" s="214" t="s">
        <v>86</v>
      </c>
      <c r="AV526" s="12" t="s">
        <v>82</v>
      </c>
      <c r="AW526" s="12" t="s">
        <v>32</v>
      </c>
      <c r="AX526" s="12" t="s">
        <v>77</v>
      </c>
      <c r="AY526" s="214" t="s">
        <v>148</v>
      </c>
    </row>
    <row r="527" spans="2:51" s="13" customFormat="1">
      <c r="B527" s="215"/>
      <c r="C527" s="216"/>
      <c r="D527" s="206" t="s">
        <v>157</v>
      </c>
      <c r="E527" s="217" t="s">
        <v>1</v>
      </c>
      <c r="F527" s="218" t="s">
        <v>269</v>
      </c>
      <c r="G527" s="216"/>
      <c r="H527" s="219">
        <v>-2.52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157</v>
      </c>
      <c r="AU527" s="225" t="s">
        <v>86</v>
      </c>
      <c r="AV527" s="13" t="s">
        <v>86</v>
      </c>
      <c r="AW527" s="13" t="s">
        <v>32</v>
      </c>
      <c r="AX527" s="13" t="s">
        <v>77</v>
      </c>
      <c r="AY527" s="225" t="s">
        <v>148</v>
      </c>
    </row>
    <row r="528" spans="2:51" s="13" customFormat="1">
      <c r="B528" s="215"/>
      <c r="C528" s="216"/>
      <c r="D528" s="206" t="s">
        <v>157</v>
      </c>
      <c r="E528" s="217" t="s">
        <v>1</v>
      </c>
      <c r="F528" s="218" t="s">
        <v>400</v>
      </c>
      <c r="G528" s="216"/>
      <c r="H528" s="219">
        <v>-6.96</v>
      </c>
      <c r="I528" s="220"/>
      <c r="J528" s="216"/>
      <c r="K528" s="216"/>
      <c r="L528" s="221"/>
      <c r="M528" s="222"/>
      <c r="N528" s="223"/>
      <c r="O528" s="223"/>
      <c r="P528" s="223"/>
      <c r="Q528" s="223"/>
      <c r="R528" s="223"/>
      <c r="S528" s="223"/>
      <c r="T528" s="224"/>
      <c r="AT528" s="225" t="s">
        <v>157</v>
      </c>
      <c r="AU528" s="225" t="s">
        <v>86</v>
      </c>
      <c r="AV528" s="13" t="s">
        <v>86</v>
      </c>
      <c r="AW528" s="13" t="s">
        <v>32</v>
      </c>
      <c r="AX528" s="13" t="s">
        <v>77</v>
      </c>
      <c r="AY528" s="225" t="s">
        <v>148</v>
      </c>
    </row>
    <row r="529" spans="2:51" s="13" customFormat="1">
      <c r="B529" s="215"/>
      <c r="C529" s="216"/>
      <c r="D529" s="206" t="s">
        <v>157</v>
      </c>
      <c r="E529" s="217" t="s">
        <v>1</v>
      </c>
      <c r="F529" s="218" t="s">
        <v>401</v>
      </c>
      <c r="G529" s="216"/>
      <c r="H529" s="219">
        <v>-5.35</v>
      </c>
      <c r="I529" s="220"/>
      <c r="J529" s="216"/>
      <c r="K529" s="216"/>
      <c r="L529" s="221"/>
      <c r="M529" s="222"/>
      <c r="N529" s="223"/>
      <c r="O529" s="223"/>
      <c r="P529" s="223"/>
      <c r="Q529" s="223"/>
      <c r="R529" s="223"/>
      <c r="S529" s="223"/>
      <c r="T529" s="224"/>
      <c r="AT529" s="225" t="s">
        <v>157</v>
      </c>
      <c r="AU529" s="225" t="s">
        <v>86</v>
      </c>
      <c r="AV529" s="13" t="s">
        <v>86</v>
      </c>
      <c r="AW529" s="13" t="s">
        <v>32</v>
      </c>
      <c r="AX529" s="13" t="s">
        <v>77</v>
      </c>
      <c r="AY529" s="225" t="s">
        <v>148</v>
      </c>
    </row>
    <row r="530" spans="2:51" s="13" customFormat="1">
      <c r="B530" s="215"/>
      <c r="C530" s="216"/>
      <c r="D530" s="206" t="s">
        <v>157</v>
      </c>
      <c r="E530" s="217" t="s">
        <v>1</v>
      </c>
      <c r="F530" s="218" t="s">
        <v>578</v>
      </c>
      <c r="G530" s="216"/>
      <c r="H530" s="219">
        <v>0</v>
      </c>
      <c r="I530" s="220"/>
      <c r="J530" s="216"/>
      <c r="K530" s="216"/>
      <c r="L530" s="221"/>
      <c r="M530" s="222"/>
      <c r="N530" s="223"/>
      <c r="O530" s="223"/>
      <c r="P530" s="223"/>
      <c r="Q530" s="223"/>
      <c r="R530" s="223"/>
      <c r="S530" s="223"/>
      <c r="T530" s="224"/>
      <c r="AT530" s="225" t="s">
        <v>157</v>
      </c>
      <c r="AU530" s="225" t="s">
        <v>86</v>
      </c>
      <c r="AV530" s="13" t="s">
        <v>86</v>
      </c>
      <c r="AW530" s="13" t="s">
        <v>32</v>
      </c>
      <c r="AX530" s="13" t="s">
        <v>77</v>
      </c>
      <c r="AY530" s="225" t="s">
        <v>148</v>
      </c>
    </row>
    <row r="531" spans="2:51" s="13" customFormat="1">
      <c r="B531" s="215"/>
      <c r="C531" s="216"/>
      <c r="D531" s="206" t="s">
        <v>157</v>
      </c>
      <c r="E531" s="217" t="s">
        <v>1</v>
      </c>
      <c r="F531" s="218" t="s">
        <v>402</v>
      </c>
      <c r="G531" s="216"/>
      <c r="H531" s="219">
        <v>-12.56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157</v>
      </c>
      <c r="AU531" s="225" t="s">
        <v>86</v>
      </c>
      <c r="AV531" s="13" t="s">
        <v>86</v>
      </c>
      <c r="AW531" s="13" t="s">
        <v>32</v>
      </c>
      <c r="AX531" s="13" t="s">
        <v>77</v>
      </c>
      <c r="AY531" s="225" t="s">
        <v>148</v>
      </c>
    </row>
    <row r="532" spans="2:51" s="12" customFormat="1">
      <c r="B532" s="204"/>
      <c r="C532" s="205"/>
      <c r="D532" s="206" t="s">
        <v>157</v>
      </c>
      <c r="E532" s="207" t="s">
        <v>1</v>
      </c>
      <c r="F532" s="208" t="s">
        <v>403</v>
      </c>
      <c r="G532" s="205"/>
      <c r="H532" s="207" t="s">
        <v>1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157</v>
      </c>
      <c r="AU532" s="214" t="s">
        <v>86</v>
      </c>
      <c r="AV532" s="12" t="s">
        <v>82</v>
      </c>
      <c r="AW532" s="12" t="s">
        <v>32</v>
      </c>
      <c r="AX532" s="12" t="s">
        <v>77</v>
      </c>
      <c r="AY532" s="214" t="s">
        <v>148</v>
      </c>
    </row>
    <row r="533" spans="2:51" s="13" customFormat="1">
      <c r="B533" s="215"/>
      <c r="C533" s="216"/>
      <c r="D533" s="206" t="s">
        <v>157</v>
      </c>
      <c r="E533" s="217" t="s">
        <v>1</v>
      </c>
      <c r="F533" s="218" t="s">
        <v>404</v>
      </c>
      <c r="G533" s="216"/>
      <c r="H533" s="219">
        <v>-21.94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157</v>
      </c>
      <c r="AU533" s="225" t="s">
        <v>86</v>
      </c>
      <c r="AV533" s="13" t="s">
        <v>86</v>
      </c>
      <c r="AW533" s="13" t="s">
        <v>32</v>
      </c>
      <c r="AX533" s="13" t="s">
        <v>77</v>
      </c>
      <c r="AY533" s="225" t="s">
        <v>148</v>
      </c>
    </row>
    <row r="534" spans="2:51" s="12" customFormat="1" ht="20">
      <c r="B534" s="204"/>
      <c r="C534" s="205"/>
      <c r="D534" s="206" t="s">
        <v>157</v>
      </c>
      <c r="E534" s="207" t="s">
        <v>1</v>
      </c>
      <c r="F534" s="208" t="s">
        <v>579</v>
      </c>
      <c r="G534" s="205"/>
      <c r="H534" s="207" t="s">
        <v>1</v>
      </c>
      <c r="I534" s="209"/>
      <c r="J534" s="205"/>
      <c r="K534" s="205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157</v>
      </c>
      <c r="AU534" s="214" t="s">
        <v>86</v>
      </c>
      <c r="AV534" s="12" t="s">
        <v>82</v>
      </c>
      <c r="AW534" s="12" t="s">
        <v>32</v>
      </c>
      <c r="AX534" s="12" t="s">
        <v>77</v>
      </c>
      <c r="AY534" s="214" t="s">
        <v>148</v>
      </c>
    </row>
    <row r="535" spans="2:51" s="13" customFormat="1">
      <c r="B535" s="215"/>
      <c r="C535" s="216"/>
      <c r="D535" s="206" t="s">
        <v>157</v>
      </c>
      <c r="E535" s="217" t="s">
        <v>1</v>
      </c>
      <c r="F535" s="218" t="s">
        <v>580</v>
      </c>
      <c r="G535" s="216"/>
      <c r="H535" s="219">
        <v>-54.04</v>
      </c>
      <c r="I535" s="220"/>
      <c r="J535" s="216"/>
      <c r="K535" s="216"/>
      <c r="L535" s="221"/>
      <c r="M535" s="222"/>
      <c r="N535" s="223"/>
      <c r="O535" s="223"/>
      <c r="P535" s="223"/>
      <c r="Q535" s="223"/>
      <c r="R535" s="223"/>
      <c r="S535" s="223"/>
      <c r="T535" s="224"/>
      <c r="AT535" s="225" t="s">
        <v>157</v>
      </c>
      <c r="AU535" s="225" t="s">
        <v>86</v>
      </c>
      <c r="AV535" s="13" t="s">
        <v>86</v>
      </c>
      <c r="AW535" s="13" t="s">
        <v>32</v>
      </c>
      <c r="AX535" s="13" t="s">
        <v>77</v>
      </c>
      <c r="AY535" s="225" t="s">
        <v>148</v>
      </c>
    </row>
    <row r="536" spans="2:51" s="15" customFormat="1">
      <c r="B536" s="246"/>
      <c r="C536" s="247"/>
      <c r="D536" s="206" t="s">
        <v>157</v>
      </c>
      <c r="E536" s="248" t="s">
        <v>1</v>
      </c>
      <c r="F536" s="249" t="s">
        <v>414</v>
      </c>
      <c r="G536" s="247"/>
      <c r="H536" s="250">
        <v>147.91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AT536" s="256" t="s">
        <v>157</v>
      </c>
      <c r="AU536" s="256" t="s">
        <v>86</v>
      </c>
      <c r="AV536" s="15" t="s">
        <v>166</v>
      </c>
      <c r="AW536" s="15" t="s">
        <v>32</v>
      </c>
      <c r="AX536" s="15" t="s">
        <v>77</v>
      </c>
      <c r="AY536" s="256" t="s">
        <v>148</v>
      </c>
    </row>
    <row r="537" spans="2:51" s="12" customFormat="1">
      <c r="B537" s="204"/>
      <c r="C537" s="205"/>
      <c r="D537" s="206" t="s">
        <v>157</v>
      </c>
      <c r="E537" s="207" t="s">
        <v>1</v>
      </c>
      <c r="F537" s="208" t="s">
        <v>405</v>
      </c>
      <c r="G537" s="205"/>
      <c r="H537" s="207" t="s">
        <v>1</v>
      </c>
      <c r="I537" s="209"/>
      <c r="J537" s="205"/>
      <c r="K537" s="205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157</v>
      </c>
      <c r="AU537" s="214" t="s">
        <v>86</v>
      </c>
      <c r="AV537" s="12" t="s">
        <v>82</v>
      </c>
      <c r="AW537" s="12" t="s">
        <v>32</v>
      </c>
      <c r="AX537" s="12" t="s">
        <v>77</v>
      </c>
      <c r="AY537" s="214" t="s">
        <v>148</v>
      </c>
    </row>
    <row r="538" spans="2:51" s="13" customFormat="1">
      <c r="B538" s="215"/>
      <c r="C538" s="216"/>
      <c r="D538" s="206" t="s">
        <v>157</v>
      </c>
      <c r="E538" s="217" t="s">
        <v>1</v>
      </c>
      <c r="F538" s="218" t="s">
        <v>406</v>
      </c>
      <c r="G538" s="216"/>
      <c r="H538" s="219">
        <v>281.24</v>
      </c>
      <c r="I538" s="220"/>
      <c r="J538" s="216"/>
      <c r="K538" s="216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157</v>
      </c>
      <c r="AU538" s="225" t="s">
        <v>86</v>
      </c>
      <c r="AV538" s="13" t="s">
        <v>86</v>
      </c>
      <c r="AW538" s="13" t="s">
        <v>32</v>
      </c>
      <c r="AX538" s="13" t="s">
        <v>77</v>
      </c>
      <c r="AY538" s="225" t="s">
        <v>148</v>
      </c>
    </row>
    <row r="539" spans="2:51" s="12" customFormat="1">
      <c r="B539" s="204"/>
      <c r="C539" s="205"/>
      <c r="D539" s="206" t="s">
        <v>157</v>
      </c>
      <c r="E539" s="207" t="s">
        <v>1</v>
      </c>
      <c r="F539" s="208" t="s">
        <v>575</v>
      </c>
      <c r="G539" s="205"/>
      <c r="H539" s="207" t="s">
        <v>1</v>
      </c>
      <c r="I539" s="209"/>
      <c r="J539" s="205"/>
      <c r="K539" s="205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157</v>
      </c>
      <c r="AU539" s="214" t="s">
        <v>86</v>
      </c>
      <c r="AV539" s="12" t="s">
        <v>82</v>
      </c>
      <c r="AW539" s="12" t="s">
        <v>32</v>
      </c>
      <c r="AX539" s="12" t="s">
        <v>77</v>
      </c>
      <c r="AY539" s="214" t="s">
        <v>148</v>
      </c>
    </row>
    <row r="540" spans="2:51" s="12" customFormat="1">
      <c r="B540" s="204"/>
      <c r="C540" s="205"/>
      <c r="D540" s="206" t="s">
        <v>157</v>
      </c>
      <c r="E540" s="207" t="s">
        <v>1</v>
      </c>
      <c r="F540" s="208" t="s">
        <v>242</v>
      </c>
      <c r="G540" s="205"/>
      <c r="H540" s="207" t="s">
        <v>1</v>
      </c>
      <c r="I540" s="209"/>
      <c r="J540" s="205"/>
      <c r="K540" s="205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157</v>
      </c>
      <c r="AU540" s="214" t="s">
        <v>86</v>
      </c>
      <c r="AV540" s="12" t="s">
        <v>82</v>
      </c>
      <c r="AW540" s="12" t="s">
        <v>32</v>
      </c>
      <c r="AX540" s="12" t="s">
        <v>77</v>
      </c>
      <c r="AY540" s="214" t="s">
        <v>148</v>
      </c>
    </row>
    <row r="541" spans="2:51" s="13" customFormat="1">
      <c r="B541" s="215"/>
      <c r="C541" s="216"/>
      <c r="D541" s="206" t="s">
        <v>157</v>
      </c>
      <c r="E541" s="217" t="s">
        <v>1</v>
      </c>
      <c r="F541" s="218" t="s">
        <v>581</v>
      </c>
      <c r="G541" s="216"/>
      <c r="H541" s="219">
        <v>-23.29</v>
      </c>
      <c r="I541" s="220"/>
      <c r="J541" s="216"/>
      <c r="K541" s="216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157</v>
      </c>
      <c r="AU541" s="225" t="s">
        <v>86</v>
      </c>
      <c r="AV541" s="13" t="s">
        <v>86</v>
      </c>
      <c r="AW541" s="13" t="s">
        <v>32</v>
      </c>
      <c r="AX541" s="13" t="s">
        <v>77</v>
      </c>
      <c r="AY541" s="225" t="s">
        <v>148</v>
      </c>
    </row>
    <row r="542" spans="2:51" s="13" customFormat="1" ht="20">
      <c r="B542" s="215"/>
      <c r="C542" s="216"/>
      <c r="D542" s="206" t="s">
        <v>157</v>
      </c>
      <c r="E542" s="217" t="s">
        <v>1</v>
      </c>
      <c r="F542" s="218" t="s">
        <v>582</v>
      </c>
      <c r="G542" s="216"/>
      <c r="H542" s="219">
        <v>0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4"/>
      <c r="AT542" s="225" t="s">
        <v>157</v>
      </c>
      <c r="AU542" s="225" t="s">
        <v>86</v>
      </c>
      <c r="AV542" s="13" t="s">
        <v>86</v>
      </c>
      <c r="AW542" s="13" t="s">
        <v>32</v>
      </c>
      <c r="AX542" s="13" t="s">
        <v>77</v>
      </c>
      <c r="AY542" s="225" t="s">
        <v>148</v>
      </c>
    </row>
    <row r="543" spans="2:51" s="13" customFormat="1">
      <c r="B543" s="215"/>
      <c r="C543" s="216"/>
      <c r="D543" s="206" t="s">
        <v>157</v>
      </c>
      <c r="E543" s="217" t="s">
        <v>1</v>
      </c>
      <c r="F543" s="218" t="s">
        <v>409</v>
      </c>
      <c r="G543" s="216"/>
      <c r="H543" s="219">
        <v>-14.4</v>
      </c>
      <c r="I543" s="220"/>
      <c r="J543" s="216"/>
      <c r="K543" s="216"/>
      <c r="L543" s="221"/>
      <c r="M543" s="222"/>
      <c r="N543" s="223"/>
      <c r="O543" s="223"/>
      <c r="P543" s="223"/>
      <c r="Q543" s="223"/>
      <c r="R543" s="223"/>
      <c r="S543" s="223"/>
      <c r="T543" s="224"/>
      <c r="AT543" s="225" t="s">
        <v>157</v>
      </c>
      <c r="AU543" s="225" t="s">
        <v>86</v>
      </c>
      <c r="AV543" s="13" t="s">
        <v>86</v>
      </c>
      <c r="AW543" s="13" t="s">
        <v>32</v>
      </c>
      <c r="AX543" s="13" t="s">
        <v>77</v>
      </c>
      <c r="AY543" s="225" t="s">
        <v>148</v>
      </c>
    </row>
    <row r="544" spans="2:51" s="12" customFormat="1">
      <c r="B544" s="204"/>
      <c r="C544" s="205"/>
      <c r="D544" s="206" t="s">
        <v>157</v>
      </c>
      <c r="E544" s="207" t="s">
        <v>1</v>
      </c>
      <c r="F544" s="208" t="s">
        <v>237</v>
      </c>
      <c r="G544" s="205"/>
      <c r="H544" s="207" t="s">
        <v>1</v>
      </c>
      <c r="I544" s="209"/>
      <c r="J544" s="205"/>
      <c r="K544" s="205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157</v>
      </c>
      <c r="AU544" s="214" t="s">
        <v>86</v>
      </c>
      <c r="AV544" s="12" t="s">
        <v>82</v>
      </c>
      <c r="AW544" s="12" t="s">
        <v>32</v>
      </c>
      <c r="AX544" s="12" t="s">
        <v>77</v>
      </c>
      <c r="AY544" s="214" t="s">
        <v>148</v>
      </c>
    </row>
    <row r="545" spans="2:51" s="13" customFormat="1">
      <c r="B545" s="215"/>
      <c r="C545" s="216"/>
      <c r="D545" s="206" t="s">
        <v>157</v>
      </c>
      <c r="E545" s="217" t="s">
        <v>1</v>
      </c>
      <c r="F545" s="218" t="s">
        <v>410</v>
      </c>
      <c r="G545" s="216"/>
      <c r="H545" s="219">
        <v>-2.94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157</v>
      </c>
      <c r="AU545" s="225" t="s">
        <v>86</v>
      </c>
      <c r="AV545" s="13" t="s">
        <v>86</v>
      </c>
      <c r="AW545" s="13" t="s">
        <v>32</v>
      </c>
      <c r="AX545" s="13" t="s">
        <v>77</v>
      </c>
      <c r="AY545" s="225" t="s">
        <v>148</v>
      </c>
    </row>
    <row r="546" spans="2:51" s="13" customFormat="1">
      <c r="B546" s="215"/>
      <c r="C546" s="216"/>
      <c r="D546" s="206" t="s">
        <v>157</v>
      </c>
      <c r="E546" s="217" t="s">
        <v>1</v>
      </c>
      <c r="F546" s="218" t="s">
        <v>411</v>
      </c>
      <c r="G546" s="216"/>
      <c r="H546" s="219">
        <v>-23.78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4"/>
      <c r="AT546" s="225" t="s">
        <v>157</v>
      </c>
      <c r="AU546" s="225" t="s">
        <v>86</v>
      </c>
      <c r="AV546" s="13" t="s">
        <v>86</v>
      </c>
      <c r="AW546" s="13" t="s">
        <v>32</v>
      </c>
      <c r="AX546" s="13" t="s">
        <v>77</v>
      </c>
      <c r="AY546" s="225" t="s">
        <v>148</v>
      </c>
    </row>
    <row r="547" spans="2:51" s="13" customFormat="1">
      <c r="B547" s="215"/>
      <c r="C547" s="216"/>
      <c r="D547" s="206" t="s">
        <v>157</v>
      </c>
      <c r="E547" s="217" t="s">
        <v>1</v>
      </c>
      <c r="F547" s="218" t="s">
        <v>583</v>
      </c>
      <c r="G547" s="216"/>
      <c r="H547" s="219">
        <v>0</v>
      </c>
      <c r="I547" s="220"/>
      <c r="J547" s="216"/>
      <c r="K547" s="216"/>
      <c r="L547" s="221"/>
      <c r="M547" s="222"/>
      <c r="N547" s="223"/>
      <c r="O547" s="223"/>
      <c r="P547" s="223"/>
      <c r="Q547" s="223"/>
      <c r="R547" s="223"/>
      <c r="S547" s="223"/>
      <c r="T547" s="224"/>
      <c r="AT547" s="225" t="s">
        <v>157</v>
      </c>
      <c r="AU547" s="225" t="s">
        <v>86</v>
      </c>
      <c r="AV547" s="13" t="s">
        <v>86</v>
      </c>
      <c r="AW547" s="13" t="s">
        <v>32</v>
      </c>
      <c r="AX547" s="13" t="s">
        <v>77</v>
      </c>
      <c r="AY547" s="225" t="s">
        <v>148</v>
      </c>
    </row>
    <row r="548" spans="2:51" s="13" customFormat="1">
      <c r="B548" s="215"/>
      <c r="C548" s="216"/>
      <c r="D548" s="206" t="s">
        <v>157</v>
      </c>
      <c r="E548" s="217" t="s">
        <v>1</v>
      </c>
      <c r="F548" s="218" t="s">
        <v>584</v>
      </c>
      <c r="G548" s="216"/>
      <c r="H548" s="219">
        <v>-14.42</v>
      </c>
      <c r="I548" s="220"/>
      <c r="J548" s="216"/>
      <c r="K548" s="216"/>
      <c r="L548" s="221"/>
      <c r="M548" s="222"/>
      <c r="N548" s="223"/>
      <c r="O548" s="223"/>
      <c r="P548" s="223"/>
      <c r="Q548" s="223"/>
      <c r="R548" s="223"/>
      <c r="S548" s="223"/>
      <c r="T548" s="224"/>
      <c r="AT548" s="225" t="s">
        <v>157</v>
      </c>
      <c r="AU548" s="225" t="s">
        <v>86</v>
      </c>
      <c r="AV548" s="13" t="s">
        <v>86</v>
      </c>
      <c r="AW548" s="13" t="s">
        <v>32</v>
      </c>
      <c r="AX548" s="13" t="s">
        <v>77</v>
      </c>
      <c r="AY548" s="225" t="s">
        <v>148</v>
      </c>
    </row>
    <row r="549" spans="2:51" s="12" customFormat="1">
      <c r="B549" s="204"/>
      <c r="C549" s="205"/>
      <c r="D549" s="206" t="s">
        <v>157</v>
      </c>
      <c r="E549" s="207" t="s">
        <v>1</v>
      </c>
      <c r="F549" s="208" t="s">
        <v>403</v>
      </c>
      <c r="G549" s="205"/>
      <c r="H549" s="207" t="s">
        <v>1</v>
      </c>
      <c r="I549" s="209"/>
      <c r="J549" s="205"/>
      <c r="K549" s="205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157</v>
      </c>
      <c r="AU549" s="214" t="s">
        <v>86</v>
      </c>
      <c r="AV549" s="12" t="s">
        <v>82</v>
      </c>
      <c r="AW549" s="12" t="s">
        <v>32</v>
      </c>
      <c r="AX549" s="12" t="s">
        <v>77</v>
      </c>
      <c r="AY549" s="214" t="s">
        <v>148</v>
      </c>
    </row>
    <row r="550" spans="2:51" s="13" customFormat="1">
      <c r="B550" s="215"/>
      <c r="C550" s="216"/>
      <c r="D550" s="206" t="s">
        <v>157</v>
      </c>
      <c r="E550" s="217" t="s">
        <v>1</v>
      </c>
      <c r="F550" s="218" t="s">
        <v>413</v>
      </c>
      <c r="G550" s="216"/>
      <c r="H550" s="219">
        <v>-17.36</v>
      </c>
      <c r="I550" s="220"/>
      <c r="J550" s="216"/>
      <c r="K550" s="216"/>
      <c r="L550" s="221"/>
      <c r="M550" s="222"/>
      <c r="N550" s="223"/>
      <c r="O550" s="223"/>
      <c r="P550" s="223"/>
      <c r="Q550" s="223"/>
      <c r="R550" s="223"/>
      <c r="S550" s="223"/>
      <c r="T550" s="224"/>
      <c r="AT550" s="225" t="s">
        <v>157</v>
      </c>
      <c r="AU550" s="225" t="s">
        <v>86</v>
      </c>
      <c r="AV550" s="13" t="s">
        <v>86</v>
      </c>
      <c r="AW550" s="13" t="s">
        <v>32</v>
      </c>
      <c r="AX550" s="13" t="s">
        <v>77</v>
      </c>
      <c r="AY550" s="225" t="s">
        <v>148</v>
      </c>
    </row>
    <row r="551" spans="2:51" s="12" customFormat="1" ht="20">
      <c r="B551" s="204"/>
      <c r="C551" s="205"/>
      <c r="D551" s="206" t="s">
        <v>157</v>
      </c>
      <c r="E551" s="207" t="s">
        <v>1</v>
      </c>
      <c r="F551" s="208" t="s">
        <v>585</v>
      </c>
      <c r="G551" s="205"/>
      <c r="H551" s="207" t="s">
        <v>1</v>
      </c>
      <c r="I551" s="209"/>
      <c r="J551" s="205"/>
      <c r="K551" s="205"/>
      <c r="L551" s="210"/>
      <c r="M551" s="211"/>
      <c r="N551" s="212"/>
      <c r="O551" s="212"/>
      <c r="P551" s="212"/>
      <c r="Q551" s="212"/>
      <c r="R551" s="212"/>
      <c r="S551" s="212"/>
      <c r="T551" s="213"/>
      <c r="AT551" s="214" t="s">
        <v>157</v>
      </c>
      <c r="AU551" s="214" t="s">
        <v>86</v>
      </c>
      <c r="AV551" s="12" t="s">
        <v>82</v>
      </c>
      <c r="AW551" s="12" t="s">
        <v>32</v>
      </c>
      <c r="AX551" s="12" t="s">
        <v>77</v>
      </c>
      <c r="AY551" s="214" t="s">
        <v>148</v>
      </c>
    </row>
    <row r="552" spans="2:51" s="13" customFormat="1">
      <c r="B552" s="215"/>
      <c r="C552" s="216"/>
      <c r="D552" s="206" t="s">
        <v>157</v>
      </c>
      <c r="E552" s="217" t="s">
        <v>1</v>
      </c>
      <c r="F552" s="218" t="s">
        <v>586</v>
      </c>
      <c r="G552" s="216"/>
      <c r="H552" s="219">
        <v>-53.76</v>
      </c>
      <c r="I552" s="220"/>
      <c r="J552" s="216"/>
      <c r="K552" s="216"/>
      <c r="L552" s="221"/>
      <c r="M552" s="222"/>
      <c r="N552" s="223"/>
      <c r="O552" s="223"/>
      <c r="P552" s="223"/>
      <c r="Q552" s="223"/>
      <c r="R552" s="223"/>
      <c r="S552" s="223"/>
      <c r="T552" s="224"/>
      <c r="AT552" s="225" t="s">
        <v>157</v>
      </c>
      <c r="AU552" s="225" t="s">
        <v>86</v>
      </c>
      <c r="AV552" s="13" t="s">
        <v>86</v>
      </c>
      <c r="AW552" s="13" t="s">
        <v>32</v>
      </c>
      <c r="AX552" s="13" t="s">
        <v>77</v>
      </c>
      <c r="AY552" s="225" t="s">
        <v>148</v>
      </c>
    </row>
    <row r="553" spans="2:51" s="15" customFormat="1">
      <c r="B553" s="246"/>
      <c r="C553" s="247"/>
      <c r="D553" s="206" t="s">
        <v>157</v>
      </c>
      <c r="E553" s="248" t="s">
        <v>1</v>
      </c>
      <c r="F553" s="249" t="s">
        <v>414</v>
      </c>
      <c r="G553" s="247"/>
      <c r="H553" s="250">
        <v>131.29</v>
      </c>
      <c r="I553" s="251"/>
      <c r="J553" s="247"/>
      <c r="K553" s="247"/>
      <c r="L553" s="252"/>
      <c r="M553" s="253"/>
      <c r="N553" s="254"/>
      <c r="O553" s="254"/>
      <c r="P553" s="254"/>
      <c r="Q553" s="254"/>
      <c r="R553" s="254"/>
      <c r="S553" s="254"/>
      <c r="T553" s="255"/>
      <c r="AT553" s="256" t="s">
        <v>157</v>
      </c>
      <c r="AU553" s="256" t="s">
        <v>86</v>
      </c>
      <c r="AV553" s="15" t="s">
        <v>166</v>
      </c>
      <c r="AW553" s="15" t="s">
        <v>32</v>
      </c>
      <c r="AX553" s="15" t="s">
        <v>77</v>
      </c>
      <c r="AY553" s="256" t="s">
        <v>148</v>
      </c>
    </row>
    <row r="554" spans="2:51" s="12" customFormat="1">
      <c r="B554" s="204"/>
      <c r="C554" s="205"/>
      <c r="D554" s="206" t="s">
        <v>157</v>
      </c>
      <c r="E554" s="207" t="s">
        <v>1</v>
      </c>
      <c r="F554" s="208" t="s">
        <v>441</v>
      </c>
      <c r="G554" s="205"/>
      <c r="H554" s="207" t="s">
        <v>1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157</v>
      </c>
      <c r="AU554" s="214" t="s">
        <v>86</v>
      </c>
      <c r="AV554" s="12" t="s">
        <v>82</v>
      </c>
      <c r="AW554" s="12" t="s">
        <v>32</v>
      </c>
      <c r="AX554" s="12" t="s">
        <v>77</v>
      </c>
      <c r="AY554" s="214" t="s">
        <v>148</v>
      </c>
    </row>
    <row r="555" spans="2:51" s="12" customFormat="1">
      <c r="B555" s="204"/>
      <c r="C555" s="205"/>
      <c r="D555" s="206" t="s">
        <v>157</v>
      </c>
      <c r="E555" s="207" t="s">
        <v>1</v>
      </c>
      <c r="F555" s="208" t="s">
        <v>587</v>
      </c>
      <c r="G555" s="205"/>
      <c r="H555" s="207" t="s">
        <v>1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157</v>
      </c>
      <c r="AU555" s="214" t="s">
        <v>86</v>
      </c>
      <c r="AV555" s="12" t="s">
        <v>82</v>
      </c>
      <c r="AW555" s="12" t="s">
        <v>32</v>
      </c>
      <c r="AX555" s="12" t="s">
        <v>77</v>
      </c>
      <c r="AY555" s="214" t="s">
        <v>148</v>
      </c>
    </row>
    <row r="556" spans="2:51" s="13" customFormat="1">
      <c r="B556" s="215"/>
      <c r="C556" s="216"/>
      <c r="D556" s="206" t="s">
        <v>157</v>
      </c>
      <c r="E556" s="217" t="s">
        <v>1</v>
      </c>
      <c r="F556" s="218" t="s">
        <v>588</v>
      </c>
      <c r="G556" s="216"/>
      <c r="H556" s="219">
        <v>4.29</v>
      </c>
      <c r="I556" s="220"/>
      <c r="J556" s="216"/>
      <c r="K556" s="216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157</v>
      </c>
      <c r="AU556" s="225" t="s">
        <v>86</v>
      </c>
      <c r="AV556" s="13" t="s">
        <v>86</v>
      </c>
      <c r="AW556" s="13" t="s">
        <v>32</v>
      </c>
      <c r="AX556" s="13" t="s">
        <v>77</v>
      </c>
      <c r="AY556" s="225" t="s">
        <v>148</v>
      </c>
    </row>
    <row r="557" spans="2:51" s="12" customFormat="1">
      <c r="B557" s="204"/>
      <c r="C557" s="205"/>
      <c r="D557" s="206" t="s">
        <v>157</v>
      </c>
      <c r="E557" s="207" t="s">
        <v>1</v>
      </c>
      <c r="F557" s="208" t="s">
        <v>270</v>
      </c>
      <c r="G557" s="205"/>
      <c r="H557" s="207" t="s">
        <v>1</v>
      </c>
      <c r="I557" s="209"/>
      <c r="J557" s="205"/>
      <c r="K557" s="205"/>
      <c r="L557" s="210"/>
      <c r="M557" s="211"/>
      <c r="N557" s="212"/>
      <c r="O557" s="212"/>
      <c r="P557" s="212"/>
      <c r="Q557" s="212"/>
      <c r="R557" s="212"/>
      <c r="S557" s="212"/>
      <c r="T557" s="213"/>
      <c r="AT557" s="214" t="s">
        <v>157</v>
      </c>
      <c r="AU557" s="214" t="s">
        <v>86</v>
      </c>
      <c r="AV557" s="12" t="s">
        <v>82</v>
      </c>
      <c r="AW557" s="12" t="s">
        <v>32</v>
      </c>
      <c r="AX557" s="12" t="s">
        <v>77</v>
      </c>
      <c r="AY557" s="214" t="s">
        <v>148</v>
      </c>
    </row>
    <row r="558" spans="2:51" s="13" customFormat="1">
      <c r="B558" s="215"/>
      <c r="C558" s="216"/>
      <c r="D558" s="206" t="s">
        <v>157</v>
      </c>
      <c r="E558" s="217" t="s">
        <v>1</v>
      </c>
      <c r="F558" s="218" t="s">
        <v>589</v>
      </c>
      <c r="G558" s="216"/>
      <c r="H558" s="219">
        <v>13.46</v>
      </c>
      <c r="I558" s="220"/>
      <c r="J558" s="216"/>
      <c r="K558" s="216"/>
      <c r="L558" s="221"/>
      <c r="M558" s="222"/>
      <c r="N558" s="223"/>
      <c r="O558" s="223"/>
      <c r="P558" s="223"/>
      <c r="Q558" s="223"/>
      <c r="R558" s="223"/>
      <c r="S558" s="223"/>
      <c r="T558" s="224"/>
      <c r="AT558" s="225" t="s">
        <v>157</v>
      </c>
      <c r="AU558" s="225" t="s">
        <v>86</v>
      </c>
      <c r="AV558" s="13" t="s">
        <v>86</v>
      </c>
      <c r="AW558" s="13" t="s">
        <v>32</v>
      </c>
      <c r="AX558" s="13" t="s">
        <v>77</v>
      </c>
      <c r="AY558" s="225" t="s">
        <v>148</v>
      </c>
    </row>
    <row r="559" spans="2:51" s="13" customFormat="1">
      <c r="B559" s="215"/>
      <c r="C559" s="216"/>
      <c r="D559" s="206" t="s">
        <v>157</v>
      </c>
      <c r="E559" s="217" t="s">
        <v>1</v>
      </c>
      <c r="F559" s="218" t="s">
        <v>590</v>
      </c>
      <c r="G559" s="216"/>
      <c r="H559" s="219">
        <v>18.350000000000001</v>
      </c>
      <c r="I559" s="220"/>
      <c r="J559" s="216"/>
      <c r="K559" s="216"/>
      <c r="L559" s="221"/>
      <c r="M559" s="222"/>
      <c r="N559" s="223"/>
      <c r="O559" s="223"/>
      <c r="P559" s="223"/>
      <c r="Q559" s="223"/>
      <c r="R559" s="223"/>
      <c r="S559" s="223"/>
      <c r="T559" s="224"/>
      <c r="AT559" s="225" t="s">
        <v>157</v>
      </c>
      <c r="AU559" s="225" t="s">
        <v>86</v>
      </c>
      <c r="AV559" s="13" t="s">
        <v>86</v>
      </c>
      <c r="AW559" s="13" t="s">
        <v>32</v>
      </c>
      <c r="AX559" s="13" t="s">
        <v>77</v>
      </c>
      <c r="AY559" s="225" t="s">
        <v>148</v>
      </c>
    </row>
    <row r="560" spans="2:51" s="12" customFormat="1">
      <c r="B560" s="204"/>
      <c r="C560" s="205"/>
      <c r="D560" s="206" t="s">
        <v>157</v>
      </c>
      <c r="E560" s="207" t="s">
        <v>1</v>
      </c>
      <c r="F560" s="208" t="s">
        <v>591</v>
      </c>
      <c r="G560" s="205"/>
      <c r="H560" s="207" t="s">
        <v>1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157</v>
      </c>
      <c r="AU560" s="214" t="s">
        <v>86</v>
      </c>
      <c r="AV560" s="12" t="s">
        <v>82</v>
      </c>
      <c r="AW560" s="12" t="s">
        <v>32</v>
      </c>
      <c r="AX560" s="12" t="s">
        <v>77</v>
      </c>
      <c r="AY560" s="214" t="s">
        <v>148</v>
      </c>
    </row>
    <row r="561" spans="2:65" s="12" customFormat="1">
      <c r="B561" s="204"/>
      <c r="C561" s="205"/>
      <c r="D561" s="206" t="s">
        <v>157</v>
      </c>
      <c r="E561" s="207" t="s">
        <v>1</v>
      </c>
      <c r="F561" s="208" t="s">
        <v>592</v>
      </c>
      <c r="G561" s="205"/>
      <c r="H561" s="207" t="s">
        <v>1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157</v>
      </c>
      <c r="AU561" s="214" t="s">
        <v>86</v>
      </c>
      <c r="AV561" s="12" t="s">
        <v>82</v>
      </c>
      <c r="AW561" s="12" t="s">
        <v>32</v>
      </c>
      <c r="AX561" s="12" t="s">
        <v>77</v>
      </c>
      <c r="AY561" s="214" t="s">
        <v>148</v>
      </c>
    </row>
    <row r="562" spans="2:65" s="13" customFormat="1">
      <c r="B562" s="215"/>
      <c r="C562" s="216"/>
      <c r="D562" s="206" t="s">
        <v>157</v>
      </c>
      <c r="E562" s="217" t="s">
        <v>1</v>
      </c>
      <c r="F562" s="218" t="s">
        <v>77</v>
      </c>
      <c r="G562" s="216"/>
      <c r="H562" s="219">
        <v>0</v>
      </c>
      <c r="I562" s="220"/>
      <c r="J562" s="216"/>
      <c r="K562" s="216"/>
      <c r="L562" s="221"/>
      <c r="M562" s="222"/>
      <c r="N562" s="223"/>
      <c r="O562" s="223"/>
      <c r="P562" s="223"/>
      <c r="Q562" s="223"/>
      <c r="R562" s="223"/>
      <c r="S562" s="223"/>
      <c r="T562" s="224"/>
      <c r="AT562" s="225" t="s">
        <v>157</v>
      </c>
      <c r="AU562" s="225" t="s">
        <v>86</v>
      </c>
      <c r="AV562" s="13" t="s">
        <v>86</v>
      </c>
      <c r="AW562" s="13" t="s">
        <v>32</v>
      </c>
      <c r="AX562" s="13" t="s">
        <v>77</v>
      </c>
      <c r="AY562" s="225" t="s">
        <v>148</v>
      </c>
    </row>
    <row r="563" spans="2:65" s="13" customFormat="1">
      <c r="B563" s="215"/>
      <c r="C563" s="216"/>
      <c r="D563" s="206" t="s">
        <v>157</v>
      </c>
      <c r="E563" s="217" t="s">
        <v>1</v>
      </c>
      <c r="F563" s="218" t="s">
        <v>593</v>
      </c>
      <c r="G563" s="216"/>
      <c r="H563" s="219">
        <v>2.16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157</v>
      </c>
      <c r="AU563" s="225" t="s">
        <v>86</v>
      </c>
      <c r="AV563" s="13" t="s">
        <v>86</v>
      </c>
      <c r="AW563" s="13" t="s">
        <v>32</v>
      </c>
      <c r="AX563" s="13" t="s">
        <v>77</v>
      </c>
      <c r="AY563" s="225" t="s">
        <v>148</v>
      </c>
    </row>
    <row r="564" spans="2:65" s="12" customFormat="1">
      <c r="B564" s="204"/>
      <c r="C564" s="205"/>
      <c r="D564" s="206" t="s">
        <v>157</v>
      </c>
      <c r="E564" s="207" t="s">
        <v>1</v>
      </c>
      <c r="F564" s="208" t="s">
        <v>448</v>
      </c>
      <c r="G564" s="205"/>
      <c r="H564" s="207" t="s">
        <v>1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157</v>
      </c>
      <c r="AU564" s="214" t="s">
        <v>86</v>
      </c>
      <c r="AV564" s="12" t="s">
        <v>82</v>
      </c>
      <c r="AW564" s="12" t="s">
        <v>32</v>
      </c>
      <c r="AX564" s="12" t="s">
        <v>77</v>
      </c>
      <c r="AY564" s="214" t="s">
        <v>148</v>
      </c>
    </row>
    <row r="565" spans="2:65" s="13" customFormat="1">
      <c r="B565" s="215"/>
      <c r="C565" s="216"/>
      <c r="D565" s="206" t="s">
        <v>157</v>
      </c>
      <c r="E565" s="217" t="s">
        <v>1</v>
      </c>
      <c r="F565" s="218" t="s">
        <v>594</v>
      </c>
      <c r="G565" s="216"/>
      <c r="H565" s="219">
        <v>5.76</v>
      </c>
      <c r="I565" s="220"/>
      <c r="J565" s="216"/>
      <c r="K565" s="216"/>
      <c r="L565" s="221"/>
      <c r="M565" s="222"/>
      <c r="N565" s="223"/>
      <c r="O565" s="223"/>
      <c r="P565" s="223"/>
      <c r="Q565" s="223"/>
      <c r="R565" s="223"/>
      <c r="S565" s="223"/>
      <c r="T565" s="224"/>
      <c r="AT565" s="225" t="s">
        <v>157</v>
      </c>
      <c r="AU565" s="225" t="s">
        <v>86</v>
      </c>
      <c r="AV565" s="13" t="s">
        <v>86</v>
      </c>
      <c r="AW565" s="13" t="s">
        <v>32</v>
      </c>
      <c r="AX565" s="13" t="s">
        <v>77</v>
      </c>
      <c r="AY565" s="225" t="s">
        <v>148</v>
      </c>
    </row>
    <row r="566" spans="2:65" s="12" customFormat="1">
      <c r="B566" s="204"/>
      <c r="C566" s="205"/>
      <c r="D566" s="206" t="s">
        <v>157</v>
      </c>
      <c r="E566" s="207" t="s">
        <v>1</v>
      </c>
      <c r="F566" s="208" t="s">
        <v>265</v>
      </c>
      <c r="G566" s="205"/>
      <c r="H566" s="207" t="s">
        <v>1</v>
      </c>
      <c r="I566" s="209"/>
      <c r="J566" s="205"/>
      <c r="K566" s="205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157</v>
      </c>
      <c r="AU566" s="214" t="s">
        <v>86</v>
      </c>
      <c r="AV566" s="12" t="s">
        <v>82</v>
      </c>
      <c r="AW566" s="12" t="s">
        <v>32</v>
      </c>
      <c r="AX566" s="12" t="s">
        <v>77</v>
      </c>
      <c r="AY566" s="214" t="s">
        <v>148</v>
      </c>
    </row>
    <row r="567" spans="2:65" s="13" customFormat="1">
      <c r="B567" s="215"/>
      <c r="C567" s="216"/>
      <c r="D567" s="206" t="s">
        <v>157</v>
      </c>
      <c r="E567" s="217" t="s">
        <v>1</v>
      </c>
      <c r="F567" s="218" t="s">
        <v>595</v>
      </c>
      <c r="G567" s="216"/>
      <c r="H567" s="219">
        <v>7.46</v>
      </c>
      <c r="I567" s="220"/>
      <c r="J567" s="216"/>
      <c r="K567" s="216"/>
      <c r="L567" s="221"/>
      <c r="M567" s="222"/>
      <c r="N567" s="223"/>
      <c r="O567" s="223"/>
      <c r="P567" s="223"/>
      <c r="Q567" s="223"/>
      <c r="R567" s="223"/>
      <c r="S567" s="223"/>
      <c r="T567" s="224"/>
      <c r="AT567" s="225" t="s">
        <v>157</v>
      </c>
      <c r="AU567" s="225" t="s">
        <v>86</v>
      </c>
      <c r="AV567" s="13" t="s">
        <v>86</v>
      </c>
      <c r="AW567" s="13" t="s">
        <v>32</v>
      </c>
      <c r="AX567" s="13" t="s">
        <v>77</v>
      </c>
      <c r="AY567" s="225" t="s">
        <v>148</v>
      </c>
    </row>
    <row r="568" spans="2:65" s="13" customFormat="1">
      <c r="B568" s="215"/>
      <c r="C568" s="216"/>
      <c r="D568" s="206" t="s">
        <v>157</v>
      </c>
      <c r="E568" s="217" t="s">
        <v>1</v>
      </c>
      <c r="F568" s="218" t="s">
        <v>596</v>
      </c>
      <c r="G568" s="216"/>
      <c r="H568" s="219">
        <v>3.68</v>
      </c>
      <c r="I568" s="220"/>
      <c r="J568" s="216"/>
      <c r="K568" s="216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157</v>
      </c>
      <c r="AU568" s="225" t="s">
        <v>86</v>
      </c>
      <c r="AV568" s="13" t="s">
        <v>86</v>
      </c>
      <c r="AW568" s="13" t="s">
        <v>32</v>
      </c>
      <c r="AX568" s="13" t="s">
        <v>77</v>
      </c>
      <c r="AY568" s="225" t="s">
        <v>148</v>
      </c>
    </row>
    <row r="569" spans="2:65" s="13" customFormat="1">
      <c r="B569" s="215"/>
      <c r="C569" s="216"/>
      <c r="D569" s="206" t="s">
        <v>157</v>
      </c>
      <c r="E569" s="217" t="s">
        <v>1</v>
      </c>
      <c r="F569" s="218" t="s">
        <v>597</v>
      </c>
      <c r="G569" s="216"/>
      <c r="H569" s="219">
        <v>2.42</v>
      </c>
      <c r="I569" s="220"/>
      <c r="J569" s="216"/>
      <c r="K569" s="216"/>
      <c r="L569" s="221"/>
      <c r="M569" s="222"/>
      <c r="N569" s="223"/>
      <c r="O569" s="223"/>
      <c r="P569" s="223"/>
      <c r="Q569" s="223"/>
      <c r="R569" s="223"/>
      <c r="S569" s="223"/>
      <c r="T569" s="224"/>
      <c r="AT569" s="225" t="s">
        <v>157</v>
      </c>
      <c r="AU569" s="225" t="s">
        <v>86</v>
      </c>
      <c r="AV569" s="13" t="s">
        <v>86</v>
      </c>
      <c r="AW569" s="13" t="s">
        <v>32</v>
      </c>
      <c r="AX569" s="13" t="s">
        <v>77</v>
      </c>
      <c r="AY569" s="225" t="s">
        <v>148</v>
      </c>
    </row>
    <row r="570" spans="2:65" s="13" customFormat="1">
      <c r="B570" s="215"/>
      <c r="C570" s="216"/>
      <c r="D570" s="206" t="s">
        <v>157</v>
      </c>
      <c r="E570" s="217" t="s">
        <v>1</v>
      </c>
      <c r="F570" s="218" t="s">
        <v>598</v>
      </c>
      <c r="G570" s="216"/>
      <c r="H570" s="219">
        <v>2.98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157</v>
      </c>
      <c r="AU570" s="225" t="s">
        <v>86</v>
      </c>
      <c r="AV570" s="13" t="s">
        <v>86</v>
      </c>
      <c r="AW570" s="13" t="s">
        <v>32</v>
      </c>
      <c r="AX570" s="13" t="s">
        <v>77</v>
      </c>
      <c r="AY570" s="225" t="s">
        <v>148</v>
      </c>
    </row>
    <row r="571" spans="2:65" s="13" customFormat="1">
      <c r="B571" s="215"/>
      <c r="C571" s="216"/>
      <c r="D571" s="206" t="s">
        <v>157</v>
      </c>
      <c r="E571" s="217" t="s">
        <v>1</v>
      </c>
      <c r="F571" s="218" t="s">
        <v>599</v>
      </c>
      <c r="G571" s="216"/>
      <c r="H571" s="219">
        <v>2.2599999999999998</v>
      </c>
      <c r="I571" s="220"/>
      <c r="J571" s="216"/>
      <c r="K571" s="216"/>
      <c r="L571" s="221"/>
      <c r="M571" s="222"/>
      <c r="N571" s="223"/>
      <c r="O571" s="223"/>
      <c r="P571" s="223"/>
      <c r="Q571" s="223"/>
      <c r="R571" s="223"/>
      <c r="S571" s="223"/>
      <c r="T571" s="224"/>
      <c r="AT571" s="225" t="s">
        <v>157</v>
      </c>
      <c r="AU571" s="225" t="s">
        <v>86</v>
      </c>
      <c r="AV571" s="13" t="s">
        <v>86</v>
      </c>
      <c r="AW571" s="13" t="s">
        <v>32</v>
      </c>
      <c r="AX571" s="13" t="s">
        <v>77</v>
      </c>
      <c r="AY571" s="225" t="s">
        <v>148</v>
      </c>
    </row>
    <row r="572" spans="2:65" s="13" customFormat="1">
      <c r="B572" s="215"/>
      <c r="C572" s="216"/>
      <c r="D572" s="206" t="s">
        <v>157</v>
      </c>
      <c r="E572" s="217" t="s">
        <v>1</v>
      </c>
      <c r="F572" s="218" t="s">
        <v>600</v>
      </c>
      <c r="G572" s="216"/>
      <c r="H572" s="219">
        <v>15.11</v>
      </c>
      <c r="I572" s="220"/>
      <c r="J572" s="216"/>
      <c r="K572" s="216"/>
      <c r="L572" s="221"/>
      <c r="M572" s="222"/>
      <c r="N572" s="223"/>
      <c r="O572" s="223"/>
      <c r="P572" s="223"/>
      <c r="Q572" s="223"/>
      <c r="R572" s="223"/>
      <c r="S572" s="223"/>
      <c r="T572" s="224"/>
      <c r="AT572" s="225" t="s">
        <v>157</v>
      </c>
      <c r="AU572" s="225" t="s">
        <v>86</v>
      </c>
      <c r="AV572" s="13" t="s">
        <v>86</v>
      </c>
      <c r="AW572" s="13" t="s">
        <v>32</v>
      </c>
      <c r="AX572" s="13" t="s">
        <v>77</v>
      </c>
      <c r="AY572" s="225" t="s">
        <v>148</v>
      </c>
    </row>
    <row r="573" spans="2:65" s="13" customFormat="1">
      <c r="B573" s="215"/>
      <c r="C573" s="216"/>
      <c r="D573" s="206" t="s">
        <v>157</v>
      </c>
      <c r="E573" s="217" t="s">
        <v>1</v>
      </c>
      <c r="F573" s="218" t="s">
        <v>601</v>
      </c>
      <c r="G573" s="216"/>
      <c r="H573" s="219">
        <v>3.42</v>
      </c>
      <c r="I573" s="220"/>
      <c r="J573" s="216"/>
      <c r="K573" s="216"/>
      <c r="L573" s="221"/>
      <c r="M573" s="222"/>
      <c r="N573" s="223"/>
      <c r="O573" s="223"/>
      <c r="P573" s="223"/>
      <c r="Q573" s="223"/>
      <c r="R573" s="223"/>
      <c r="S573" s="223"/>
      <c r="T573" s="224"/>
      <c r="AT573" s="225" t="s">
        <v>157</v>
      </c>
      <c r="AU573" s="225" t="s">
        <v>86</v>
      </c>
      <c r="AV573" s="13" t="s">
        <v>86</v>
      </c>
      <c r="AW573" s="13" t="s">
        <v>32</v>
      </c>
      <c r="AX573" s="13" t="s">
        <v>77</v>
      </c>
      <c r="AY573" s="225" t="s">
        <v>148</v>
      </c>
    </row>
    <row r="574" spans="2:65" s="15" customFormat="1">
      <c r="B574" s="246"/>
      <c r="C574" s="247"/>
      <c r="D574" s="206" t="s">
        <v>157</v>
      </c>
      <c r="E574" s="248" t="s">
        <v>1</v>
      </c>
      <c r="F574" s="249" t="s">
        <v>414</v>
      </c>
      <c r="G574" s="247"/>
      <c r="H574" s="250">
        <v>81.349999999999994</v>
      </c>
      <c r="I574" s="251"/>
      <c r="J574" s="247"/>
      <c r="K574" s="247"/>
      <c r="L574" s="252"/>
      <c r="M574" s="253"/>
      <c r="N574" s="254"/>
      <c r="O574" s="254"/>
      <c r="P574" s="254"/>
      <c r="Q574" s="254"/>
      <c r="R574" s="254"/>
      <c r="S574" s="254"/>
      <c r="T574" s="255"/>
      <c r="AT574" s="256" t="s">
        <v>157</v>
      </c>
      <c r="AU574" s="256" t="s">
        <v>86</v>
      </c>
      <c r="AV574" s="15" t="s">
        <v>166</v>
      </c>
      <c r="AW574" s="15" t="s">
        <v>32</v>
      </c>
      <c r="AX574" s="15" t="s">
        <v>77</v>
      </c>
      <c r="AY574" s="256" t="s">
        <v>148</v>
      </c>
    </row>
    <row r="575" spans="2:65" s="14" customFormat="1">
      <c r="B575" s="226"/>
      <c r="C575" s="227"/>
      <c r="D575" s="206" t="s">
        <v>157</v>
      </c>
      <c r="E575" s="228" t="s">
        <v>1</v>
      </c>
      <c r="F575" s="229" t="s">
        <v>160</v>
      </c>
      <c r="G575" s="227"/>
      <c r="H575" s="230">
        <v>496.47</v>
      </c>
      <c r="I575" s="231"/>
      <c r="J575" s="227"/>
      <c r="K575" s="227"/>
      <c r="L575" s="232"/>
      <c r="M575" s="233"/>
      <c r="N575" s="234"/>
      <c r="O575" s="234"/>
      <c r="P575" s="234"/>
      <c r="Q575" s="234"/>
      <c r="R575" s="234"/>
      <c r="S575" s="234"/>
      <c r="T575" s="235"/>
      <c r="AT575" s="236" t="s">
        <v>157</v>
      </c>
      <c r="AU575" s="236" t="s">
        <v>86</v>
      </c>
      <c r="AV575" s="14" t="s">
        <v>155</v>
      </c>
      <c r="AW575" s="14" t="s">
        <v>32</v>
      </c>
      <c r="AX575" s="14" t="s">
        <v>82</v>
      </c>
      <c r="AY575" s="236" t="s">
        <v>148</v>
      </c>
    </row>
    <row r="576" spans="2:65" s="1" customFormat="1" ht="16.5" customHeight="1">
      <c r="B576" s="34"/>
      <c r="C576" s="192" t="s">
        <v>602</v>
      </c>
      <c r="D576" s="192" t="s">
        <v>150</v>
      </c>
      <c r="E576" s="193" t="s">
        <v>603</v>
      </c>
      <c r="F576" s="194" t="s">
        <v>604</v>
      </c>
      <c r="G576" s="195" t="s">
        <v>153</v>
      </c>
      <c r="H576" s="196">
        <v>138.32</v>
      </c>
      <c r="I576" s="197"/>
      <c r="J576" s="196">
        <f>ROUND(I576*H576,2)</f>
        <v>0</v>
      </c>
      <c r="K576" s="194" t="s">
        <v>154</v>
      </c>
      <c r="L576" s="38"/>
      <c r="M576" s="198" t="s">
        <v>1</v>
      </c>
      <c r="N576" s="199" t="s">
        <v>42</v>
      </c>
      <c r="O576" s="66"/>
      <c r="P576" s="200">
        <f>O576*H576</f>
        <v>0</v>
      </c>
      <c r="Q576" s="200">
        <v>0</v>
      </c>
      <c r="R576" s="200">
        <f>Q576*H576</f>
        <v>0</v>
      </c>
      <c r="S576" s="200">
        <v>0</v>
      </c>
      <c r="T576" s="201">
        <f>S576*H576</f>
        <v>0</v>
      </c>
      <c r="AR576" s="202" t="s">
        <v>155</v>
      </c>
      <c r="AT576" s="202" t="s">
        <v>150</v>
      </c>
      <c r="AU576" s="202" t="s">
        <v>86</v>
      </c>
      <c r="AY576" s="17" t="s">
        <v>148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82</v>
      </c>
      <c r="BK576" s="203">
        <f>ROUND(I576*H576,2)</f>
        <v>0</v>
      </c>
      <c r="BL576" s="17" t="s">
        <v>155</v>
      </c>
      <c r="BM576" s="202" t="s">
        <v>605</v>
      </c>
    </row>
    <row r="577" spans="2:51" s="12" customFormat="1">
      <c r="B577" s="204"/>
      <c r="C577" s="205"/>
      <c r="D577" s="206" t="s">
        <v>157</v>
      </c>
      <c r="E577" s="207" t="s">
        <v>1</v>
      </c>
      <c r="F577" s="208" t="s">
        <v>557</v>
      </c>
      <c r="G577" s="205"/>
      <c r="H577" s="207" t="s">
        <v>1</v>
      </c>
      <c r="I577" s="209"/>
      <c r="J577" s="205"/>
      <c r="K577" s="205"/>
      <c r="L577" s="210"/>
      <c r="M577" s="211"/>
      <c r="N577" s="212"/>
      <c r="O577" s="212"/>
      <c r="P577" s="212"/>
      <c r="Q577" s="212"/>
      <c r="R577" s="212"/>
      <c r="S577" s="212"/>
      <c r="T577" s="213"/>
      <c r="AT577" s="214" t="s">
        <v>157</v>
      </c>
      <c r="AU577" s="214" t="s">
        <v>86</v>
      </c>
      <c r="AV577" s="12" t="s">
        <v>82</v>
      </c>
      <c r="AW577" s="12" t="s">
        <v>32</v>
      </c>
      <c r="AX577" s="12" t="s">
        <v>77</v>
      </c>
      <c r="AY577" s="214" t="s">
        <v>148</v>
      </c>
    </row>
    <row r="578" spans="2:51" s="13" customFormat="1">
      <c r="B578" s="215"/>
      <c r="C578" s="216"/>
      <c r="D578" s="206" t="s">
        <v>157</v>
      </c>
      <c r="E578" s="217" t="s">
        <v>1</v>
      </c>
      <c r="F578" s="218" t="s">
        <v>606</v>
      </c>
      <c r="G578" s="216"/>
      <c r="H578" s="219">
        <v>8.5</v>
      </c>
      <c r="I578" s="220"/>
      <c r="J578" s="216"/>
      <c r="K578" s="216"/>
      <c r="L578" s="221"/>
      <c r="M578" s="222"/>
      <c r="N578" s="223"/>
      <c r="O578" s="223"/>
      <c r="P578" s="223"/>
      <c r="Q578" s="223"/>
      <c r="R578" s="223"/>
      <c r="S578" s="223"/>
      <c r="T578" s="224"/>
      <c r="AT578" s="225" t="s">
        <v>157</v>
      </c>
      <c r="AU578" s="225" t="s">
        <v>86</v>
      </c>
      <c r="AV578" s="13" t="s">
        <v>86</v>
      </c>
      <c r="AW578" s="13" t="s">
        <v>32</v>
      </c>
      <c r="AX578" s="13" t="s">
        <v>77</v>
      </c>
      <c r="AY578" s="225" t="s">
        <v>148</v>
      </c>
    </row>
    <row r="579" spans="2:51" s="13" customFormat="1">
      <c r="B579" s="215"/>
      <c r="C579" s="216"/>
      <c r="D579" s="206" t="s">
        <v>157</v>
      </c>
      <c r="E579" s="217" t="s">
        <v>1</v>
      </c>
      <c r="F579" s="218" t="s">
        <v>607</v>
      </c>
      <c r="G579" s="216"/>
      <c r="H579" s="219">
        <v>6.24</v>
      </c>
      <c r="I579" s="220"/>
      <c r="J579" s="216"/>
      <c r="K579" s="216"/>
      <c r="L579" s="221"/>
      <c r="M579" s="222"/>
      <c r="N579" s="223"/>
      <c r="O579" s="223"/>
      <c r="P579" s="223"/>
      <c r="Q579" s="223"/>
      <c r="R579" s="223"/>
      <c r="S579" s="223"/>
      <c r="T579" s="224"/>
      <c r="AT579" s="225" t="s">
        <v>157</v>
      </c>
      <c r="AU579" s="225" t="s">
        <v>86</v>
      </c>
      <c r="AV579" s="13" t="s">
        <v>86</v>
      </c>
      <c r="AW579" s="13" t="s">
        <v>32</v>
      </c>
      <c r="AX579" s="13" t="s">
        <v>77</v>
      </c>
      <c r="AY579" s="225" t="s">
        <v>148</v>
      </c>
    </row>
    <row r="580" spans="2:51" s="12" customFormat="1">
      <c r="B580" s="204"/>
      <c r="C580" s="205"/>
      <c r="D580" s="206" t="s">
        <v>157</v>
      </c>
      <c r="E580" s="207" t="s">
        <v>1</v>
      </c>
      <c r="F580" s="208" t="s">
        <v>265</v>
      </c>
      <c r="G580" s="205"/>
      <c r="H580" s="207" t="s">
        <v>1</v>
      </c>
      <c r="I580" s="209"/>
      <c r="J580" s="205"/>
      <c r="K580" s="205"/>
      <c r="L580" s="210"/>
      <c r="M580" s="211"/>
      <c r="N580" s="212"/>
      <c r="O580" s="212"/>
      <c r="P580" s="212"/>
      <c r="Q580" s="212"/>
      <c r="R580" s="212"/>
      <c r="S580" s="212"/>
      <c r="T580" s="213"/>
      <c r="AT580" s="214" t="s">
        <v>157</v>
      </c>
      <c r="AU580" s="214" t="s">
        <v>86</v>
      </c>
      <c r="AV580" s="12" t="s">
        <v>82</v>
      </c>
      <c r="AW580" s="12" t="s">
        <v>32</v>
      </c>
      <c r="AX580" s="12" t="s">
        <v>77</v>
      </c>
      <c r="AY580" s="214" t="s">
        <v>148</v>
      </c>
    </row>
    <row r="581" spans="2:51" s="13" customFormat="1">
      <c r="B581" s="215"/>
      <c r="C581" s="216"/>
      <c r="D581" s="206" t="s">
        <v>157</v>
      </c>
      <c r="E581" s="217" t="s">
        <v>1</v>
      </c>
      <c r="F581" s="218" t="s">
        <v>608</v>
      </c>
      <c r="G581" s="216"/>
      <c r="H581" s="219">
        <v>12.11</v>
      </c>
      <c r="I581" s="220"/>
      <c r="J581" s="216"/>
      <c r="K581" s="216"/>
      <c r="L581" s="221"/>
      <c r="M581" s="222"/>
      <c r="N581" s="223"/>
      <c r="O581" s="223"/>
      <c r="P581" s="223"/>
      <c r="Q581" s="223"/>
      <c r="R581" s="223"/>
      <c r="S581" s="223"/>
      <c r="T581" s="224"/>
      <c r="AT581" s="225" t="s">
        <v>157</v>
      </c>
      <c r="AU581" s="225" t="s">
        <v>86</v>
      </c>
      <c r="AV581" s="13" t="s">
        <v>86</v>
      </c>
      <c r="AW581" s="13" t="s">
        <v>32</v>
      </c>
      <c r="AX581" s="13" t="s">
        <v>77</v>
      </c>
      <c r="AY581" s="225" t="s">
        <v>148</v>
      </c>
    </row>
    <row r="582" spans="2:51" s="13" customFormat="1">
      <c r="B582" s="215"/>
      <c r="C582" s="216"/>
      <c r="D582" s="206" t="s">
        <v>157</v>
      </c>
      <c r="E582" s="217" t="s">
        <v>1</v>
      </c>
      <c r="F582" s="218" t="s">
        <v>609</v>
      </c>
      <c r="G582" s="216"/>
      <c r="H582" s="219">
        <v>2.3199999999999998</v>
      </c>
      <c r="I582" s="220"/>
      <c r="J582" s="216"/>
      <c r="K582" s="216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157</v>
      </c>
      <c r="AU582" s="225" t="s">
        <v>86</v>
      </c>
      <c r="AV582" s="13" t="s">
        <v>86</v>
      </c>
      <c r="AW582" s="13" t="s">
        <v>32</v>
      </c>
      <c r="AX582" s="13" t="s">
        <v>77</v>
      </c>
      <c r="AY582" s="225" t="s">
        <v>148</v>
      </c>
    </row>
    <row r="583" spans="2:51" s="13" customFormat="1">
      <c r="B583" s="215"/>
      <c r="C583" s="216"/>
      <c r="D583" s="206" t="s">
        <v>157</v>
      </c>
      <c r="E583" s="217" t="s">
        <v>1</v>
      </c>
      <c r="F583" s="218" t="s">
        <v>610</v>
      </c>
      <c r="G583" s="216"/>
      <c r="H583" s="219">
        <v>6.64</v>
      </c>
      <c r="I583" s="220"/>
      <c r="J583" s="216"/>
      <c r="K583" s="216"/>
      <c r="L583" s="221"/>
      <c r="M583" s="222"/>
      <c r="N583" s="223"/>
      <c r="O583" s="223"/>
      <c r="P583" s="223"/>
      <c r="Q583" s="223"/>
      <c r="R583" s="223"/>
      <c r="S583" s="223"/>
      <c r="T583" s="224"/>
      <c r="AT583" s="225" t="s">
        <v>157</v>
      </c>
      <c r="AU583" s="225" t="s">
        <v>86</v>
      </c>
      <c r="AV583" s="13" t="s">
        <v>86</v>
      </c>
      <c r="AW583" s="13" t="s">
        <v>32</v>
      </c>
      <c r="AX583" s="13" t="s">
        <v>77</v>
      </c>
      <c r="AY583" s="225" t="s">
        <v>148</v>
      </c>
    </row>
    <row r="584" spans="2:51" s="13" customFormat="1">
      <c r="B584" s="215"/>
      <c r="C584" s="216"/>
      <c r="D584" s="206" t="s">
        <v>157</v>
      </c>
      <c r="E584" s="217" t="s">
        <v>1</v>
      </c>
      <c r="F584" s="218" t="s">
        <v>611</v>
      </c>
      <c r="G584" s="216"/>
      <c r="H584" s="219">
        <v>10.029999999999999</v>
      </c>
      <c r="I584" s="220"/>
      <c r="J584" s="216"/>
      <c r="K584" s="216"/>
      <c r="L584" s="221"/>
      <c r="M584" s="222"/>
      <c r="N584" s="223"/>
      <c r="O584" s="223"/>
      <c r="P584" s="223"/>
      <c r="Q584" s="223"/>
      <c r="R584" s="223"/>
      <c r="S584" s="223"/>
      <c r="T584" s="224"/>
      <c r="AT584" s="225" t="s">
        <v>157</v>
      </c>
      <c r="AU584" s="225" t="s">
        <v>86</v>
      </c>
      <c r="AV584" s="13" t="s">
        <v>86</v>
      </c>
      <c r="AW584" s="13" t="s">
        <v>32</v>
      </c>
      <c r="AX584" s="13" t="s">
        <v>77</v>
      </c>
      <c r="AY584" s="225" t="s">
        <v>148</v>
      </c>
    </row>
    <row r="585" spans="2:51" s="13" customFormat="1">
      <c r="B585" s="215"/>
      <c r="C585" s="216"/>
      <c r="D585" s="206" t="s">
        <v>157</v>
      </c>
      <c r="E585" s="217" t="s">
        <v>1</v>
      </c>
      <c r="F585" s="218" t="s">
        <v>612</v>
      </c>
      <c r="G585" s="216"/>
      <c r="H585" s="219">
        <v>4.26</v>
      </c>
      <c r="I585" s="220"/>
      <c r="J585" s="216"/>
      <c r="K585" s="216"/>
      <c r="L585" s="221"/>
      <c r="M585" s="222"/>
      <c r="N585" s="223"/>
      <c r="O585" s="223"/>
      <c r="P585" s="223"/>
      <c r="Q585" s="223"/>
      <c r="R585" s="223"/>
      <c r="S585" s="223"/>
      <c r="T585" s="224"/>
      <c r="AT585" s="225" t="s">
        <v>157</v>
      </c>
      <c r="AU585" s="225" t="s">
        <v>86</v>
      </c>
      <c r="AV585" s="13" t="s">
        <v>86</v>
      </c>
      <c r="AW585" s="13" t="s">
        <v>32</v>
      </c>
      <c r="AX585" s="13" t="s">
        <v>77</v>
      </c>
      <c r="AY585" s="225" t="s">
        <v>148</v>
      </c>
    </row>
    <row r="586" spans="2:51" s="13" customFormat="1">
      <c r="B586" s="215"/>
      <c r="C586" s="216"/>
      <c r="D586" s="206" t="s">
        <v>157</v>
      </c>
      <c r="E586" s="217" t="s">
        <v>1</v>
      </c>
      <c r="F586" s="218" t="s">
        <v>613</v>
      </c>
      <c r="G586" s="216"/>
      <c r="H586" s="219">
        <v>17.66</v>
      </c>
      <c r="I586" s="220"/>
      <c r="J586" s="216"/>
      <c r="K586" s="216"/>
      <c r="L586" s="221"/>
      <c r="M586" s="222"/>
      <c r="N586" s="223"/>
      <c r="O586" s="223"/>
      <c r="P586" s="223"/>
      <c r="Q586" s="223"/>
      <c r="R586" s="223"/>
      <c r="S586" s="223"/>
      <c r="T586" s="224"/>
      <c r="AT586" s="225" t="s">
        <v>157</v>
      </c>
      <c r="AU586" s="225" t="s">
        <v>86</v>
      </c>
      <c r="AV586" s="13" t="s">
        <v>86</v>
      </c>
      <c r="AW586" s="13" t="s">
        <v>32</v>
      </c>
      <c r="AX586" s="13" t="s">
        <v>77</v>
      </c>
      <c r="AY586" s="225" t="s">
        <v>148</v>
      </c>
    </row>
    <row r="587" spans="2:51" s="13" customFormat="1">
      <c r="B587" s="215"/>
      <c r="C587" s="216"/>
      <c r="D587" s="206" t="s">
        <v>157</v>
      </c>
      <c r="E587" s="217" t="s">
        <v>1</v>
      </c>
      <c r="F587" s="218" t="s">
        <v>614</v>
      </c>
      <c r="G587" s="216"/>
      <c r="H587" s="219">
        <v>2.77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157</v>
      </c>
      <c r="AU587" s="225" t="s">
        <v>86</v>
      </c>
      <c r="AV587" s="13" t="s">
        <v>86</v>
      </c>
      <c r="AW587" s="13" t="s">
        <v>32</v>
      </c>
      <c r="AX587" s="13" t="s">
        <v>77</v>
      </c>
      <c r="AY587" s="225" t="s">
        <v>148</v>
      </c>
    </row>
    <row r="588" spans="2:51" s="13" customFormat="1">
      <c r="B588" s="215"/>
      <c r="C588" s="216"/>
      <c r="D588" s="206" t="s">
        <v>157</v>
      </c>
      <c r="E588" s="217" t="s">
        <v>1</v>
      </c>
      <c r="F588" s="218" t="s">
        <v>615</v>
      </c>
      <c r="G588" s="216"/>
      <c r="H588" s="219">
        <v>11.58</v>
      </c>
      <c r="I588" s="220"/>
      <c r="J588" s="216"/>
      <c r="K588" s="216"/>
      <c r="L588" s="221"/>
      <c r="M588" s="222"/>
      <c r="N588" s="223"/>
      <c r="O588" s="223"/>
      <c r="P588" s="223"/>
      <c r="Q588" s="223"/>
      <c r="R588" s="223"/>
      <c r="S588" s="223"/>
      <c r="T588" s="224"/>
      <c r="AT588" s="225" t="s">
        <v>157</v>
      </c>
      <c r="AU588" s="225" t="s">
        <v>86</v>
      </c>
      <c r="AV588" s="13" t="s">
        <v>86</v>
      </c>
      <c r="AW588" s="13" t="s">
        <v>32</v>
      </c>
      <c r="AX588" s="13" t="s">
        <v>77</v>
      </c>
      <c r="AY588" s="225" t="s">
        <v>148</v>
      </c>
    </row>
    <row r="589" spans="2:51" s="12" customFormat="1">
      <c r="B589" s="204"/>
      <c r="C589" s="205"/>
      <c r="D589" s="206" t="s">
        <v>157</v>
      </c>
      <c r="E589" s="207" t="s">
        <v>1</v>
      </c>
      <c r="F589" s="208" t="s">
        <v>270</v>
      </c>
      <c r="G589" s="205"/>
      <c r="H589" s="207" t="s">
        <v>1</v>
      </c>
      <c r="I589" s="209"/>
      <c r="J589" s="205"/>
      <c r="K589" s="205"/>
      <c r="L589" s="210"/>
      <c r="M589" s="211"/>
      <c r="N589" s="212"/>
      <c r="O589" s="212"/>
      <c r="P589" s="212"/>
      <c r="Q589" s="212"/>
      <c r="R589" s="212"/>
      <c r="S589" s="212"/>
      <c r="T589" s="213"/>
      <c r="AT589" s="214" t="s">
        <v>157</v>
      </c>
      <c r="AU589" s="214" t="s">
        <v>86</v>
      </c>
      <c r="AV589" s="12" t="s">
        <v>82</v>
      </c>
      <c r="AW589" s="12" t="s">
        <v>32</v>
      </c>
      <c r="AX589" s="12" t="s">
        <v>77</v>
      </c>
      <c r="AY589" s="214" t="s">
        <v>148</v>
      </c>
    </row>
    <row r="590" spans="2:51" s="13" customFormat="1">
      <c r="B590" s="215"/>
      <c r="C590" s="216"/>
      <c r="D590" s="206" t="s">
        <v>157</v>
      </c>
      <c r="E590" s="217" t="s">
        <v>1</v>
      </c>
      <c r="F590" s="218" t="s">
        <v>616</v>
      </c>
      <c r="G590" s="216"/>
      <c r="H590" s="219">
        <v>25.93</v>
      </c>
      <c r="I590" s="220"/>
      <c r="J590" s="216"/>
      <c r="K590" s="216"/>
      <c r="L590" s="221"/>
      <c r="M590" s="222"/>
      <c r="N590" s="223"/>
      <c r="O590" s="223"/>
      <c r="P590" s="223"/>
      <c r="Q590" s="223"/>
      <c r="R590" s="223"/>
      <c r="S590" s="223"/>
      <c r="T590" s="224"/>
      <c r="AT590" s="225" t="s">
        <v>157</v>
      </c>
      <c r="AU590" s="225" t="s">
        <v>86</v>
      </c>
      <c r="AV590" s="13" t="s">
        <v>86</v>
      </c>
      <c r="AW590" s="13" t="s">
        <v>32</v>
      </c>
      <c r="AX590" s="13" t="s">
        <v>77</v>
      </c>
      <c r="AY590" s="225" t="s">
        <v>148</v>
      </c>
    </row>
    <row r="591" spans="2:51" s="13" customFormat="1">
      <c r="B591" s="215"/>
      <c r="C591" s="216"/>
      <c r="D591" s="206" t="s">
        <v>157</v>
      </c>
      <c r="E591" s="217" t="s">
        <v>1</v>
      </c>
      <c r="F591" s="218" t="s">
        <v>617</v>
      </c>
      <c r="G591" s="216"/>
      <c r="H591" s="219">
        <v>30.28</v>
      </c>
      <c r="I591" s="220"/>
      <c r="J591" s="216"/>
      <c r="K591" s="216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157</v>
      </c>
      <c r="AU591" s="225" t="s">
        <v>86</v>
      </c>
      <c r="AV591" s="13" t="s">
        <v>86</v>
      </c>
      <c r="AW591" s="13" t="s">
        <v>32</v>
      </c>
      <c r="AX591" s="13" t="s">
        <v>77</v>
      </c>
      <c r="AY591" s="225" t="s">
        <v>148</v>
      </c>
    </row>
    <row r="592" spans="2:51" s="14" customFormat="1">
      <c r="B592" s="226"/>
      <c r="C592" s="227"/>
      <c r="D592" s="206" t="s">
        <v>157</v>
      </c>
      <c r="E592" s="228" t="s">
        <v>1</v>
      </c>
      <c r="F592" s="229" t="s">
        <v>160</v>
      </c>
      <c r="G592" s="227"/>
      <c r="H592" s="230">
        <v>138.32</v>
      </c>
      <c r="I592" s="231"/>
      <c r="J592" s="227"/>
      <c r="K592" s="227"/>
      <c r="L592" s="232"/>
      <c r="M592" s="233"/>
      <c r="N592" s="234"/>
      <c r="O592" s="234"/>
      <c r="P592" s="234"/>
      <c r="Q592" s="234"/>
      <c r="R592" s="234"/>
      <c r="S592" s="234"/>
      <c r="T592" s="235"/>
      <c r="AT592" s="236" t="s">
        <v>157</v>
      </c>
      <c r="AU592" s="236" t="s">
        <v>86</v>
      </c>
      <c r="AV592" s="14" t="s">
        <v>155</v>
      </c>
      <c r="AW592" s="14" t="s">
        <v>32</v>
      </c>
      <c r="AX592" s="14" t="s">
        <v>82</v>
      </c>
      <c r="AY592" s="236" t="s">
        <v>148</v>
      </c>
    </row>
    <row r="593" spans="2:65" s="1" customFormat="1" ht="24" customHeight="1">
      <c r="B593" s="34"/>
      <c r="C593" s="192" t="s">
        <v>618</v>
      </c>
      <c r="D593" s="192" t="s">
        <v>150</v>
      </c>
      <c r="E593" s="193" t="s">
        <v>619</v>
      </c>
      <c r="F593" s="194" t="s">
        <v>620</v>
      </c>
      <c r="G593" s="195" t="s">
        <v>169</v>
      </c>
      <c r="H593" s="196">
        <v>0.5</v>
      </c>
      <c r="I593" s="197"/>
      <c r="J593" s="196">
        <f>ROUND(I593*H593,2)</f>
        <v>0</v>
      </c>
      <c r="K593" s="194" t="s">
        <v>154</v>
      </c>
      <c r="L593" s="38"/>
      <c r="M593" s="198" t="s">
        <v>1</v>
      </c>
      <c r="N593" s="199" t="s">
        <v>42</v>
      </c>
      <c r="O593" s="66"/>
      <c r="P593" s="200">
        <f>O593*H593</f>
        <v>0</v>
      </c>
      <c r="Q593" s="200">
        <v>2.2563399999999998</v>
      </c>
      <c r="R593" s="200">
        <f>Q593*H593</f>
        <v>1.1281699999999999</v>
      </c>
      <c r="S593" s="200">
        <v>0</v>
      </c>
      <c r="T593" s="201">
        <f>S593*H593</f>
        <v>0</v>
      </c>
      <c r="AR593" s="202" t="s">
        <v>155</v>
      </c>
      <c r="AT593" s="202" t="s">
        <v>150</v>
      </c>
      <c r="AU593" s="202" t="s">
        <v>86</v>
      </c>
      <c r="AY593" s="17" t="s">
        <v>148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17" t="s">
        <v>82</v>
      </c>
      <c r="BK593" s="203">
        <f>ROUND(I593*H593,2)</f>
        <v>0</v>
      </c>
      <c r="BL593" s="17" t="s">
        <v>155</v>
      </c>
      <c r="BM593" s="202" t="s">
        <v>621</v>
      </c>
    </row>
    <row r="594" spans="2:65" s="12" customFormat="1" ht="20">
      <c r="B594" s="204"/>
      <c r="C594" s="205"/>
      <c r="D594" s="206" t="s">
        <v>157</v>
      </c>
      <c r="E594" s="207" t="s">
        <v>1</v>
      </c>
      <c r="F594" s="208" t="s">
        <v>622</v>
      </c>
      <c r="G594" s="205"/>
      <c r="H594" s="207" t="s">
        <v>1</v>
      </c>
      <c r="I594" s="209"/>
      <c r="J594" s="205"/>
      <c r="K594" s="205"/>
      <c r="L594" s="210"/>
      <c r="M594" s="211"/>
      <c r="N594" s="212"/>
      <c r="O594" s="212"/>
      <c r="P594" s="212"/>
      <c r="Q594" s="212"/>
      <c r="R594" s="212"/>
      <c r="S594" s="212"/>
      <c r="T594" s="213"/>
      <c r="AT594" s="214" t="s">
        <v>157</v>
      </c>
      <c r="AU594" s="214" t="s">
        <v>86</v>
      </c>
      <c r="AV594" s="12" t="s">
        <v>82</v>
      </c>
      <c r="AW594" s="12" t="s">
        <v>32</v>
      </c>
      <c r="AX594" s="12" t="s">
        <v>77</v>
      </c>
      <c r="AY594" s="214" t="s">
        <v>148</v>
      </c>
    </row>
    <row r="595" spans="2:65" s="13" customFormat="1">
      <c r="B595" s="215"/>
      <c r="C595" s="216"/>
      <c r="D595" s="206" t="s">
        <v>157</v>
      </c>
      <c r="E595" s="217" t="s">
        <v>1</v>
      </c>
      <c r="F595" s="218" t="s">
        <v>623</v>
      </c>
      <c r="G595" s="216"/>
      <c r="H595" s="219">
        <v>0.1</v>
      </c>
      <c r="I595" s="220"/>
      <c r="J595" s="216"/>
      <c r="K595" s="216"/>
      <c r="L595" s="221"/>
      <c r="M595" s="222"/>
      <c r="N595" s="223"/>
      <c r="O595" s="223"/>
      <c r="P595" s="223"/>
      <c r="Q595" s="223"/>
      <c r="R595" s="223"/>
      <c r="S595" s="223"/>
      <c r="T595" s="224"/>
      <c r="AT595" s="225" t="s">
        <v>157</v>
      </c>
      <c r="AU595" s="225" t="s">
        <v>86</v>
      </c>
      <c r="AV595" s="13" t="s">
        <v>86</v>
      </c>
      <c r="AW595" s="13" t="s">
        <v>32</v>
      </c>
      <c r="AX595" s="13" t="s">
        <v>77</v>
      </c>
      <c r="AY595" s="225" t="s">
        <v>148</v>
      </c>
    </row>
    <row r="596" spans="2:65" s="13" customFormat="1">
      <c r="B596" s="215"/>
      <c r="C596" s="216"/>
      <c r="D596" s="206" t="s">
        <v>157</v>
      </c>
      <c r="E596" s="217" t="s">
        <v>1</v>
      </c>
      <c r="F596" s="218" t="s">
        <v>624</v>
      </c>
      <c r="G596" s="216"/>
      <c r="H596" s="219">
        <v>0.16</v>
      </c>
      <c r="I596" s="220"/>
      <c r="J596" s="216"/>
      <c r="K596" s="216"/>
      <c r="L596" s="221"/>
      <c r="M596" s="222"/>
      <c r="N596" s="223"/>
      <c r="O596" s="223"/>
      <c r="P596" s="223"/>
      <c r="Q596" s="223"/>
      <c r="R596" s="223"/>
      <c r="S596" s="223"/>
      <c r="T596" s="224"/>
      <c r="AT596" s="225" t="s">
        <v>157</v>
      </c>
      <c r="AU596" s="225" t="s">
        <v>86</v>
      </c>
      <c r="AV596" s="13" t="s">
        <v>86</v>
      </c>
      <c r="AW596" s="13" t="s">
        <v>32</v>
      </c>
      <c r="AX596" s="13" t="s">
        <v>77</v>
      </c>
      <c r="AY596" s="225" t="s">
        <v>148</v>
      </c>
    </row>
    <row r="597" spans="2:65" s="13" customFormat="1">
      <c r="B597" s="215"/>
      <c r="C597" s="216"/>
      <c r="D597" s="206" t="s">
        <v>157</v>
      </c>
      <c r="E597" s="217" t="s">
        <v>1</v>
      </c>
      <c r="F597" s="218" t="s">
        <v>625</v>
      </c>
      <c r="G597" s="216"/>
      <c r="H597" s="219">
        <v>0.24</v>
      </c>
      <c r="I597" s="220"/>
      <c r="J597" s="216"/>
      <c r="K597" s="216"/>
      <c r="L597" s="221"/>
      <c r="M597" s="222"/>
      <c r="N597" s="223"/>
      <c r="O597" s="223"/>
      <c r="P597" s="223"/>
      <c r="Q597" s="223"/>
      <c r="R597" s="223"/>
      <c r="S597" s="223"/>
      <c r="T597" s="224"/>
      <c r="AT597" s="225" t="s">
        <v>157</v>
      </c>
      <c r="AU597" s="225" t="s">
        <v>86</v>
      </c>
      <c r="AV597" s="13" t="s">
        <v>86</v>
      </c>
      <c r="AW597" s="13" t="s">
        <v>32</v>
      </c>
      <c r="AX597" s="13" t="s">
        <v>77</v>
      </c>
      <c r="AY597" s="225" t="s">
        <v>148</v>
      </c>
    </row>
    <row r="598" spans="2:65" s="14" customFormat="1">
      <c r="B598" s="226"/>
      <c r="C598" s="227"/>
      <c r="D598" s="206" t="s">
        <v>157</v>
      </c>
      <c r="E598" s="228" t="s">
        <v>1</v>
      </c>
      <c r="F598" s="229" t="s">
        <v>160</v>
      </c>
      <c r="G598" s="227"/>
      <c r="H598" s="230">
        <v>0.5</v>
      </c>
      <c r="I598" s="231"/>
      <c r="J598" s="227"/>
      <c r="K598" s="227"/>
      <c r="L598" s="232"/>
      <c r="M598" s="233"/>
      <c r="N598" s="234"/>
      <c r="O598" s="234"/>
      <c r="P598" s="234"/>
      <c r="Q598" s="234"/>
      <c r="R598" s="234"/>
      <c r="S598" s="234"/>
      <c r="T598" s="235"/>
      <c r="AT598" s="236" t="s">
        <v>157</v>
      </c>
      <c r="AU598" s="236" t="s">
        <v>86</v>
      </c>
      <c r="AV598" s="14" t="s">
        <v>155</v>
      </c>
      <c r="AW598" s="14" t="s">
        <v>32</v>
      </c>
      <c r="AX598" s="14" t="s">
        <v>82</v>
      </c>
      <c r="AY598" s="236" t="s">
        <v>148</v>
      </c>
    </row>
    <row r="599" spans="2:65" s="1" customFormat="1" ht="24" customHeight="1">
      <c r="B599" s="34"/>
      <c r="C599" s="192" t="s">
        <v>626</v>
      </c>
      <c r="D599" s="192" t="s">
        <v>150</v>
      </c>
      <c r="E599" s="193" t="s">
        <v>627</v>
      </c>
      <c r="F599" s="194" t="s">
        <v>628</v>
      </c>
      <c r="G599" s="195" t="s">
        <v>169</v>
      </c>
      <c r="H599" s="196">
        <v>13.63</v>
      </c>
      <c r="I599" s="197"/>
      <c r="J599" s="196">
        <f>ROUND(I599*H599,2)</f>
        <v>0</v>
      </c>
      <c r="K599" s="194" t="s">
        <v>154</v>
      </c>
      <c r="L599" s="38"/>
      <c r="M599" s="198" t="s">
        <v>1</v>
      </c>
      <c r="N599" s="199" t="s">
        <v>42</v>
      </c>
      <c r="O599" s="66"/>
      <c r="P599" s="200">
        <f>O599*H599</f>
        <v>0</v>
      </c>
      <c r="Q599" s="200">
        <v>2.45329</v>
      </c>
      <c r="R599" s="200">
        <f>Q599*H599</f>
        <v>33.4383427</v>
      </c>
      <c r="S599" s="200">
        <v>0</v>
      </c>
      <c r="T599" s="201">
        <f>S599*H599</f>
        <v>0</v>
      </c>
      <c r="AR599" s="202" t="s">
        <v>155</v>
      </c>
      <c r="AT599" s="202" t="s">
        <v>150</v>
      </c>
      <c r="AU599" s="202" t="s">
        <v>86</v>
      </c>
      <c r="AY599" s="17" t="s">
        <v>148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17" t="s">
        <v>82</v>
      </c>
      <c r="BK599" s="203">
        <f>ROUND(I599*H599,2)</f>
        <v>0</v>
      </c>
      <c r="BL599" s="17" t="s">
        <v>155</v>
      </c>
      <c r="BM599" s="202" t="s">
        <v>629</v>
      </c>
    </row>
    <row r="600" spans="2:65" s="12" customFormat="1">
      <c r="B600" s="204"/>
      <c r="C600" s="205"/>
      <c r="D600" s="206" t="s">
        <v>157</v>
      </c>
      <c r="E600" s="207" t="s">
        <v>1</v>
      </c>
      <c r="F600" s="208" t="s">
        <v>630</v>
      </c>
      <c r="G600" s="205"/>
      <c r="H600" s="207" t="s">
        <v>1</v>
      </c>
      <c r="I600" s="209"/>
      <c r="J600" s="205"/>
      <c r="K600" s="205"/>
      <c r="L600" s="210"/>
      <c r="M600" s="211"/>
      <c r="N600" s="212"/>
      <c r="O600" s="212"/>
      <c r="P600" s="212"/>
      <c r="Q600" s="212"/>
      <c r="R600" s="212"/>
      <c r="S600" s="212"/>
      <c r="T600" s="213"/>
      <c r="AT600" s="214" t="s">
        <v>157</v>
      </c>
      <c r="AU600" s="214" t="s">
        <v>86</v>
      </c>
      <c r="AV600" s="12" t="s">
        <v>82</v>
      </c>
      <c r="AW600" s="12" t="s">
        <v>32</v>
      </c>
      <c r="AX600" s="12" t="s">
        <v>77</v>
      </c>
      <c r="AY600" s="214" t="s">
        <v>148</v>
      </c>
    </row>
    <row r="601" spans="2:65" s="12" customFormat="1">
      <c r="B601" s="204"/>
      <c r="C601" s="205"/>
      <c r="D601" s="206" t="s">
        <v>157</v>
      </c>
      <c r="E601" s="207" t="s">
        <v>1</v>
      </c>
      <c r="F601" s="208" t="s">
        <v>631</v>
      </c>
      <c r="G601" s="205"/>
      <c r="H601" s="207" t="s">
        <v>1</v>
      </c>
      <c r="I601" s="209"/>
      <c r="J601" s="205"/>
      <c r="K601" s="205"/>
      <c r="L601" s="210"/>
      <c r="M601" s="211"/>
      <c r="N601" s="212"/>
      <c r="O601" s="212"/>
      <c r="P601" s="212"/>
      <c r="Q601" s="212"/>
      <c r="R601" s="212"/>
      <c r="S601" s="212"/>
      <c r="T601" s="213"/>
      <c r="AT601" s="214" t="s">
        <v>157</v>
      </c>
      <c r="AU601" s="214" t="s">
        <v>86</v>
      </c>
      <c r="AV601" s="12" t="s">
        <v>82</v>
      </c>
      <c r="AW601" s="12" t="s">
        <v>32</v>
      </c>
      <c r="AX601" s="12" t="s">
        <v>77</v>
      </c>
      <c r="AY601" s="214" t="s">
        <v>148</v>
      </c>
    </row>
    <row r="602" spans="2:65" s="13" customFormat="1">
      <c r="B602" s="215"/>
      <c r="C602" s="216"/>
      <c r="D602" s="206" t="s">
        <v>157</v>
      </c>
      <c r="E602" s="217" t="s">
        <v>1</v>
      </c>
      <c r="F602" s="218" t="s">
        <v>632</v>
      </c>
      <c r="G602" s="216"/>
      <c r="H602" s="219">
        <v>13.45</v>
      </c>
      <c r="I602" s="220"/>
      <c r="J602" s="216"/>
      <c r="K602" s="216"/>
      <c r="L602" s="221"/>
      <c r="M602" s="222"/>
      <c r="N602" s="223"/>
      <c r="O602" s="223"/>
      <c r="P602" s="223"/>
      <c r="Q602" s="223"/>
      <c r="R602" s="223"/>
      <c r="S602" s="223"/>
      <c r="T602" s="224"/>
      <c r="AT602" s="225" t="s">
        <v>157</v>
      </c>
      <c r="AU602" s="225" t="s">
        <v>86</v>
      </c>
      <c r="AV602" s="13" t="s">
        <v>86</v>
      </c>
      <c r="AW602" s="13" t="s">
        <v>32</v>
      </c>
      <c r="AX602" s="13" t="s">
        <v>77</v>
      </c>
      <c r="AY602" s="225" t="s">
        <v>148</v>
      </c>
    </row>
    <row r="603" spans="2:65" s="13" customFormat="1">
      <c r="B603" s="215"/>
      <c r="C603" s="216"/>
      <c r="D603" s="206" t="s">
        <v>157</v>
      </c>
      <c r="E603" s="217" t="s">
        <v>1</v>
      </c>
      <c r="F603" s="218" t="s">
        <v>633</v>
      </c>
      <c r="G603" s="216"/>
      <c r="H603" s="219">
        <v>0.18</v>
      </c>
      <c r="I603" s="220"/>
      <c r="J603" s="216"/>
      <c r="K603" s="216"/>
      <c r="L603" s="221"/>
      <c r="M603" s="222"/>
      <c r="N603" s="223"/>
      <c r="O603" s="223"/>
      <c r="P603" s="223"/>
      <c r="Q603" s="223"/>
      <c r="R603" s="223"/>
      <c r="S603" s="223"/>
      <c r="T603" s="224"/>
      <c r="AT603" s="225" t="s">
        <v>157</v>
      </c>
      <c r="AU603" s="225" t="s">
        <v>86</v>
      </c>
      <c r="AV603" s="13" t="s">
        <v>86</v>
      </c>
      <c r="AW603" s="13" t="s">
        <v>32</v>
      </c>
      <c r="AX603" s="13" t="s">
        <v>77</v>
      </c>
      <c r="AY603" s="225" t="s">
        <v>148</v>
      </c>
    </row>
    <row r="604" spans="2:65" s="14" customFormat="1">
      <c r="B604" s="226"/>
      <c r="C604" s="227"/>
      <c r="D604" s="206" t="s">
        <v>157</v>
      </c>
      <c r="E604" s="228" t="s">
        <v>1</v>
      </c>
      <c r="F604" s="229" t="s">
        <v>160</v>
      </c>
      <c r="G604" s="227"/>
      <c r="H604" s="230">
        <v>13.629999999999999</v>
      </c>
      <c r="I604" s="231"/>
      <c r="J604" s="227"/>
      <c r="K604" s="227"/>
      <c r="L604" s="232"/>
      <c r="M604" s="233"/>
      <c r="N604" s="234"/>
      <c r="O604" s="234"/>
      <c r="P604" s="234"/>
      <c r="Q604" s="234"/>
      <c r="R604" s="234"/>
      <c r="S604" s="234"/>
      <c r="T604" s="235"/>
      <c r="AT604" s="236" t="s">
        <v>157</v>
      </c>
      <c r="AU604" s="236" t="s">
        <v>86</v>
      </c>
      <c r="AV604" s="14" t="s">
        <v>155</v>
      </c>
      <c r="AW604" s="14" t="s">
        <v>32</v>
      </c>
      <c r="AX604" s="14" t="s">
        <v>82</v>
      </c>
      <c r="AY604" s="236" t="s">
        <v>148</v>
      </c>
    </row>
    <row r="605" spans="2:65" s="1" customFormat="1" ht="24" customHeight="1">
      <c r="B605" s="34"/>
      <c r="C605" s="192" t="s">
        <v>634</v>
      </c>
      <c r="D605" s="192" t="s">
        <v>150</v>
      </c>
      <c r="E605" s="193" t="s">
        <v>627</v>
      </c>
      <c r="F605" s="194" t="s">
        <v>628</v>
      </c>
      <c r="G605" s="195" t="s">
        <v>169</v>
      </c>
      <c r="H605" s="196">
        <v>13.63</v>
      </c>
      <c r="I605" s="197"/>
      <c r="J605" s="196">
        <f>ROUND(I605*H605,2)</f>
        <v>0</v>
      </c>
      <c r="K605" s="194" t="s">
        <v>154</v>
      </c>
      <c r="L605" s="38"/>
      <c r="M605" s="198" t="s">
        <v>1</v>
      </c>
      <c r="N605" s="199" t="s">
        <v>42</v>
      </c>
      <c r="O605" s="66"/>
      <c r="P605" s="200">
        <f>O605*H605</f>
        <v>0</v>
      </c>
      <c r="Q605" s="200">
        <v>2.45329</v>
      </c>
      <c r="R605" s="200">
        <f>Q605*H605</f>
        <v>33.4383427</v>
      </c>
      <c r="S605" s="200">
        <v>0</v>
      </c>
      <c r="T605" s="201">
        <f>S605*H605</f>
        <v>0</v>
      </c>
      <c r="AR605" s="202" t="s">
        <v>155</v>
      </c>
      <c r="AT605" s="202" t="s">
        <v>150</v>
      </c>
      <c r="AU605" s="202" t="s">
        <v>86</v>
      </c>
      <c r="AY605" s="17" t="s">
        <v>148</v>
      </c>
      <c r="BE605" s="203">
        <f>IF(N605="základní",J605,0)</f>
        <v>0</v>
      </c>
      <c r="BF605" s="203">
        <f>IF(N605="snížená",J605,0)</f>
        <v>0</v>
      </c>
      <c r="BG605" s="203">
        <f>IF(N605="zákl. přenesená",J605,0)</f>
        <v>0</v>
      </c>
      <c r="BH605" s="203">
        <f>IF(N605="sníž. přenesená",J605,0)</f>
        <v>0</v>
      </c>
      <c r="BI605" s="203">
        <f>IF(N605="nulová",J605,0)</f>
        <v>0</v>
      </c>
      <c r="BJ605" s="17" t="s">
        <v>82</v>
      </c>
      <c r="BK605" s="203">
        <f>ROUND(I605*H605,2)</f>
        <v>0</v>
      </c>
      <c r="BL605" s="17" t="s">
        <v>155</v>
      </c>
      <c r="BM605" s="202" t="s">
        <v>635</v>
      </c>
    </row>
    <row r="606" spans="2:65" s="12" customFormat="1">
      <c r="B606" s="204"/>
      <c r="C606" s="205"/>
      <c r="D606" s="206" t="s">
        <v>157</v>
      </c>
      <c r="E606" s="207" t="s">
        <v>1</v>
      </c>
      <c r="F606" s="208" t="s">
        <v>636</v>
      </c>
      <c r="G606" s="205"/>
      <c r="H606" s="207" t="s">
        <v>1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157</v>
      </c>
      <c r="AU606" s="214" t="s">
        <v>86</v>
      </c>
      <c r="AV606" s="12" t="s">
        <v>82</v>
      </c>
      <c r="AW606" s="12" t="s">
        <v>32</v>
      </c>
      <c r="AX606" s="12" t="s">
        <v>77</v>
      </c>
      <c r="AY606" s="214" t="s">
        <v>148</v>
      </c>
    </row>
    <row r="607" spans="2:65" s="12" customFormat="1">
      <c r="B607" s="204"/>
      <c r="C607" s="205"/>
      <c r="D607" s="206" t="s">
        <v>157</v>
      </c>
      <c r="E607" s="207" t="s">
        <v>1</v>
      </c>
      <c r="F607" s="208" t="s">
        <v>631</v>
      </c>
      <c r="G607" s="205"/>
      <c r="H607" s="207" t="s">
        <v>1</v>
      </c>
      <c r="I607" s="209"/>
      <c r="J607" s="205"/>
      <c r="K607" s="205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157</v>
      </c>
      <c r="AU607" s="214" t="s">
        <v>86</v>
      </c>
      <c r="AV607" s="12" t="s">
        <v>82</v>
      </c>
      <c r="AW607" s="12" t="s">
        <v>32</v>
      </c>
      <c r="AX607" s="12" t="s">
        <v>77</v>
      </c>
      <c r="AY607" s="214" t="s">
        <v>148</v>
      </c>
    </row>
    <row r="608" spans="2:65" s="13" customFormat="1">
      <c r="B608" s="215"/>
      <c r="C608" s="216"/>
      <c r="D608" s="206" t="s">
        <v>157</v>
      </c>
      <c r="E608" s="217" t="s">
        <v>1</v>
      </c>
      <c r="F608" s="218" t="s">
        <v>632</v>
      </c>
      <c r="G608" s="216"/>
      <c r="H608" s="219">
        <v>13.45</v>
      </c>
      <c r="I608" s="220"/>
      <c r="J608" s="216"/>
      <c r="K608" s="216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157</v>
      </c>
      <c r="AU608" s="225" t="s">
        <v>86</v>
      </c>
      <c r="AV608" s="13" t="s">
        <v>86</v>
      </c>
      <c r="AW608" s="13" t="s">
        <v>32</v>
      </c>
      <c r="AX608" s="13" t="s">
        <v>77</v>
      </c>
      <c r="AY608" s="225" t="s">
        <v>148</v>
      </c>
    </row>
    <row r="609" spans="2:65" s="13" customFormat="1">
      <c r="B609" s="215"/>
      <c r="C609" s="216"/>
      <c r="D609" s="206" t="s">
        <v>157</v>
      </c>
      <c r="E609" s="217" t="s">
        <v>1</v>
      </c>
      <c r="F609" s="218" t="s">
        <v>633</v>
      </c>
      <c r="G609" s="216"/>
      <c r="H609" s="219">
        <v>0.18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157</v>
      </c>
      <c r="AU609" s="225" t="s">
        <v>86</v>
      </c>
      <c r="AV609" s="13" t="s">
        <v>86</v>
      </c>
      <c r="AW609" s="13" t="s">
        <v>32</v>
      </c>
      <c r="AX609" s="13" t="s">
        <v>77</v>
      </c>
      <c r="AY609" s="225" t="s">
        <v>148</v>
      </c>
    </row>
    <row r="610" spans="2:65" s="14" customFormat="1">
      <c r="B610" s="226"/>
      <c r="C610" s="227"/>
      <c r="D610" s="206" t="s">
        <v>157</v>
      </c>
      <c r="E610" s="228" t="s">
        <v>1</v>
      </c>
      <c r="F610" s="229" t="s">
        <v>160</v>
      </c>
      <c r="G610" s="227"/>
      <c r="H610" s="230">
        <v>13.63</v>
      </c>
      <c r="I610" s="231"/>
      <c r="J610" s="227"/>
      <c r="K610" s="227"/>
      <c r="L610" s="232"/>
      <c r="M610" s="233"/>
      <c r="N610" s="234"/>
      <c r="O610" s="234"/>
      <c r="P610" s="234"/>
      <c r="Q610" s="234"/>
      <c r="R610" s="234"/>
      <c r="S610" s="234"/>
      <c r="T610" s="235"/>
      <c r="AT610" s="236" t="s">
        <v>157</v>
      </c>
      <c r="AU610" s="236" t="s">
        <v>86</v>
      </c>
      <c r="AV610" s="14" t="s">
        <v>155</v>
      </c>
      <c r="AW610" s="14" t="s">
        <v>32</v>
      </c>
      <c r="AX610" s="14" t="s">
        <v>82</v>
      </c>
      <c r="AY610" s="236" t="s">
        <v>148</v>
      </c>
    </row>
    <row r="611" spans="2:65" s="1" customFormat="1" ht="24" customHeight="1">
      <c r="B611" s="34"/>
      <c r="C611" s="192" t="s">
        <v>637</v>
      </c>
      <c r="D611" s="192" t="s">
        <v>150</v>
      </c>
      <c r="E611" s="193" t="s">
        <v>638</v>
      </c>
      <c r="F611" s="194" t="s">
        <v>639</v>
      </c>
      <c r="G611" s="195" t="s">
        <v>169</v>
      </c>
      <c r="H611" s="196">
        <v>27.26</v>
      </c>
      <c r="I611" s="197"/>
      <c r="J611" s="196">
        <f>ROUND(I611*H611,2)</f>
        <v>0</v>
      </c>
      <c r="K611" s="194" t="s">
        <v>154</v>
      </c>
      <c r="L611" s="38"/>
      <c r="M611" s="198" t="s">
        <v>1</v>
      </c>
      <c r="N611" s="199" t="s">
        <v>42</v>
      </c>
      <c r="O611" s="66"/>
      <c r="P611" s="200">
        <f>O611*H611</f>
        <v>0</v>
      </c>
      <c r="Q611" s="200">
        <v>0</v>
      </c>
      <c r="R611" s="200">
        <f>Q611*H611</f>
        <v>0</v>
      </c>
      <c r="S611" s="200">
        <v>0</v>
      </c>
      <c r="T611" s="201">
        <f>S611*H611</f>
        <v>0</v>
      </c>
      <c r="AR611" s="202" t="s">
        <v>155</v>
      </c>
      <c r="AT611" s="202" t="s">
        <v>150</v>
      </c>
      <c r="AU611" s="202" t="s">
        <v>86</v>
      </c>
      <c r="AY611" s="17" t="s">
        <v>148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17" t="s">
        <v>82</v>
      </c>
      <c r="BK611" s="203">
        <f>ROUND(I611*H611,2)</f>
        <v>0</v>
      </c>
      <c r="BL611" s="17" t="s">
        <v>155</v>
      </c>
      <c r="BM611" s="202" t="s">
        <v>640</v>
      </c>
    </row>
    <row r="612" spans="2:65" s="12" customFormat="1">
      <c r="B612" s="204"/>
      <c r="C612" s="205"/>
      <c r="D612" s="206" t="s">
        <v>157</v>
      </c>
      <c r="E612" s="207" t="s">
        <v>1</v>
      </c>
      <c r="F612" s="208" t="s">
        <v>631</v>
      </c>
      <c r="G612" s="205"/>
      <c r="H612" s="207" t="s">
        <v>1</v>
      </c>
      <c r="I612" s="209"/>
      <c r="J612" s="205"/>
      <c r="K612" s="205"/>
      <c r="L612" s="210"/>
      <c r="M612" s="211"/>
      <c r="N612" s="212"/>
      <c r="O612" s="212"/>
      <c r="P612" s="212"/>
      <c r="Q612" s="212"/>
      <c r="R612" s="212"/>
      <c r="S612" s="212"/>
      <c r="T612" s="213"/>
      <c r="AT612" s="214" t="s">
        <v>157</v>
      </c>
      <c r="AU612" s="214" t="s">
        <v>86</v>
      </c>
      <c r="AV612" s="12" t="s">
        <v>82</v>
      </c>
      <c r="AW612" s="12" t="s">
        <v>32</v>
      </c>
      <c r="AX612" s="12" t="s">
        <v>77</v>
      </c>
      <c r="AY612" s="214" t="s">
        <v>148</v>
      </c>
    </row>
    <row r="613" spans="2:65" s="12" customFormat="1">
      <c r="B613" s="204"/>
      <c r="C613" s="205"/>
      <c r="D613" s="206" t="s">
        <v>157</v>
      </c>
      <c r="E613" s="207" t="s">
        <v>1</v>
      </c>
      <c r="F613" s="208" t="s">
        <v>641</v>
      </c>
      <c r="G613" s="205"/>
      <c r="H613" s="207" t="s">
        <v>1</v>
      </c>
      <c r="I613" s="209"/>
      <c r="J613" s="205"/>
      <c r="K613" s="205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157</v>
      </c>
      <c r="AU613" s="214" t="s">
        <v>86</v>
      </c>
      <c r="AV613" s="12" t="s">
        <v>82</v>
      </c>
      <c r="AW613" s="12" t="s">
        <v>32</v>
      </c>
      <c r="AX613" s="12" t="s">
        <v>77</v>
      </c>
      <c r="AY613" s="214" t="s">
        <v>148</v>
      </c>
    </row>
    <row r="614" spans="2:65" s="13" customFormat="1">
      <c r="B614" s="215"/>
      <c r="C614" s="216"/>
      <c r="D614" s="206" t="s">
        <v>157</v>
      </c>
      <c r="E614" s="217" t="s">
        <v>1</v>
      </c>
      <c r="F614" s="218" t="s">
        <v>642</v>
      </c>
      <c r="G614" s="216"/>
      <c r="H614" s="219">
        <v>27.26</v>
      </c>
      <c r="I614" s="220"/>
      <c r="J614" s="216"/>
      <c r="K614" s="216"/>
      <c r="L614" s="221"/>
      <c r="M614" s="222"/>
      <c r="N614" s="223"/>
      <c r="O614" s="223"/>
      <c r="P614" s="223"/>
      <c r="Q614" s="223"/>
      <c r="R614" s="223"/>
      <c r="S614" s="223"/>
      <c r="T614" s="224"/>
      <c r="AT614" s="225" t="s">
        <v>157</v>
      </c>
      <c r="AU614" s="225" t="s">
        <v>86</v>
      </c>
      <c r="AV614" s="13" t="s">
        <v>86</v>
      </c>
      <c r="AW614" s="13" t="s">
        <v>32</v>
      </c>
      <c r="AX614" s="13" t="s">
        <v>82</v>
      </c>
      <c r="AY614" s="225" t="s">
        <v>148</v>
      </c>
    </row>
    <row r="615" spans="2:65" s="1" customFormat="1" ht="16.5" customHeight="1">
      <c r="B615" s="34"/>
      <c r="C615" s="192" t="s">
        <v>643</v>
      </c>
      <c r="D615" s="192" t="s">
        <v>150</v>
      </c>
      <c r="E615" s="193" t="s">
        <v>644</v>
      </c>
      <c r="F615" s="194" t="s">
        <v>645</v>
      </c>
      <c r="G615" s="195" t="s">
        <v>193</v>
      </c>
      <c r="H615" s="196">
        <v>1.22</v>
      </c>
      <c r="I615" s="197"/>
      <c r="J615" s="196">
        <f>ROUND(I615*H615,2)</f>
        <v>0</v>
      </c>
      <c r="K615" s="194" t="s">
        <v>154</v>
      </c>
      <c r="L615" s="38"/>
      <c r="M615" s="198" t="s">
        <v>1</v>
      </c>
      <c r="N615" s="199" t="s">
        <v>42</v>
      </c>
      <c r="O615" s="66"/>
      <c r="P615" s="200">
        <f>O615*H615</f>
        <v>0</v>
      </c>
      <c r="Q615" s="200">
        <v>1.06277</v>
      </c>
      <c r="R615" s="200">
        <f>Q615*H615</f>
        <v>1.2965793999999999</v>
      </c>
      <c r="S615" s="200">
        <v>0</v>
      </c>
      <c r="T615" s="201">
        <f>S615*H615</f>
        <v>0</v>
      </c>
      <c r="AR615" s="202" t="s">
        <v>155</v>
      </c>
      <c r="AT615" s="202" t="s">
        <v>150</v>
      </c>
      <c r="AU615" s="202" t="s">
        <v>86</v>
      </c>
      <c r="AY615" s="17" t="s">
        <v>148</v>
      </c>
      <c r="BE615" s="203">
        <f>IF(N615="základní",J615,0)</f>
        <v>0</v>
      </c>
      <c r="BF615" s="203">
        <f>IF(N615="snížená",J615,0)</f>
        <v>0</v>
      </c>
      <c r="BG615" s="203">
        <f>IF(N615="zákl. přenesená",J615,0)</f>
        <v>0</v>
      </c>
      <c r="BH615" s="203">
        <f>IF(N615="sníž. přenesená",J615,0)</f>
        <v>0</v>
      </c>
      <c r="BI615" s="203">
        <f>IF(N615="nulová",J615,0)</f>
        <v>0</v>
      </c>
      <c r="BJ615" s="17" t="s">
        <v>82</v>
      </c>
      <c r="BK615" s="203">
        <f>ROUND(I615*H615,2)</f>
        <v>0</v>
      </c>
      <c r="BL615" s="17" t="s">
        <v>155</v>
      </c>
      <c r="BM615" s="202" t="s">
        <v>646</v>
      </c>
    </row>
    <row r="616" spans="2:65" s="12" customFormat="1">
      <c r="B616" s="204"/>
      <c r="C616" s="205"/>
      <c r="D616" s="206" t="s">
        <v>157</v>
      </c>
      <c r="E616" s="207" t="s">
        <v>1</v>
      </c>
      <c r="F616" s="208" t="s">
        <v>631</v>
      </c>
      <c r="G616" s="205"/>
      <c r="H616" s="207" t="s">
        <v>1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157</v>
      </c>
      <c r="AU616" s="214" t="s">
        <v>86</v>
      </c>
      <c r="AV616" s="12" t="s">
        <v>82</v>
      </c>
      <c r="AW616" s="12" t="s">
        <v>32</v>
      </c>
      <c r="AX616" s="12" t="s">
        <v>77</v>
      </c>
      <c r="AY616" s="214" t="s">
        <v>148</v>
      </c>
    </row>
    <row r="617" spans="2:65" s="12" customFormat="1">
      <c r="B617" s="204"/>
      <c r="C617" s="205"/>
      <c r="D617" s="206" t="s">
        <v>157</v>
      </c>
      <c r="E617" s="207" t="s">
        <v>1</v>
      </c>
      <c r="F617" s="208" t="s">
        <v>647</v>
      </c>
      <c r="G617" s="205"/>
      <c r="H617" s="207" t="s">
        <v>1</v>
      </c>
      <c r="I617" s="209"/>
      <c r="J617" s="205"/>
      <c r="K617" s="205"/>
      <c r="L617" s="210"/>
      <c r="M617" s="211"/>
      <c r="N617" s="212"/>
      <c r="O617" s="212"/>
      <c r="P617" s="212"/>
      <c r="Q617" s="212"/>
      <c r="R617" s="212"/>
      <c r="S617" s="212"/>
      <c r="T617" s="213"/>
      <c r="AT617" s="214" t="s">
        <v>157</v>
      </c>
      <c r="AU617" s="214" t="s">
        <v>86</v>
      </c>
      <c r="AV617" s="12" t="s">
        <v>82</v>
      </c>
      <c r="AW617" s="12" t="s">
        <v>32</v>
      </c>
      <c r="AX617" s="12" t="s">
        <v>77</v>
      </c>
      <c r="AY617" s="214" t="s">
        <v>148</v>
      </c>
    </row>
    <row r="618" spans="2:65" s="13" customFormat="1">
      <c r="B618" s="215"/>
      <c r="C618" s="216"/>
      <c r="D618" s="206" t="s">
        <v>157</v>
      </c>
      <c r="E618" s="217" t="s">
        <v>1</v>
      </c>
      <c r="F618" s="218" t="s">
        <v>648</v>
      </c>
      <c r="G618" s="216"/>
      <c r="H618" s="219">
        <v>0.88</v>
      </c>
      <c r="I618" s="220"/>
      <c r="J618" s="216"/>
      <c r="K618" s="216"/>
      <c r="L618" s="221"/>
      <c r="M618" s="222"/>
      <c r="N618" s="223"/>
      <c r="O618" s="223"/>
      <c r="P618" s="223"/>
      <c r="Q618" s="223"/>
      <c r="R618" s="223"/>
      <c r="S618" s="223"/>
      <c r="T618" s="224"/>
      <c r="AT618" s="225" t="s">
        <v>157</v>
      </c>
      <c r="AU618" s="225" t="s">
        <v>86</v>
      </c>
      <c r="AV618" s="13" t="s">
        <v>86</v>
      </c>
      <c r="AW618" s="13" t="s">
        <v>32</v>
      </c>
      <c r="AX618" s="13" t="s">
        <v>77</v>
      </c>
      <c r="AY618" s="225" t="s">
        <v>148</v>
      </c>
    </row>
    <row r="619" spans="2:65" s="15" customFormat="1">
      <c r="B619" s="246"/>
      <c r="C619" s="247"/>
      <c r="D619" s="206" t="s">
        <v>157</v>
      </c>
      <c r="E619" s="248" t="s">
        <v>1</v>
      </c>
      <c r="F619" s="249" t="s">
        <v>414</v>
      </c>
      <c r="G619" s="247"/>
      <c r="H619" s="250">
        <v>0.88</v>
      </c>
      <c r="I619" s="251"/>
      <c r="J619" s="247"/>
      <c r="K619" s="247"/>
      <c r="L619" s="252"/>
      <c r="M619" s="253"/>
      <c r="N619" s="254"/>
      <c r="O619" s="254"/>
      <c r="P619" s="254"/>
      <c r="Q619" s="254"/>
      <c r="R619" s="254"/>
      <c r="S619" s="254"/>
      <c r="T619" s="255"/>
      <c r="AT619" s="256" t="s">
        <v>157</v>
      </c>
      <c r="AU619" s="256" t="s">
        <v>86</v>
      </c>
      <c r="AV619" s="15" t="s">
        <v>166</v>
      </c>
      <c r="AW619" s="15" t="s">
        <v>32</v>
      </c>
      <c r="AX619" s="15" t="s">
        <v>77</v>
      </c>
      <c r="AY619" s="256" t="s">
        <v>148</v>
      </c>
    </row>
    <row r="620" spans="2:65" s="12" customFormat="1">
      <c r="B620" s="204"/>
      <c r="C620" s="205"/>
      <c r="D620" s="206" t="s">
        <v>157</v>
      </c>
      <c r="E620" s="207" t="s">
        <v>1</v>
      </c>
      <c r="F620" s="208" t="s">
        <v>649</v>
      </c>
      <c r="G620" s="205"/>
      <c r="H620" s="207" t="s">
        <v>1</v>
      </c>
      <c r="I620" s="209"/>
      <c r="J620" s="205"/>
      <c r="K620" s="205"/>
      <c r="L620" s="210"/>
      <c r="M620" s="211"/>
      <c r="N620" s="212"/>
      <c r="O620" s="212"/>
      <c r="P620" s="212"/>
      <c r="Q620" s="212"/>
      <c r="R620" s="212"/>
      <c r="S620" s="212"/>
      <c r="T620" s="213"/>
      <c r="AT620" s="214" t="s">
        <v>157</v>
      </c>
      <c r="AU620" s="214" t="s">
        <v>86</v>
      </c>
      <c r="AV620" s="12" t="s">
        <v>82</v>
      </c>
      <c r="AW620" s="12" t="s">
        <v>32</v>
      </c>
      <c r="AX620" s="12" t="s">
        <v>77</v>
      </c>
      <c r="AY620" s="214" t="s">
        <v>148</v>
      </c>
    </row>
    <row r="621" spans="2:65" s="13" customFormat="1">
      <c r="B621" s="215"/>
      <c r="C621" s="216"/>
      <c r="D621" s="206" t="s">
        <v>157</v>
      </c>
      <c r="E621" s="217" t="s">
        <v>1</v>
      </c>
      <c r="F621" s="218" t="s">
        <v>650</v>
      </c>
      <c r="G621" s="216"/>
      <c r="H621" s="219">
        <v>0.34</v>
      </c>
      <c r="I621" s="220"/>
      <c r="J621" s="216"/>
      <c r="K621" s="216"/>
      <c r="L621" s="221"/>
      <c r="M621" s="222"/>
      <c r="N621" s="223"/>
      <c r="O621" s="223"/>
      <c r="P621" s="223"/>
      <c r="Q621" s="223"/>
      <c r="R621" s="223"/>
      <c r="S621" s="223"/>
      <c r="T621" s="224"/>
      <c r="AT621" s="225" t="s">
        <v>157</v>
      </c>
      <c r="AU621" s="225" t="s">
        <v>86</v>
      </c>
      <c r="AV621" s="13" t="s">
        <v>86</v>
      </c>
      <c r="AW621" s="13" t="s">
        <v>32</v>
      </c>
      <c r="AX621" s="13" t="s">
        <v>77</v>
      </c>
      <c r="AY621" s="225" t="s">
        <v>148</v>
      </c>
    </row>
    <row r="622" spans="2:65" s="14" customFormat="1">
      <c r="B622" s="226"/>
      <c r="C622" s="227"/>
      <c r="D622" s="206" t="s">
        <v>157</v>
      </c>
      <c r="E622" s="228" t="s">
        <v>1</v>
      </c>
      <c r="F622" s="229" t="s">
        <v>160</v>
      </c>
      <c r="G622" s="227"/>
      <c r="H622" s="230">
        <v>1.22</v>
      </c>
      <c r="I622" s="231"/>
      <c r="J622" s="227"/>
      <c r="K622" s="227"/>
      <c r="L622" s="232"/>
      <c r="M622" s="233"/>
      <c r="N622" s="234"/>
      <c r="O622" s="234"/>
      <c r="P622" s="234"/>
      <c r="Q622" s="234"/>
      <c r="R622" s="234"/>
      <c r="S622" s="234"/>
      <c r="T622" s="235"/>
      <c r="AT622" s="236" t="s">
        <v>157</v>
      </c>
      <c r="AU622" s="236" t="s">
        <v>86</v>
      </c>
      <c r="AV622" s="14" t="s">
        <v>155</v>
      </c>
      <c r="AW622" s="14" t="s">
        <v>32</v>
      </c>
      <c r="AX622" s="14" t="s">
        <v>82</v>
      </c>
      <c r="AY622" s="236" t="s">
        <v>148</v>
      </c>
    </row>
    <row r="623" spans="2:65" s="1" customFormat="1" ht="24" customHeight="1">
      <c r="B623" s="34"/>
      <c r="C623" s="192" t="s">
        <v>651</v>
      </c>
      <c r="D623" s="192" t="s">
        <v>150</v>
      </c>
      <c r="E623" s="193" t="s">
        <v>652</v>
      </c>
      <c r="F623" s="194" t="s">
        <v>653</v>
      </c>
      <c r="G623" s="195" t="s">
        <v>153</v>
      </c>
      <c r="H623" s="196">
        <v>11.05</v>
      </c>
      <c r="I623" s="197"/>
      <c r="J623" s="196">
        <f>ROUND(I623*H623,2)</f>
        <v>0</v>
      </c>
      <c r="K623" s="194" t="s">
        <v>154</v>
      </c>
      <c r="L623" s="38"/>
      <c r="M623" s="198" t="s">
        <v>1</v>
      </c>
      <c r="N623" s="199" t="s">
        <v>42</v>
      </c>
      <c r="O623" s="66"/>
      <c r="P623" s="200">
        <f>O623*H623</f>
        <v>0</v>
      </c>
      <c r="Q623" s="200">
        <v>0.105</v>
      </c>
      <c r="R623" s="200">
        <f>Q623*H623</f>
        <v>1.16025</v>
      </c>
      <c r="S623" s="200">
        <v>0</v>
      </c>
      <c r="T623" s="201">
        <f>S623*H623</f>
        <v>0</v>
      </c>
      <c r="AR623" s="202" t="s">
        <v>155</v>
      </c>
      <c r="AT623" s="202" t="s">
        <v>150</v>
      </c>
      <c r="AU623" s="202" t="s">
        <v>86</v>
      </c>
      <c r="AY623" s="17" t="s">
        <v>148</v>
      </c>
      <c r="BE623" s="203">
        <f>IF(N623="základní",J623,0)</f>
        <v>0</v>
      </c>
      <c r="BF623" s="203">
        <f>IF(N623="snížená",J623,0)</f>
        <v>0</v>
      </c>
      <c r="BG623" s="203">
        <f>IF(N623="zákl. přenesená",J623,0)</f>
        <v>0</v>
      </c>
      <c r="BH623" s="203">
        <f>IF(N623="sníž. přenesená",J623,0)</f>
        <v>0</v>
      </c>
      <c r="BI623" s="203">
        <f>IF(N623="nulová",J623,0)</f>
        <v>0</v>
      </c>
      <c r="BJ623" s="17" t="s">
        <v>82</v>
      </c>
      <c r="BK623" s="203">
        <f>ROUND(I623*H623,2)</f>
        <v>0</v>
      </c>
      <c r="BL623" s="17" t="s">
        <v>155</v>
      </c>
      <c r="BM623" s="202" t="s">
        <v>654</v>
      </c>
    </row>
    <row r="624" spans="2:65" s="12" customFormat="1">
      <c r="B624" s="204"/>
      <c r="C624" s="205"/>
      <c r="D624" s="206" t="s">
        <v>157</v>
      </c>
      <c r="E624" s="207" t="s">
        <v>1</v>
      </c>
      <c r="F624" s="208" t="s">
        <v>655</v>
      </c>
      <c r="G624" s="205"/>
      <c r="H624" s="207" t="s">
        <v>1</v>
      </c>
      <c r="I624" s="209"/>
      <c r="J624" s="205"/>
      <c r="K624" s="205"/>
      <c r="L624" s="210"/>
      <c r="M624" s="211"/>
      <c r="N624" s="212"/>
      <c r="O624" s="212"/>
      <c r="P624" s="212"/>
      <c r="Q624" s="212"/>
      <c r="R624" s="212"/>
      <c r="S624" s="212"/>
      <c r="T624" s="213"/>
      <c r="AT624" s="214" t="s">
        <v>157</v>
      </c>
      <c r="AU624" s="214" t="s">
        <v>86</v>
      </c>
      <c r="AV624" s="12" t="s">
        <v>82</v>
      </c>
      <c r="AW624" s="12" t="s">
        <v>32</v>
      </c>
      <c r="AX624" s="12" t="s">
        <v>77</v>
      </c>
      <c r="AY624" s="214" t="s">
        <v>148</v>
      </c>
    </row>
    <row r="625" spans="2:65" s="13" customFormat="1">
      <c r="B625" s="215"/>
      <c r="C625" s="216"/>
      <c r="D625" s="206" t="s">
        <v>157</v>
      </c>
      <c r="E625" s="217" t="s">
        <v>1</v>
      </c>
      <c r="F625" s="218" t="s">
        <v>656</v>
      </c>
      <c r="G625" s="216"/>
      <c r="H625" s="219">
        <v>11.05</v>
      </c>
      <c r="I625" s="220"/>
      <c r="J625" s="216"/>
      <c r="K625" s="216"/>
      <c r="L625" s="221"/>
      <c r="M625" s="222"/>
      <c r="N625" s="223"/>
      <c r="O625" s="223"/>
      <c r="P625" s="223"/>
      <c r="Q625" s="223"/>
      <c r="R625" s="223"/>
      <c r="S625" s="223"/>
      <c r="T625" s="224"/>
      <c r="AT625" s="225" t="s">
        <v>157</v>
      </c>
      <c r="AU625" s="225" t="s">
        <v>86</v>
      </c>
      <c r="AV625" s="13" t="s">
        <v>86</v>
      </c>
      <c r="AW625" s="13" t="s">
        <v>32</v>
      </c>
      <c r="AX625" s="13" t="s">
        <v>82</v>
      </c>
      <c r="AY625" s="225" t="s">
        <v>148</v>
      </c>
    </row>
    <row r="626" spans="2:65" s="1" customFormat="1" ht="24" customHeight="1">
      <c r="B626" s="34"/>
      <c r="C626" s="192" t="s">
        <v>657</v>
      </c>
      <c r="D626" s="192" t="s">
        <v>150</v>
      </c>
      <c r="E626" s="193" t="s">
        <v>658</v>
      </c>
      <c r="F626" s="194" t="s">
        <v>659</v>
      </c>
      <c r="G626" s="195" t="s">
        <v>153</v>
      </c>
      <c r="H626" s="196">
        <v>136.28</v>
      </c>
      <c r="I626" s="197"/>
      <c r="J626" s="196">
        <f>ROUND(I626*H626,2)</f>
        <v>0</v>
      </c>
      <c r="K626" s="194" t="s">
        <v>154</v>
      </c>
      <c r="L626" s="38"/>
      <c r="M626" s="198" t="s">
        <v>1</v>
      </c>
      <c r="N626" s="199" t="s">
        <v>42</v>
      </c>
      <c r="O626" s="66"/>
      <c r="P626" s="200">
        <f>O626*H626</f>
        <v>0</v>
      </c>
      <c r="Q626" s="200">
        <v>0</v>
      </c>
      <c r="R626" s="200">
        <f>Q626*H626</f>
        <v>0</v>
      </c>
      <c r="S626" s="200">
        <v>0</v>
      </c>
      <c r="T626" s="201">
        <f>S626*H626</f>
        <v>0</v>
      </c>
      <c r="AR626" s="202" t="s">
        <v>155</v>
      </c>
      <c r="AT626" s="202" t="s">
        <v>150</v>
      </c>
      <c r="AU626" s="202" t="s">
        <v>86</v>
      </c>
      <c r="AY626" s="17" t="s">
        <v>148</v>
      </c>
      <c r="BE626" s="203">
        <f>IF(N626="základní",J626,0)</f>
        <v>0</v>
      </c>
      <c r="BF626" s="203">
        <f>IF(N626="snížená",J626,0)</f>
        <v>0</v>
      </c>
      <c r="BG626" s="203">
        <f>IF(N626="zákl. přenesená",J626,0)</f>
        <v>0</v>
      </c>
      <c r="BH626" s="203">
        <f>IF(N626="sníž. přenesená",J626,0)</f>
        <v>0</v>
      </c>
      <c r="BI626" s="203">
        <f>IF(N626="nulová",J626,0)</f>
        <v>0</v>
      </c>
      <c r="BJ626" s="17" t="s">
        <v>82</v>
      </c>
      <c r="BK626" s="203">
        <f>ROUND(I626*H626,2)</f>
        <v>0</v>
      </c>
      <c r="BL626" s="17" t="s">
        <v>155</v>
      </c>
      <c r="BM626" s="202" t="s">
        <v>660</v>
      </c>
    </row>
    <row r="627" spans="2:65" s="12" customFormat="1">
      <c r="B627" s="204"/>
      <c r="C627" s="205"/>
      <c r="D627" s="206" t="s">
        <v>157</v>
      </c>
      <c r="E627" s="207" t="s">
        <v>1</v>
      </c>
      <c r="F627" s="208" t="s">
        <v>631</v>
      </c>
      <c r="G627" s="205"/>
      <c r="H627" s="207" t="s">
        <v>1</v>
      </c>
      <c r="I627" s="209"/>
      <c r="J627" s="205"/>
      <c r="K627" s="205"/>
      <c r="L627" s="210"/>
      <c r="M627" s="211"/>
      <c r="N627" s="212"/>
      <c r="O627" s="212"/>
      <c r="P627" s="212"/>
      <c r="Q627" s="212"/>
      <c r="R627" s="212"/>
      <c r="S627" s="212"/>
      <c r="T627" s="213"/>
      <c r="AT627" s="214" t="s">
        <v>157</v>
      </c>
      <c r="AU627" s="214" t="s">
        <v>86</v>
      </c>
      <c r="AV627" s="12" t="s">
        <v>82</v>
      </c>
      <c r="AW627" s="12" t="s">
        <v>32</v>
      </c>
      <c r="AX627" s="12" t="s">
        <v>77</v>
      </c>
      <c r="AY627" s="214" t="s">
        <v>148</v>
      </c>
    </row>
    <row r="628" spans="2:65" s="13" customFormat="1">
      <c r="B628" s="215"/>
      <c r="C628" s="216"/>
      <c r="D628" s="206" t="s">
        <v>157</v>
      </c>
      <c r="E628" s="217" t="s">
        <v>1</v>
      </c>
      <c r="F628" s="218" t="s">
        <v>661</v>
      </c>
      <c r="G628" s="216"/>
      <c r="H628" s="219">
        <v>136.28</v>
      </c>
      <c r="I628" s="220"/>
      <c r="J628" s="216"/>
      <c r="K628" s="216"/>
      <c r="L628" s="221"/>
      <c r="M628" s="222"/>
      <c r="N628" s="223"/>
      <c r="O628" s="223"/>
      <c r="P628" s="223"/>
      <c r="Q628" s="223"/>
      <c r="R628" s="223"/>
      <c r="S628" s="223"/>
      <c r="T628" s="224"/>
      <c r="AT628" s="225" t="s">
        <v>157</v>
      </c>
      <c r="AU628" s="225" t="s">
        <v>86</v>
      </c>
      <c r="AV628" s="13" t="s">
        <v>86</v>
      </c>
      <c r="AW628" s="13" t="s">
        <v>32</v>
      </c>
      <c r="AX628" s="13" t="s">
        <v>82</v>
      </c>
      <c r="AY628" s="225" t="s">
        <v>148</v>
      </c>
    </row>
    <row r="629" spans="2:65" s="1" customFormat="1" ht="24" customHeight="1">
      <c r="B629" s="34"/>
      <c r="C629" s="192" t="s">
        <v>662</v>
      </c>
      <c r="D629" s="192" t="s">
        <v>150</v>
      </c>
      <c r="E629" s="193" t="s">
        <v>663</v>
      </c>
      <c r="F629" s="194" t="s">
        <v>664</v>
      </c>
      <c r="G629" s="195" t="s">
        <v>439</v>
      </c>
      <c r="H629" s="196">
        <v>50.54</v>
      </c>
      <c r="I629" s="197"/>
      <c r="J629" s="196">
        <f>ROUND(I629*H629,2)</f>
        <v>0</v>
      </c>
      <c r="K629" s="194" t="s">
        <v>154</v>
      </c>
      <c r="L629" s="38"/>
      <c r="M629" s="198" t="s">
        <v>1</v>
      </c>
      <c r="N629" s="199" t="s">
        <v>42</v>
      </c>
      <c r="O629" s="66"/>
      <c r="P629" s="200">
        <f>O629*H629</f>
        <v>0</v>
      </c>
      <c r="Q629" s="200">
        <v>2.0000000000000002E-5</v>
      </c>
      <c r="R629" s="200">
        <f>Q629*H629</f>
        <v>1.0108000000000001E-3</v>
      </c>
      <c r="S629" s="200">
        <v>0</v>
      </c>
      <c r="T629" s="201">
        <f>S629*H629</f>
        <v>0</v>
      </c>
      <c r="AR629" s="202" t="s">
        <v>155</v>
      </c>
      <c r="AT629" s="202" t="s">
        <v>150</v>
      </c>
      <c r="AU629" s="202" t="s">
        <v>86</v>
      </c>
      <c r="AY629" s="17" t="s">
        <v>148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17" t="s">
        <v>82</v>
      </c>
      <c r="BK629" s="203">
        <f>ROUND(I629*H629,2)</f>
        <v>0</v>
      </c>
      <c r="BL629" s="17" t="s">
        <v>155</v>
      </c>
      <c r="BM629" s="202" t="s">
        <v>665</v>
      </c>
    </row>
    <row r="630" spans="2:65" s="12" customFormat="1">
      <c r="B630" s="204"/>
      <c r="C630" s="205"/>
      <c r="D630" s="206" t="s">
        <v>157</v>
      </c>
      <c r="E630" s="207" t="s">
        <v>1</v>
      </c>
      <c r="F630" s="208" t="s">
        <v>631</v>
      </c>
      <c r="G630" s="205"/>
      <c r="H630" s="207" t="s">
        <v>1</v>
      </c>
      <c r="I630" s="209"/>
      <c r="J630" s="205"/>
      <c r="K630" s="205"/>
      <c r="L630" s="210"/>
      <c r="M630" s="211"/>
      <c r="N630" s="212"/>
      <c r="O630" s="212"/>
      <c r="P630" s="212"/>
      <c r="Q630" s="212"/>
      <c r="R630" s="212"/>
      <c r="S630" s="212"/>
      <c r="T630" s="213"/>
      <c r="AT630" s="214" t="s">
        <v>157</v>
      </c>
      <c r="AU630" s="214" t="s">
        <v>86</v>
      </c>
      <c r="AV630" s="12" t="s">
        <v>82</v>
      </c>
      <c r="AW630" s="12" t="s">
        <v>32</v>
      </c>
      <c r="AX630" s="12" t="s">
        <v>77</v>
      </c>
      <c r="AY630" s="214" t="s">
        <v>148</v>
      </c>
    </row>
    <row r="631" spans="2:65" s="13" customFormat="1">
      <c r="B631" s="215"/>
      <c r="C631" s="216"/>
      <c r="D631" s="206" t="s">
        <v>157</v>
      </c>
      <c r="E631" s="217" t="s">
        <v>1</v>
      </c>
      <c r="F631" s="218" t="s">
        <v>666</v>
      </c>
      <c r="G631" s="216"/>
      <c r="H631" s="219">
        <v>50.54</v>
      </c>
      <c r="I631" s="220"/>
      <c r="J631" s="216"/>
      <c r="K631" s="216"/>
      <c r="L631" s="221"/>
      <c r="M631" s="222"/>
      <c r="N631" s="223"/>
      <c r="O631" s="223"/>
      <c r="P631" s="223"/>
      <c r="Q631" s="223"/>
      <c r="R631" s="223"/>
      <c r="S631" s="223"/>
      <c r="T631" s="224"/>
      <c r="AT631" s="225" t="s">
        <v>157</v>
      </c>
      <c r="AU631" s="225" t="s">
        <v>86</v>
      </c>
      <c r="AV631" s="13" t="s">
        <v>86</v>
      </c>
      <c r="AW631" s="13" t="s">
        <v>32</v>
      </c>
      <c r="AX631" s="13" t="s">
        <v>82</v>
      </c>
      <c r="AY631" s="225" t="s">
        <v>148</v>
      </c>
    </row>
    <row r="632" spans="2:65" s="1" customFormat="1" ht="16.5" customHeight="1">
      <c r="B632" s="34"/>
      <c r="C632" s="192" t="s">
        <v>667</v>
      </c>
      <c r="D632" s="192" t="s">
        <v>150</v>
      </c>
      <c r="E632" s="193" t="s">
        <v>668</v>
      </c>
      <c r="F632" s="194" t="s">
        <v>669</v>
      </c>
      <c r="G632" s="195" t="s">
        <v>153</v>
      </c>
      <c r="H632" s="196">
        <v>33.47</v>
      </c>
      <c r="I632" s="197"/>
      <c r="J632" s="196">
        <f>ROUND(I632*H632,2)</f>
        <v>0</v>
      </c>
      <c r="K632" s="194" t="s">
        <v>154</v>
      </c>
      <c r="L632" s="38"/>
      <c r="M632" s="198" t="s">
        <v>1</v>
      </c>
      <c r="N632" s="199" t="s">
        <v>42</v>
      </c>
      <c r="O632" s="66"/>
      <c r="P632" s="200">
        <f>O632*H632</f>
        <v>0</v>
      </c>
      <c r="Q632" s="200">
        <v>0.45929999999999999</v>
      </c>
      <c r="R632" s="200">
        <f>Q632*H632</f>
        <v>15.372770999999998</v>
      </c>
      <c r="S632" s="200">
        <v>0</v>
      </c>
      <c r="T632" s="201">
        <f>S632*H632</f>
        <v>0</v>
      </c>
      <c r="AR632" s="202" t="s">
        <v>155</v>
      </c>
      <c r="AT632" s="202" t="s">
        <v>150</v>
      </c>
      <c r="AU632" s="202" t="s">
        <v>86</v>
      </c>
      <c r="AY632" s="17" t="s">
        <v>148</v>
      </c>
      <c r="BE632" s="203">
        <f>IF(N632="základní",J632,0)</f>
        <v>0</v>
      </c>
      <c r="BF632" s="203">
        <f>IF(N632="snížená",J632,0)</f>
        <v>0</v>
      </c>
      <c r="BG632" s="203">
        <f>IF(N632="zákl. přenesená",J632,0)</f>
        <v>0</v>
      </c>
      <c r="BH632" s="203">
        <f>IF(N632="sníž. přenesená",J632,0)</f>
        <v>0</v>
      </c>
      <c r="BI632" s="203">
        <f>IF(N632="nulová",J632,0)</f>
        <v>0</v>
      </c>
      <c r="BJ632" s="17" t="s">
        <v>82</v>
      </c>
      <c r="BK632" s="203">
        <f>ROUND(I632*H632,2)</f>
        <v>0</v>
      </c>
      <c r="BL632" s="17" t="s">
        <v>155</v>
      </c>
      <c r="BM632" s="202" t="s">
        <v>670</v>
      </c>
    </row>
    <row r="633" spans="2:65" s="12" customFormat="1">
      <c r="B633" s="204"/>
      <c r="C633" s="205"/>
      <c r="D633" s="206" t="s">
        <v>157</v>
      </c>
      <c r="E633" s="207" t="s">
        <v>1</v>
      </c>
      <c r="F633" s="208" t="s">
        <v>671</v>
      </c>
      <c r="G633" s="205"/>
      <c r="H633" s="207" t="s">
        <v>1</v>
      </c>
      <c r="I633" s="209"/>
      <c r="J633" s="205"/>
      <c r="K633" s="205"/>
      <c r="L633" s="210"/>
      <c r="M633" s="211"/>
      <c r="N633" s="212"/>
      <c r="O633" s="212"/>
      <c r="P633" s="212"/>
      <c r="Q633" s="212"/>
      <c r="R633" s="212"/>
      <c r="S633" s="212"/>
      <c r="T633" s="213"/>
      <c r="AT633" s="214" t="s">
        <v>157</v>
      </c>
      <c r="AU633" s="214" t="s">
        <v>86</v>
      </c>
      <c r="AV633" s="12" t="s">
        <v>82</v>
      </c>
      <c r="AW633" s="12" t="s">
        <v>32</v>
      </c>
      <c r="AX633" s="12" t="s">
        <v>77</v>
      </c>
      <c r="AY633" s="214" t="s">
        <v>148</v>
      </c>
    </row>
    <row r="634" spans="2:65" s="13" customFormat="1">
      <c r="B634" s="215"/>
      <c r="C634" s="216"/>
      <c r="D634" s="206" t="s">
        <v>157</v>
      </c>
      <c r="E634" s="217" t="s">
        <v>1</v>
      </c>
      <c r="F634" s="218" t="s">
        <v>672</v>
      </c>
      <c r="G634" s="216"/>
      <c r="H634" s="219">
        <v>33.47</v>
      </c>
      <c r="I634" s="220"/>
      <c r="J634" s="216"/>
      <c r="K634" s="216"/>
      <c r="L634" s="221"/>
      <c r="M634" s="222"/>
      <c r="N634" s="223"/>
      <c r="O634" s="223"/>
      <c r="P634" s="223"/>
      <c r="Q634" s="223"/>
      <c r="R634" s="223"/>
      <c r="S634" s="223"/>
      <c r="T634" s="224"/>
      <c r="AT634" s="225" t="s">
        <v>157</v>
      </c>
      <c r="AU634" s="225" t="s">
        <v>86</v>
      </c>
      <c r="AV634" s="13" t="s">
        <v>86</v>
      </c>
      <c r="AW634" s="13" t="s">
        <v>32</v>
      </c>
      <c r="AX634" s="13" t="s">
        <v>77</v>
      </c>
      <c r="AY634" s="225" t="s">
        <v>148</v>
      </c>
    </row>
    <row r="635" spans="2:65" s="14" customFormat="1">
      <c r="B635" s="226"/>
      <c r="C635" s="227"/>
      <c r="D635" s="206" t="s">
        <v>157</v>
      </c>
      <c r="E635" s="228" t="s">
        <v>1</v>
      </c>
      <c r="F635" s="229" t="s">
        <v>160</v>
      </c>
      <c r="G635" s="227"/>
      <c r="H635" s="230">
        <v>33.47</v>
      </c>
      <c r="I635" s="231"/>
      <c r="J635" s="227"/>
      <c r="K635" s="227"/>
      <c r="L635" s="232"/>
      <c r="M635" s="233"/>
      <c r="N635" s="234"/>
      <c r="O635" s="234"/>
      <c r="P635" s="234"/>
      <c r="Q635" s="234"/>
      <c r="R635" s="234"/>
      <c r="S635" s="234"/>
      <c r="T635" s="235"/>
      <c r="AT635" s="236" t="s">
        <v>157</v>
      </c>
      <c r="AU635" s="236" t="s">
        <v>86</v>
      </c>
      <c r="AV635" s="14" t="s">
        <v>155</v>
      </c>
      <c r="AW635" s="14" t="s">
        <v>32</v>
      </c>
      <c r="AX635" s="14" t="s">
        <v>82</v>
      </c>
      <c r="AY635" s="236" t="s">
        <v>148</v>
      </c>
    </row>
    <row r="636" spans="2:65" s="11" customFormat="1" ht="22.9" customHeight="1">
      <c r="B636" s="176"/>
      <c r="C636" s="177"/>
      <c r="D636" s="178" t="s">
        <v>76</v>
      </c>
      <c r="E636" s="190" t="s">
        <v>200</v>
      </c>
      <c r="F636" s="190" t="s">
        <v>673</v>
      </c>
      <c r="G636" s="177"/>
      <c r="H636" s="177"/>
      <c r="I636" s="180"/>
      <c r="J636" s="191">
        <f>BK636</f>
        <v>0</v>
      </c>
      <c r="K636" s="177"/>
      <c r="L636" s="182"/>
      <c r="M636" s="183"/>
      <c r="N636" s="184"/>
      <c r="O636" s="184"/>
      <c r="P636" s="185">
        <f>SUM(P637:P765)</f>
        <v>0</v>
      </c>
      <c r="Q636" s="184"/>
      <c r="R636" s="185">
        <f>SUM(R637:R765)</f>
        <v>0.24313560000000004</v>
      </c>
      <c r="S636" s="184"/>
      <c r="T636" s="186">
        <f>SUM(T637:T765)</f>
        <v>126.81327999999999</v>
      </c>
      <c r="AR636" s="187" t="s">
        <v>82</v>
      </c>
      <c r="AT636" s="188" t="s">
        <v>76</v>
      </c>
      <c r="AU636" s="188" t="s">
        <v>82</v>
      </c>
      <c r="AY636" s="187" t="s">
        <v>148</v>
      </c>
      <c r="BK636" s="189">
        <f>SUM(BK637:BK765)</f>
        <v>0</v>
      </c>
    </row>
    <row r="637" spans="2:65" s="1" customFormat="1" ht="24" customHeight="1">
      <c r="B637" s="34"/>
      <c r="C637" s="192" t="s">
        <v>674</v>
      </c>
      <c r="D637" s="192" t="s">
        <v>150</v>
      </c>
      <c r="E637" s="193" t="s">
        <v>675</v>
      </c>
      <c r="F637" s="194" t="s">
        <v>676</v>
      </c>
      <c r="G637" s="195" t="s">
        <v>153</v>
      </c>
      <c r="H637" s="196">
        <v>730.24</v>
      </c>
      <c r="I637" s="197"/>
      <c r="J637" s="196">
        <f>ROUND(I637*H637,2)</f>
        <v>0</v>
      </c>
      <c r="K637" s="194" t="s">
        <v>154</v>
      </c>
      <c r="L637" s="38"/>
      <c r="M637" s="198" t="s">
        <v>1</v>
      </c>
      <c r="N637" s="199" t="s">
        <v>42</v>
      </c>
      <c r="O637" s="66"/>
      <c r="P637" s="200">
        <f>O637*H637</f>
        <v>0</v>
      </c>
      <c r="Q637" s="200">
        <v>0</v>
      </c>
      <c r="R637" s="200">
        <f>Q637*H637</f>
        <v>0</v>
      </c>
      <c r="S637" s="200">
        <v>0</v>
      </c>
      <c r="T637" s="201">
        <f>S637*H637</f>
        <v>0</v>
      </c>
      <c r="AR637" s="202" t="s">
        <v>155</v>
      </c>
      <c r="AT637" s="202" t="s">
        <v>150</v>
      </c>
      <c r="AU637" s="202" t="s">
        <v>86</v>
      </c>
      <c r="AY637" s="17" t="s">
        <v>148</v>
      </c>
      <c r="BE637" s="203">
        <f>IF(N637="základní",J637,0)</f>
        <v>0</v>
      </c>
      <c r="BF637" s="203">
        <f>IF(N637="snížená",J637,0)</f>
        <v>0</v>
      </c>
      <c r="BG637" s="203">
        <f>IF(N637="zákl. přenesená",J637,0)</f>
        <v>0</v>
      </c>
      <c r="BH637" s="203">
        <f>IF(N637="sníž. přenesená",J637,0)</f>
        <v>0</v>
      </c>
      <c r="BI637" s="203">
        <f>IF(N637="nulová",J637,0)</f>
        <v>0</v>
      </c>
      <c r="BJ637" s="17" t="s">
        <v>82</v>
      </c>
      <c r="BK637" s="203">
        <f>ROUND(I637*H637,2)</f>
        <v>0</v>
      </c>
      <c r="BL637" s="17" t="s">
        <v>155</v>
      </c>
      <c r="BM637" s="202" t="s">
        <v>677</v>
      </c>
    </row>
    <row r="638" spans="2:65" s="13" customFormat="1">
      <c r="B638" s="215"/>
      <c r="C638" s="216"/>
      <c r="D638" s="206" t="s">
        <v>157</v>
      </c>
      <c r="E638" s="217" t="s">
        <v>1</v>
      </c>
      <c r="F638" s="218" t="s">
        <v>678</v>
      </c>
      <c r="G638" s="216"/>
      <c r="H638" s="219">
        <v>275.92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157</v>
      </c>
      <c r="AU638" s="225" t="s">
        <v>86</v>
      </c>
      <c r="AV638" s="13" t="s">
        <v>86</v>
      </c>
      <c r="AW638" s="13" t="s">
        <v>32</v>
      </c>
      <c r="AX638" s="13" t="s">
        <v>77</v>
      </c>
      <c r="AY638" s="225" t="s">
        <v>148</v>
      </c>
    </row>
    <row r="639" spans="2:65" s="13" customFormat="1">
      <c r="B639" s="215"/>
      <c r="C639" s="216"/>
      <c r="D639" s="206" t="s">
        <v>157</v>
      </c>
      <c r="E639" s="217" t="s">
        <v>1</v>
      </c>
      <c r="F639" s="218" t="s">
        <v>679</v>
      </c>
      <c r="G639" s="216"/>
      <c r="H639" s="219">
        <v>271.92</v>
      </c>
      <c r="I639" s="220"/>
      <c r="J639" s="216"/>
      <c r="K639" s="216"/>
      <c r="L639" s="221"/>
      <c r="M639" s="222"/>
      <c r="N639" s="223"/>
      <c r="O639" s="223"/>
      <c r="P639" s="223"/>
      <c r="Q639" s="223"/>
      <c r="R639" s="223"/>
      <c r="S639" s="223"/>
      <c r="T639" s="224"/>
      <c r="AT639" s="225" t="s">
        <v>157</v>
      </c>
      <c r="AU639" s="225" t="s">
        <v>86</v>
      </c>
      <c r="AV639" s="13" t="s">
        <v>86</v>
      </c>
      <c r="AW639" s="13" t="s">
        <v>32</v>
      </c>
      <c r="AX639" s="13" t="s">
        <v>77</v>
      </c>
      <c r="AY639" s="225" t="s">
        <v>148</v>
      </c>
    </row>
    <row r="640" spans="2:65" s="13" customFormat="1">
      <c r="B640" s="215"/>
      <c r="C640" s="216"/>
      <c r="D640" s="206" t="s">
        <v>157</v>
      </c>
      <c r="E640" s="217" t="s">
        <v>1</v>
      </c>
      <c r="F640" s="218" t="s">
        <v>680</v>
      </c>
      <c r="G640" s="216"/>
      <c r="H640" s="219">
        <v>121.6</v>
      </c>
      <c r="I640" s="220"/>
      <c r="J640" s="216"/>
      <c r="K640" s="216"/>
      <c r="L640" s="221"/>
      <c r="M640" s="222"/>
      <c r="N640" s="223"/>
      <c r="O640" s="223"/>
      <c r="P640" s="223"/>
      <c r="Q640" s="223"/>
      <c r="R640" s="223"/>
      <c r="S640" s="223"/>
      <c r="T640" s="224"/>
      <c r="AT640" s="225" t="s">
        <v>157</v>
      </c>
      <c r="AU640" s="225" t="s">
        <v>86</v>
      </c>
      <c r="AV640" s="13" t="s">
        <v>86</v>
      </c>
      <c r="AW640" s="13" t="s">
        <v>32</v>
      </c>
      <c r="AX640" s="13" t="s">
        <v>77</v>
      </c>
      <c r="AY640" s="225" t="s">
        <v>148</v>
      </c>
    </row>
    <row r="641" spans="2:65" s="13" customFormat="1">
      <c r="B641" s="215"/>
      <c r="C641" s="216"/>
      <c r="D641" s="206" t="s">
        <v>157</v>
      </c>
      <c r="E641" s="217" t="s">
        <v>1</v>
      </c>
      <c r="F641" s="218" t="s">
        <v>681</v>
      </c>
      <c r="G641" s="216"/>
      <c r="H641" s="219">
        <v>60.8</v>
      </c>
      <c r="I641" s="220"/>
      <c r="J641" s="216"/>
      <c r="K641" s="216"/>
      <c r="L641" s="221"/>
      <c r="M641" s="222"/>
      <c r="N641" s="223"/>
      <c r="O641" s="223"/>
      <c r="P641" s="223"/>
      <c r="Q641" s="223"/>
      <c r="R641" s="223"/>
      <c r="S641" s="223"/>
      <c r="T641" s="224"/>
      <c r="AT641" s="225" t="s">
        <v>157</v>
      </c>
      <c r="AU641" s="225" t="s">
        <v>86</v>
      </c>
      <c r="AV641" s="13" t="s">
        <v>86</v>
      </c>
      <c r="AW641" s="13" t="s">
        <v>32</v>
      </c>
      <c r="AX641" s="13" t="s">
        <v>77</v>
      </c>
      <c r="AY641" s="225" t="s">
        <v>148</v>
      </c>
    </row>
    <row r="642" spans="2:65" s="14" customFormat="1">
      <c r="B642" s="226"/>
      <c r="C642" s="227"/>
      <c r="D642" s="206" t="s">
        <v>157</v>
      </c>
      <c r="E642" s="228" t="s">
        <v>1</v>
      </c>
      <c r="F642" s="229" t="s">
        <v>160</v>
      </c>
      <c r="G642" s="227"/>
      <c r="H642" s="230">
        <v>730.24</v>
      </c>
      <c r="I642" s="231"/>
      <c r="J642" s="227"/>
      <c r="K642" s="227"/>
      <c r="L642" s="232"/>
      <c r="M642" s="233"/>
      <c r="N642" s="234"/>
      <c r="O642" s="234"/>
      <c r="P642" s="234"/>
      <c r="Q642" s="234"/>
      <c r="R642" s="234"/>
      <c r="S642" s="234"/>
      <c r="T642" s="235"/>
      <c r="AT642" s="236" t="s">
        <v>157</v>
      </c>
      <c r="AU642" s="236" t="s">
        <v>86</v>
      </c>
      <c r="AV642" s="14" t="s">
        <v>155</v>
      </c>
      <c r="AW642" s="14" t="s">
        <v>32</v>
      </c>
      <c r="AX642" s="14" t="s">
        <v>82</v>
      </c>
      <c r="AY642" s="236" t="s">
        <v>148</v>
      </c>
    </row>
    <row r="643" spans="2:65" s="1" customFormat="1" ht="24" customHeight="1">
      <c r="B643" s="34"/>
      <c r="C643" s="192" t="s">
        <v>682</v>
      </c>
      <c r="D643" s="192" t="s">
        <v>150</v>
      </c>
      <c r="E643" s="193" t="s">
        <v>683</v>
      </c>
      <c r="F643" s="194" t="s">
        <v>684</v>
      </c>
      <c r="G643" s="195" t="s">
        <v>153</v>
      </c>
      <c r="H643" s="196">
        <v>43814.400000000001</v>
      </c>
      <c r="I643" s="197"/>
      <c r="J643" s="196">
        <f>ROUND(I643*H643,2)</f>
        <v>0</v>
      </c>
      <c r="K643" s="194" t="s">
        <v>154</v>
      </c>
      <c r="L643" s="38"/>
      <c r="M643" s="198" t="s">
        <v>1</v>
      </c>
      <c r="N643" s="199" t="s">
        <v>42</v>
      </c>
      <c r="O643" s="66"/>
      <c r="P643" s="200">
        <f>O643*H643</f>
        <v>0</v>
      </c>
      <c r="Q643" s="200">
        <v>0</v>
      </c>
      <c r="R643" s="200">
        <f>Q643*H643</f>
        <v>0</v>
      </c>
      <c r="S643" s="200">
        <v>0</v>
      </c>
      <c r="T643" s="201">
        <f>S643*H643</f>
        <v>0</v>
      </c>
      <c r="AR643" s="202" t="s">
        <v>155</v>
      </c>
      <c r="AT643" s="202" t="s">
        <v>150</v>
      </c>
      <c r="AU643" s="202" t="s">
        <v>86</v>
      </c>
      <c r="AY643" s="17" t="s">
        <v>148</v>
      </c>
      <c r="BE643" s="203">
        <f>IF(N643="základní",J643,0)</f>
        <v>0</v>
      </c>
      <c r="BF643" s="203">
        <f>IF(N643="snížená",J643,0)</f>
        <v>0</v>
      </c>
      <c r="BG643" s="203">
        <f>IF(N643="zákl. přenesená",J643,0)</f>
        <v>0</v>
      </c>
      <c r="BH643" s="203">
        <f>IF(N643="sníž. přenesená",J643,0)</f>
        <v>0</v>
      </c>
      <c r="BI643" s="203">
        <f>IF(N643="nulová",J643,0)</f>
        <v>0</v>
      </c>
      <c r="BJ643" s="17" t="s">
        <v>82</v>
      </c>
      <c r="BK643" s="203">
        <f>ROUND(I643*H643,2)</f>
        <v>0</v>
      </c>
      <c r="BL643" s="17" t="s">
        <v>155</v>
      </c>
      <c r="BM643" s="202" t="s">
        <v>685</v>
      </c>
    </row>
    <row r="644" spans="2:65" s="13" customFormat="1">
      <c r="B644" s="215"/>
      <c r="C644" s="216"/>
      <c r="D644" s="206" t="s">
        <v>157</v>
      </c>
      <c r="E644" s="217" t="s">
        <v>1</v>
      </c>
      <c r="F644" s="218" t="s">
        <v>686</v>
      </c>
      <c r="G644" s="216"/>
      <c r="H644" s="219">
        <v>43814.400000000001</v>
      </c>
      <c r="I644" s="220"/>
      <c r="J644" s="216"/>
      <c r="K644" s="216"/>
      <c r="L644" s="221"/>
      <c r="M644" s="222"/>
      <c r="N644" s="223"/>
      <c r="O644" s="223"/>
      <c r="P644" s="223"/>
      <c r="Q644" s="223"/>
      <c r="R644" s="223"/>
      <c r="S644" s="223"/>
      <c r="T644" s="224"/>
      <c r="AT644" s="225" t="s">
        <v>157</v>
      </c>
      <c r="AU644" s="225" t="s">
        <v>86</v>
      </c>
      <c r="AV644" s="13" t="s">
        <v>86</v>
      </c>
      <c r="AW644" s="13" t="s">
        <v>32</v>
      </c>
      <c r="AX644" s="13" t="s">
        <v>82</v>
      </c>
      <c r="AY644" s="225" t="s">
        <v>148</v>
      </c>
    </row>
    <row r="645" spans="2:65" s="1" customFormat="1" ht="24" customHeight="1">
      <c r="B645" s="34"/>
      <c r="C645" s="192" t="s">
        <v>687</v>
      </c>
      <c r="D645" s="192" t="s">
        <v>150</v>
      </c>
      <c r="E645" s="193" t="s">
        <v>688</v>
      </c>
      <c r="F645" s="194" t="s">
        <v>689</v>
      </c>
      <c r="G645" s="195" t="s">
        <v>153</v>
      </c>
      <c r="H645" s="196">
        <v>730.24</v>
      </c>
      <c r="I645" s="197"/>
      <c r="J645" s="196">
        <f>ROUND(I645*H645,2)</f>
        <v>0</v>
      </c>
      <c r="K645" s="194" t="s">
        <v>154</v>
      </c>
      <c r="L645" s="38"/>
      <c r="M645" s="198" t="s">
        <v>1</v>
      </c>
      <c r="N645" s="199" t="s">
        <v>42</v>
      </c>
      <c r="O645" s="66"/>
      <c r="P645" s="200">
        <f>O645*H645</f>
        <v>0</v>
      </c>
      <c r="Q645" s="200">
        <v>0</v>
      </c>
      <c r="R645" s="200">
        <f>Q645*H645</f>
        <v>0</v>
      </c>
      <c r="S645" s="200">
        <v>0</v>
      </c>
      <c r="T645" s="201">
        <f>S645*H645</f>
        <v>0</v>
      </c>
      <c r="AR645" s="202" t="s">
        <v>155</v>
      </c>
      <c r="AT645" s="202" t="s">
        <v>150</v>
      </c>
      <c r="AU645" s="202" t="s">
        <v>86</v>
      </c>
      <c r="AY645" s="17" t="s">
        <v>148</v>
      </c>
      <c r="BE645" s="203">
        <f>IF(N645="základní",J645,0)</f>
        <v>0</v>
      </c>
      <c r="BF645" s="203">
        <f>IF(N645="snížená",J645,0)</f>
        <v>0</v>
      </c>
      <c r="BG645" s="203">
        <f>IF(N645="zákl. přenesená",J645,0)</f>
        <v>0</v>
      </c>
      <c r="BH645" s="203">
        <f>IF(N645="sníž. přenesená",J645,0)</f>
        <v>0</v>
      </c>
      <c r="BI645" s="203">
        <f>IF(N645="nulová",J645,0)</f>
        <v>0</v>
      </c>
      <c r="BJ645" s="17" t="s">
        <v>82</v>
      </c>
      <c r="BK645" s="203">
        <f>ROUND(I645*H645,2)</f>
        <v>0</v>
      </c>
      <c r="BL645" s="17" t="s">
        <v>155</v>
      </c>
      <c r="BM645" s="202" t="s">
        <v>690</v>
      </c>
    </row>
    <row r="646" spans="2:65" s="1" customFormat="1" ht="16.5" customHeight="1">
      <c r="B646" s="34"/>
      <c r="C646" s="192" t="s">
        <v>691</v>
      </c>
      <c r="D646" s="192" t="s">
        <v>150</v>
      </c>
      <c r="E646" s="193" t="s">
        <v>692</v>
      </c>
      <c r="F646" s="194" t="s">
        <v>693</v>
      </c>
      <c r="G646" s="195" t="s">
        <v>153</v>
      </c>
      <c r="H646" s="196">
        <v>39.119999999999997</v>
      </c>
      <c r="I646" s="197"/>
      <c r="J646" s="196">
        <f>ROUND(I646*H646,2)</f>
        <v>0</v>
      </c>
      <c r="K646" s="194" t="s">
        <v>1</v>
      </c>
      <c r="L646" s="38"/>
      <c r="M646" s="198" t="s">
        <v>1</v>
      </c>
      <c r="N646" s="199" t="s">
        <v>42</v>
      </c>
      <c r="O646" s="66"/>
      <c r="P646" s="200">
        <f>O646*H646</f>
        <v>0</v>
      </c>
      <c r="Q646" s="200">
        <v>0</v>
      </c>
      <c r="R646" s="200">
        <f>Q646*H646</f>
        <v>0</v>
      </c>
      <c r="S646" s="200">
        <v>0</v>
      </c>
      <c r="T646" s="201">
        <f>S646*H646</f>
        <v>0</v>
      </c>
      <c r="AR646" s="202" t="s">
        <v>155</v>
      </c>
      <c r="AT646" s="202" t="s">
        <v>150</v>
      </c>
      <c r="AU646" s="202" t="s">
        <v>86</v>
      </c>
      <c r="AY646" s="17" t="s">
        <v>148</v>
      </c>
      <c r="BE646" s="203">
        <f>IF(N646="základní",J646,0)</f>
        <v>0</v>
      </c>
      <c r="BF646" s="203">
        <f>IF(N646="snížená",J646,0)</f>
        <v>0</v>
      </c>
      <c r="BG646" s="203">
        <f>IF(N646="zákl. přenesená",J646,0)</f>
        <v>0</v>
      </c>
      <c r="BH646" s="203">
        <f>IF(N646="sníž. přenesená",J646,0)</f>
        <v>0</v>
      </c>
      <c r="BI646" s="203">
        <f>IF(N646="nulová",J646,0)</f>
        <v>0</v>
      </c>
      <c r="BJ646" s="17" t="s">
        <v>82</v>
      </c>
      <c r="BK646" s="203">
        <f>ROUND(I646*H646,2)</f>
        <v>0</v>
      </c>
      <c r="BL646" s="17" t="s">
        <v>155</v>
      </c>
      <c r="BM646" s="202" t="s">
        <v>694</v>
      </c>
    </row>
    <row r="647" spans="2:65" s="12" customFormat="1">
      <c r="B647" s="204"/>
      <c r="C647" s="205"/>
      <c r="D647" s="206" t="s">
        <v>157</v>
      </c>
      <c r="E647" s="207" t="s">
        <v>1</v>
      </c>
      <c r="F647" s="208" t="s">
        <v>695</v>
      </c>
      <c r="G647" s="205"/>
      <c r="H647" s="207" t="s">
        <v>1</v>
      </c>
      <c r="I647" s="209"/>
      <c r="J647" s="205"/>
      <c r="K647" s="205"/>
      <c r="L647" s="210"/>
      <c r="M647" s="211"/>
      <c r="N647" s="212"/>
      <c r="O647" s="212"/>
      <c r="P647" s="212"/>
      <c r="Q647" s="212"/>
      <c r="R647" s="212"/>
      <c r="S647" s="212"/>
      <c r="T647" s="213"/>
      <c r="AT647" s="214" t="s">
        <v>157</v>
      </c>
      <c r="AU647" s="214" t="s">
        <v>86</v>
      </c>
      <c r="AV647" s="12" t="s">
        <v>82</v>
      </c>
      <c r="AW647" s="12" t="s">
        <v>32</v>
      </c>
      <c r="AX647" s="12" t="s">
        <v>77</v>
      </c>
      <c r="AY647" s="214" t="s">
        <v>148</v>
      </c>
    </row>
    <row r="648" spans="2:65" s="13" customFormat="1">
      <c r="B648" s="215"/>
      <c r="C648" s="216"/>
      <c r="D648" s="206" t="s">
        <v>157</v>
      </c>
      <c r="E648" s="217" t="s">
        <v>1</v>
      </c>
      <c r="F648" s="218" t="s">
        <v>696</v>
      </c>
      <c r="G648" s="216"/>
      <c r="H648" s="219">
        <v>39.119999999999997</v>
      </c>
      <c r="I648" s="220"/>
      <c r="J648" s="216"/>
      <c r="K648" s="216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157</v>
      </c>
      <c r="AU648" s="225" t="s">
        <v>86</v>
      </c>
      <c r="AV648" s="13" t="s">
        <v>86</v>
      </c>
      <c r="AW648" s="13" t="s">
        <v>32</v>
      </c>
      <c r="AX648" s="13" t="s">
        <v>82</v>
      </c>
      <c r="AY648" s="225" t="s">
        <v>148</v>
      </c>
    </row>
    <row r="649" spans="2:65" s="1" customFormat="1" ht="16.5" customHeight="1">
      <c r="B649" s="34"/>
      <c r="C649" s="192" t="s">
        <v>697</v>
      </c>
      <c r="D649" s="192" t="s">
        <v>150</v>
      </c>
      <c r="E649" s="193" t="s">
        <v>698</v>
      </c>
      <c r="F649" s="194" t="s">
        <v>699</v>
      </c>
      <c r="G649" s="195" t="s">
        <v>153</v>
      </c>
      <c r="H649" s="196">
        <v>730.24</v>
      </c>
      <c r="I649" s="197"/>
      <c r="J649" s="196">
        <f>ROUND(I649*H649,2)</f>
        <v>0</v>
      </c>
      <c r="K649" s="194" t="s">
        <v>154</v>
      </c>
      <c r="L649" s="38"/>
      <c r="M649" s="198" t="s">
        <v>1</v>
      </c>
      <c r="N649" s="199" t="s">
        <v>42</v>
      </c>
      <c r="O649" s="66"/>
      <c r="P649" s="200">
        <f>O649*H649</f>
        <v>0</v>
      </c>
      <c r="Q649" s="200">
        <v>0</v>
      </c>
      <c r="R649" s="200">
        <f>Q649*H649</f>
        <v>0</v>
      </c>
      <c r="S649" s="200">
        <v>0</v>
      </c>
      <c r="T649" s="201">
        <f>S649*H649</f>
        <v>0</v>
      </c>
      <c r="AR649" s="202" t="s">
        <v>155</v>
      </c>
      <c r="AT649" s="202" t="s">
        <v>150</v>
      </c>
      <c r="AU649" s="202" t="s">
        <v>86</v>
      </c>
      <c r="AY649" s="17" t="s">
        <v>148</v>
      </c>
      <c r="BE649" s="203">
        <f>IF(N649="základní",J649,0)</f>
        <v>0</v>
      </c>
      <c r="BF649" s="203">
        <f>IF(N649="snížená",J649,0)</f>
        <v>0</v>
      </c>
      <c r="BG649" s="203">
        <f>IF(N649="zákl. přenesená",J649,0)</f>
        <v>0</v>
      </c>
      <c r="BH649" s="203">
        <f>IF(N649="sníž. přenesená",J649,0)</f>
        <v>0</v>
      </c>
      <c r="BI649" s="203">
        <f>IF(N649="nulová",J649,0)</f>
        <v>0</v>
      </c>
      <c r="BJ649" s="17" t="s">
        <v>82</v>
      </c>
      <c r="BK649" s="203">
        <f>ROUND(I649*H649,2)</f>
        <v>0</v>
      </c>
      <c r="BL649" s="17" t="s">
        <v>155</v>
      </c>
      <c r="BM649" s="202" t="s">
        <v>700</v>
      </c>
    </row>
    <row r="650" spans="2:65" s="13" customFormat="1">
      <c r="B650" s="215"/>
      <c r="C650" s="216"/>
      <c r="D650" s="206" t="s">
        <v>157</v>
      </c>
      <c r="E650" s="217" t="s">
        <v>1</v>
      </c>
      <c r="F650" s="218" t="s">
        <v>678</v>
      </c>
      <c r="G650" s="216"/>
      <c r="H650" s="219">
        <v>275.92</v>
      </c>
      <c r="I650" s="220"/>
      <c r="J650" s="216"/>
      <c r="K650" s="216"/>
      <c r="L650" s="221"/>
      <c r="M650" s="222"/>
      <c r="N650" s="223"/>
      <c r="O650" s="223"/>
      <c r="P650" s="223"/>
      <c r="Q650" s="223"/>
      <c r="R650" s="223"/>
      <c r="S650" s="223"/>
      <c r="T650" s="224"/>
      <c r="AT650" s="225" t="s">
        <v>157</v>
      </c>
      <c r="AU650" s="225" t="s">
        <v>86</v>
      </c>
      <c r="AV650" s="13" t="s">
        <v>86</v>
      </c>
      <c r="AW650" s="13" t="s">
        <v>32</v>
      </c>
      <c r="AX650" s="13" t="s">
        <v>77</v>
      </c>
      <c r="AY650" s="225" t="s">
        <v>148</v>
      </c>
    </row>
    <row r="651" spans="2:65" s="13" customFormat="1">
      <c r="B651" s="215"/>
      <c r="C651" s="216"/>
      <c r="D651" s="206" t="s">
        <v>157</v>
      </c>
      <c r="E651" s="217" t="s">
        <v>1</v>
      </c>
      <c r="F651" s="218" t="s">
        <v>679</v>
      </c>
      <c r="G651" s="216"/>
      <c r="H651" s="219">
        <v>271.92</v>
      </c>
      <c r="I651" s="220"/>
      <c r="J651" s="216"/>
      <c r="K651" s="216"/>
      <c r="L651" s="221"/>
      <c r="M651" s="222"/>
      <c r="N651" s="223"/>
      <c r="O651" s="223"/>
      <c r="P651" s="223"/>
      <c r="Q651" s="223"/>
      <c r="R651" s="223"/>
      <c r="S651" s="223"/>
      <c r="T651" s="224"/>
      <c r="AT651" s="225" t="s">
        <v>157</v>
      </c>
      <c r="AU651" s="225" t="s">
        <v>86</v>
      </c>
      <c r="AV651" s="13" t="s">
        <v>86</v>
      </c>
      <c r="AW651" s="13" t="s">
        <v>32</v>
      </c>
      <c r="AX651" s="13" t="s">
        <v>77</v>
      </c>
      <c r="AY651" s="225" t="s">
        <v>148</v>
      </c>
    </row>
    <row r="652" spans="2:65" s="13" customFormat="1">
      <c r="B652" s="215"/>
      <c r="C652" s="216"/>
      <c r="D652" s="206" t="s">
        <v>157</v>
      </c>
      <c r="E652" s="217" t="s">
        <v>1</v>
      </c>
      <c r="F652" s="218" t="s">
        <v>680</v>
      </c>
      <c r="G652" s="216"/>
      <c r="H652" s="219">
        <v>121.6</v>
      </c>
      <c r="I652" s="220"/>
      <c r="J652" s="216"/>
      <c r="K652" s="216"/>
      <c r="L652" s="221"/>
      <c r="M652" s="222"/>
      <c r="N652" s="223"/>
      <c r="O652" s="223"/>
      <c r="P652" s="223"/>
      <c r="Q652" s="223"/>
      <c r="R652" s="223"/>
      <c r="S652" s="223"/>
      <c r="T652" s="224"/>
      <c r="AT652" s="225" t="s">
        <v>157</v>
      </c>
      <c r="AU652" s="225" t="s">
        <v>86</v>
      </c>
      <c r="AV652" s="13" t="s">
        <v>86</v>
      </c>
      <c r="AW652" s="13" t="s">
        <v>32</v>
      </c>
      <c r="AX652" s="13" t="s">
        <v>77</v>
      </c>
      <c r="AY652" s="225" t="s">
        <v>148</v>
      </c>
    </row>
    <row r="653" spans="2:65" s="13" customFormat="1">
      <c r="B653" s="215"/>
      <c r="C653" s="216"/>
      <c r="D653" s="206" t="s">
        <v>157</v>
      </c>
      <c r="E653" s="217" t="s">
        <v>1</v>
      </c>
      <c r="F653" s="218" t="s">
        <v>681</v>
      </c>
      <c r="G653" s="216"/>
      <c r="H653" s="219">
        <v>60.8</v>
      </c>
      <c r="I653" s="220"/>
      <c r="J653" s="216"/>
      <c r="K653" s="216"/>
      <c r="L653" s="221"/>
      <c r="M653" s="222"/>
      <c r="N653" s="223"/>
      <c r="O653" s="223"/>
      <c r="P653" s="223"/>
      <c r="Q653" s="223"/>
      <c r="R653" s="223"/>
      <c r="S653" s="223"/>
      <c r="T653" s="224"/>
      <c r="AT653" s="225" t="s">
        <v>157</v>
      </c>
      <c r="AU653" s="225" t="s">
        <v>86</v>
      </c>
      <c r="AV653" s="13" t="s">
        <v>86</v>
      </c>
      <c r="AW653" s="13" t="s">
        <v>32</v>
      </c>
      <c r="AX653" s="13" t="s">
        <v>77</v>
      </c>
      <c r="AY653" s="225" t="s">
        <v>148</v>
      </c>
    </row>
    <row r="654" spans="2:65" s="14" customFormat="1">
      <c r="B654" s="226"/>
      <c r="C654" s="227"/>
      <c r="D654" s="206" t="s">
        <v>157</v>
      </c>
      <c r="E654" s="228" t="s">
        <v>1</v>
      </c>
      <c r="F654" s="229" t="s">
        <v>160</v>
      </c>
      <c r="G654" s="227"/>
      <c r="H654" s="230">
        <v>730.24</v>
      </c>
      <c r="I654" s="231"/>
      <c r="J654" s="227"/>
      <c r="K654" s="227"/>
      <c r="L654" s="232"/>
      <c r="M654" s="233"/>
      <c r="N654" s="234"/>
      <c r="O654" s="234"/>
      <c r="P654" s="234"/>
      <c r="Q654" s="234"/>
      <c r="R654" s="234"/>
      <c r="S654" s="234"/>
      <c r="T654" s="235"/>
      <c r="AT654" s="236" t="s">
        <v>157</v>
      </c>
      <c r="AU654" s="236" t="s">
        <v>86</v>
      </c>
      <c r="AV654" s="14" t="s">
        <v>155</v>
      </c>
      <c r="AW654" s="14" t="s">
        <v>32</v>
      </c>
      <c r="AX654" s="14" t="s">
        <v>82</v>
      </c>
      <c r="AY654" s="236" t="s">
        <v>148</v>
      </c>
    </row>
    <row r="655" spans="2:65" s="1" customFormat="1" ht="16.5" customHeight="1">
      <c r="B655" s="34"/>
      <c r="C655" s="192" t="s">
        <v>701</v>
      </c>
      <c r="D655" s="192" t="s">
        <v>150</v>
      </c>
      <c r="E655" s="193" t="s">
        <v>702</v>
      </c>
      <c r="F655" s="194" t="s">
        <v>703</v>
      </c>
      <c r="G655" s="195" t="s">
        <v>153</v>
      </c>
      <c r="H655" s="196">
        <v>43814.400000000001</v>
      </c>
      <c r="I655" s="197"/>
      <c r="J655" s="196">
        <f>ROUND(I655*H655,2)</f>
        <v>0</v>
      </c>
      <c r="K655" s="194" t="s">
        <v>154</v>
      </c>
      <c r="L655" s="38"/>
      <c r="M655" s="198" t="s">
        <v>1</v>
      </c>
      <c r="N655" s="199" t="s">
        <v>42</v>
      </c>
      <c r="O655" s="66"/>
      <c r="P655" s="200">
        <f>O655*H655</f>
        <v>0</v>
      </c>
      <c r="Q655" s="200">
        <v>0</v>
      </c>
      <c r="R655" s="200">
        <f>Q655*H655</f>
        <v>0</v>
      </c>
      <c r="S655" s="200">
        <v>0</v>
      </c>
      <c r="T655" s="201">
        <f>S655*H655</f>
        <v>0</v>
      </c>
      <c r="AR655" s="202" t="s">
        <v>155</v>
      </c>
      <c r="AT655" s="202" t="s">
        <v>150</v>
      </c>
      <c r="AU655" s="202" t="s">
        <v>86</v>
      </c>
      <c r="AY655" s="17" t="s">
        <v>148</v>
      </c>
      <c r="BE655" s="203">
        <f>IF(N655="základní",J655,0)</f>
        <v>0</v>
      </c>
      <c r="BF655" s="203">
        <f>IF(N655="snížená",J655,0)</f>
        <v>0</v>
      </c>
      <c r="BG655" s="203">
        <f>IF(N655="zákl. přenesená",J655,0)</f>
        <v>0</v>
      </c>
      <c r="BH655" s="203">
        <f>IF(N655="sníž. přenesená",J655,0)</f>
        <v>0</v>
      </c>
      <c r="BI655" s="203">
        <f>IF(N655="nulová",J655,0)</f>
        <v>0</v>
      </c>
      <c r="BJ655" s="17" t="s">
        <v>82</v>
      </c>
      <c r="BK655" s="203">
        <f>ROUND(I655*H655,2)</f>
        <v>0</v>
      </c>
      <c r="BL655" s="17" t="s">
        <v>155</v>
      </c>
      <c r="BM655" s="202" t="s">
        <v>704</v>
      </c>
    </row>
    <row r="656" spans="2:65" s="13" customFormat="1">
      <c r="B656" s="215"/>
      <c r="C656" s="216"/>
      <c r="D656" s="206" t="s">
        <v>157</v>
      </c>
      <c r="E656" s="217" t="s">
        <v>1</v>
      </c>
      <c r="F656" s="218" t="s">
        <v>686</v>
      </c>
      <c r="G656" s="216"/>
      <c r="H656" s="219">
        <v>43814.400000000001</v>
      </c>
      <c r="I656" s="220"/>
      <c r="J656" s="216"/>
      <c r="K656" s="216"/>
      <c r="L656" s="221"/>
      <c r="M656" s="222"/>
      <c r="N656" s="223"/>
      <c r="O656" s="223"/>
      <c r="P656" s="223"/>
      <c r="Q656" s="223"/>
      <c r="R656" s="223"/>
      <c r="S656" s="223"/>
      <c r="T656" s="224"/>
      <c r="AT656" s="225" t="s">
        <v>157</v>
      </c>
      <c r="AU656" s="225" t="s">
        <v>86</v>
      </c>
      <c r="AV656" s="13" t="s">
        <v>86</v>
      </c>
      <c r="AW656" s="13" t="s">
        <v>32</v>
      </c>
      <c r="AX656" s="13" t="s">
        <v>82</v>
      </c>
      <c r="AY656" s="225" t="s">
        <v>148</v>
      </c>
    </row>
    <row r="657" spans="2:65" s="1" customFormat="1" ht="16.5" customHeight="1">
      <c r="B657" s="34"/>
      <c r="C657" s="192" t="s">
        <v>705</v>
      </c>
      <c r="D657" s="192" t="s">
        <v>150</v>
      </c>
      <c r="E657" s="193" t="s">
        <v>706</v>
      </c>
      <c r="F657" s="194" t="s">
        <v>707</v>
      </c>
      <c r="G657" s="195" t="s">
        <v>153</v>
      </c>
      <c r="H657" s="196">
        <v>730.24</v>
      </c>
      <c r="I657" s="197"/>
      <c r="J657" s="196">
        <f>ROUND(I657*H657,2)</f>
        <v>0</v>
      </c>
      <c r="K657" s="194" t="s">
        <v>154</v>
      </c>
      <c r="L657" s="38"/>
      <c r="M657" s="198" t="s">
        <v>1</v>
      </c>
      <c r="N657" s="199" t="s">
        <v>42</v>
      </c>
      <c r="O657" s="66"/>
      <c r="P657" s="200">
        <f>O657*H657</f>
        <v>0</v>
      </c>
      <c r="Q657" s="200">
        <v>0</v>
      </c>
      <c r="R657" s="200">
        <f>Q657*H657</f>
        <v>0</v>
      </c>
      <c r="S657" s="200">
        <v>0</v>
      </c>
      <c r="T657" s="201">
        <f>S657*H657</f>
        <v>0</v>
      </c>
      <c r="AR657" s="202" t="s">
        <v>155</v>
      </c>
      <c r="AT657" s="202" t="s">
        <v>150</v>
      </c>
      <c r="AU657" s="202" t="s">
        <v>86</v>
      </c>
      <c r="AY657" s="17" t="s">
        <v>148</v>
      </c>
      <c r="BE657" s="203">
        <f>IF(N657="základní",J657,0)</f>
        <v>0</v>
      </c>
      <c r="BF657" s="203">
        <f>IF(N657="snížená",J657,0)</f>
        <v>0</v>
      </c>
      <c r="BG657" s="203">
        <f>IF(N657="zákl. přenesená",J657,0)</f>
        <v>0</v>
      </c>
      <c r="BH657" s="203">
        <f>IF(N657="sníž. přenesená",J657,0)</f>
        <v>0</v>
      </c>
      <c r="BI657" s="203">
        <f>IF(N657="nulová",J657,0)</f>
        <v>0</v>
      </c>
      <c r="BJ657" s="17" t="s">
        <v>82</v>
      </c>
      <c r="BK657" s="203">
        <f>ROUND(I657*H657,2)</f>
        <v>0</v>
      </c>
      <c r="BL657" s="17" t="s">
        <v>155</v>
      </c>
      <c r="BM657" s="202" t="s">
        <v>708</v>
      </c>
    </row>
    <row r="658" spans="2:65" s="1" customFormat="1" ht="24" customHeight="1">
      <c r="B658" s="34"/>
      <c r="C658" s="192" t="s">
        <v>709</v>
      </c>
      <c r="D658" s="192" t="s">
        <v>150</v>
      </c>
      <c r="E658" s="193" t="s">
        <v>710</v>
      </c>
      <c r="F658" s="194" t="s">
        <v>711</v>
      </c>
      <c r="G658" s="195" t="s">
        <v>712</v>
      </c>
      <c r="H658" s="196">
        <v>2</v>
      </c>
      <c r="I658" s="197"/>
      <c r="J658" s="196">
        <f>ROUND(I658*H658,2)</f>
        <v>0</v>
      </c>
      <c r="K658" s="194" t="s">
        <v>154</v>
      </c>
      <c r="L658" s="38"/>
      <c r="M658" s="198" t="s">
        <v>1</v>
      </c>
      <c r="N658" s="199" t="s">
        <v>42</v>
      </c>
      <c r="O658" s="66"/>
      <c r="P658" s="200">
        <f>O658*H658</f>
        <v>0</v>
      </c>
      <c r="Q658" s="200">
        <v>0</v>
      </c>
      <c r="R658" s="200">
        <f>Q658*H658</f>
        <v>0</v>
      </c>
      <c r="S658" s="200">
        <v>0</v>
      </c>
      <c r="T658" s="201">
        <f>S658*H658</f>
        <v>0</v>
      </c>
      <c r="AR658" s="202" t="s">
        <v>155</v>
      </c>
      <c r="AT658" s="202" t="s">
        <v>150</v>
      </c>
      <c r="AU658" s="202" t="s">
        <v>86</v>
      </c>
      <c r="AY658" s="17" t="s">
        <v>148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82</v>
      </c>
      <c r="BK658" s="203">
        <f>ROUND(I658*H658,2)</f>
        <v>0</v>
      </c>
      <c r="BL658" s="17" t="s">
        <v>155</v>
      </c>
      <c r="BM658" s="202" t="s">
        <v>713</v>
      </c>
    </row>
    <row r="659" spans="2:65" s="1" customFormat="1" ht="24" customHeight="1">
      <c r="B659" s="34"/>
      <c r="C659" s="192" t="s">
        <v>714</v>
      </c>
      <c r="D659" s="192" t="s">
        <v>150</v>
      </c>
      <c r="E659" s="193" t="s">
        <v>715</v>
      </c>
      <c r="F659" s="194" t="s">
        <v>716</v>
      </c>
      <c r="G659" s="195" t="s">
        <v>712</v>
      </c>
      <c r="H659" s="196">
        <v>40</v>
      </c>
      <c r="I659" s="197"/>
      <c r="J659" s="196">
        <f>ROUND(I659*H659,2)</f>
        <v>0</v>
      </c>
      <c r="K659" s="194" t="s">
        <v>154</v>
      </c>
      <c r="L659" s="38"/>
      <c r="M659" s="198" t="s">
        <v>1</v>
      </c>
      <c r="N659" s="199" t="s">
        <v>42</v>
      </c>
      <c r="O659" s="66"/>
      <c r="P659" s="200">
        <f>O659*H659</f>
        <v>0</v>
      </c>
      <c r="Q659" s="200">
        <v>0</v>
      </c>
      <c r="R659" s="200">
        <f>Q659*H659</f>
        <v>0</v>
      </c>
      <c r="S659" s="200">
        <v>0</v>
      </c>
      <c r="T659" s="201">
        <f>S659*H659</f>
        <v>0</v>
      </c>
      <c r="AR659" s="202" t="s">
        <v>155</v>
      </c>
      <c r="AT659" s="202" t="s">
        <v>150</v>
      </c>
      <c r="AU659" s="202" t="s">
        <v>86</v>
      </c>
      <c r="AY659" s="17" t="s">
        <v>148</v>
      </c>
      <c r="BE659" s="203">
        <f>IF(N659="základní",J659,0)</f>
        <v>0</v>
      </c>
      <c r="BF659" s="203">
        <f>IF(N659="snížená",J659,0)</f>
        <v>0</v>
      </c>
      <c r="BG659" s="203">
        <f>IF(N659="zákl. přenesená",J659,0)</f>
        <v>0</v>
      </c>
      <c r="BH659" s="203">
        <f>IF(N659="sníž. přenesená",J659,0)</f>
        <v>0</v>
      </c>
      <c r="BI659" s="203">
        <f>IF(N659="nulová",J659,0)</f>
        <v>0</v>
      </c>
      <c r="BJ659" s="17" t="s">
        <v>82</v>
      </c>
      <c r="BK659" s="203">
        <f>ROUND(I659*H659,2)</f>
        <v>0</v>
      </c>
      <c r="BL659" s="17" t="s">
        <v>155</v>
      </c>
      <c r="BM659" s="202" t="s">
        <v>717</v>
      </c>
    </row>
    <row r="660" spans="2:65" s="13" customFormat="1">
      <c r="B660" s="215"/>
      <c r="C660" s="216"/>
      <c r="D660" s="206" t="s">
        <v>157</v>
      </c>
      <c r="E660" s="217" t="s">
        <v>1</v>
      </c>
      <c r="F660" s="218" t="s">
        <v>718</v>
      </c>
      <c r="G660" s="216"/>
      <c r="H660" s="219">
        <v>40</v>
      </c>
      <c r="I660" s="220"/>
      <c r="J660" s="216"/>
      <c r="K660" s="216"/>
      <c r="L660" s="221"/>
      <c r="M660" s="222"/>
      <c r="N660" s="223"/>
      <c r="O660" s="223"/>
      <c r="P660" s="223"/>
      <c r="Q660" s="223"/>
      <c r="R660" s="223"/>
      <c r="S660" s="223"/>
      <c r="T660" s="224"/>
      <c r="AT660" s="225" t="s">
        <v>157</v>
      </c>
      <c r="AU660" s="225" t="s">
        <v>86</v>
      </c>
      <c r="AV660" s="13" t="s">
        <v>86</v>
      </c>
      <c r="AW660" s="13" t="s">
        <v>32</v>
      </c>
      <c r="AX660" s="13" t="s">
        <v>82</v>
      </c>
      <c r="AY660" s="225" t="s">
        <v>148</v>
      </c>
    </row>
    <row r="661" spans="2:65" s="1" customFormat="1" ht="24" customHeight="1">
      <c r="B661" s="34"/>
      <c r="C661" s="192" t="s">
        <v>719</v>
      </c>
      <c r="D661" s="192" t="s">
        <v>150</v>
      </c>
      <c r="E661" s="193" t="s">
        <v>720</v>
      </c>
      <c r="F661" s="194" t="s">
        <v>721</v>
      </c>
      <c r="G661" s="195" t="s">
        <v>712</v>
      </c>
      <c r="H661" s="196">
        <v>2</v>
      </c>
      <c r="I661" s="197"/>
      <c r="J661" s="196">
        <f>ROUND(I661*H661,2)</f>
        <v>0</v>
      </c>
      <c r="K661" s="194" t="s">
        <v>154</v>
      </c>
      <c r="L661" s="38"/>
      <c r="M661" s="198" t="s">
        <v>1</v>
      </c>
      <c r="N661" s="199" t="s">
        <v>42</v>
      </c>
      <c r="O661" s="66"/>
      <c r="P661" s="200">
        <f>O661*H661</f>
        <v>0</v>
      </c>
      <c r="Q661" s="200">
        <v>0</v>
      </c>
      <c r="R661" s="200">
        <f>Q661*H661</f>
        <v>0</v>
      </c>
      <c r="S661" s="200">
        <v>0</v>
      </c>
      <c r="T661" s="201">
        <f>S661*H661</f>
        <v>0</v>
      </c>
      <c r="AR661" s="202" t="s">
        <v>155</v>
      </c>
      <c r="AT661" s="202" t="s">
        <v>150</v>
      </c>
      <c r="AU661" s="202" t="s">
        <v>86</v>
      </c>
      <c r="AY661" s="17" t="s">
        <v>148</v>
      </c>
      <c r="BE661" s="203">
        <f>IF(N661="základní",J661,0)</f>
        <v>0</v>
      </c>
      <c r="BF661" s="203">
        <f>IF(N661="snížená",J661,0)</f>
        <v>0</v>
      </c>
      <c r="BG661" s="203">
        <f>IF(N661="zákl. přenesená",J661,0)</f>
        <v>0</v>
      </c>
      <c r="BH661" s="203">
        <f>IF(N661="sníž. přenesená",J661,0)</f>
        <v>0</v>
      </c>
      <c r="BI661" s="203">
        <f>IF(N661="nulová",J661,0)</f>
        <v>0</v>
      </c>
      <c r="BJ661" s="17" t="s">
        <v>82</v>
      </c>
      <c r="BK661" s="203">
        <f>ROUND(I661*H661,2)</f>
        <v>0</v>
      </c>
      <c r="BL661" s="17" t="s">
        <v>155</v>
      </c>
      <c r="BM661" s="202" t="s">
        <v>722</v>
      </c>
    </row>
    <row r="662" spans="2:65" s="1" customFormat="1" ht="16.5" customHeight="1">
      <c r="B662" s="34"/>
      <c r="C662" s="192" t="s">
        <v>723</v>
      </c>
      <c r="D662" s="192" t="s">
        <v>150</v>
      </c>
      <c r="E662" s="193" t="s">
        <v>724</v>
      </c>
      <c r="F662" s="194" t="s">
        <v>725</v>
      </c>
      <c r="G662" s="195" t="s">
        <v>439</v>
      </c>
      <c r="H662" s="196">
        <v>3</v>
      </c>
      <c r="I662" s="197"/>
      <c r="J662" s="196">
        <f>ROUND(I662*H662,2)</f>
        <v>0</v>
      </c>
      <c r="K662" s="194" t="s">
        <v>154</v>
      </c>
      <c r="L662" s="38"/>
      <c r="M662" s="198" t="s">
        <v>1</v>
      </c>
      <c r="N662" s="199" t="s">
        <v>42</v>
      </c>
      <c r="O662" s="66"/>
      <c r="P662" s="200">
        <f>O662*H662</f>
        <v>0</v>
      </c>
      <c r="Q662" s="200">
        <v>0</v>
      </c>
      <c r="R662" s="200">
        <f>Q662*H662</f>
        <v>0</v>
      </c>
      <c r="S662" s="200">
        <v>0</v>
      </c>
      <c r="T662" s="201">
        <f>S662*H662</f>
        <v>0</v>
      </c>
      <c r="AR662" s="202" t="s">
        <v>155</v>
      </c>
      <c r="AT662" s="202" t="s">
        <v>150</v>
      </c>
      <c r="AU662" s="202" t="s">
        <v>86</v>
      </c>
      <c r="AY662" s="17" t="s">
        <v>148</v>
      </c>
      <c r="BE662" s="203">
        <f>IF(N662="základní",J662,0)</f>
        <v>0</v>
      </c>
      <c r="BF662" s="203">
        <f>IF(N662="snížená",J662,0)</f>
        <v>0</v>
      </c>
      <c r="BG662" s="203">
        <f>IF(N662="zákl. přenesená",J662,0)</f>
        <v>0</v>
      </c>
      <c r="BH662" s="203">
        <f>IF(N662="sníž. přenesená",J662,0)</f>
        <v>0</v>
      </c>
      <c r="BI662" s="203">
        <f>IF(N662="nulová",J662,0)</f>
        <v>0</v>
      </c>
      <c r="BJ662" s="17" t="s">
        <v>82</v>
      </c>
      <c r="BK662" s="203">
        <f>ROUND(I662*H662,2)</f>
        <v>0</v>
      </c>
      <c r="BL662" s="17" t="s">
        <v>155</v>
      </c>
      <c r="BM662" s="202" t="s">
        <v>726</v>
      </c>
    </row>
    <row r="663" spans="2:65" s="1" customFormat="1" ht="24" customHeight="1">
      <c r="B663" s="34"/>
      <c r="C663" s="192" t="s">
        <v>727</v>
      </c>
      <c r="D663" s="192" t="s">
        <v>150</v>
      </c>
      <c r="E663" s="193" t="s">
        <v>728</v>
      </c>
      <c r="F663" s="194" t="s">
        <v>729</v>
      </c>
      <c r="G663" s="195" t="s">
        <v>439</v>
      </c>
      <c r="H663" s="196">
        <v>180</v>
      </c>
      <c r="I663" s="197"/>
      <c r="J663" s="196">
        <f>ROUND(I663*H663,2)</f>
        <v>0</v>
      </c>
      <c r="K663" s="194" t="s">
        <v>154</v>
      </c>
      <c r="L663" s="38"/>
      <c r="M663" s="198" t="s">
        <v>1</v>
      </c>
      <c r="N663" s="199" t="s">
        <v>42</v>
      </c>
      <c r="O663" s="66"/>
      <c r="P663" s="200">
        <f>O663*H663</f>
        <v>0</v>
      </c>
      <c r="Q663" s="200">
        <v>0</v>
      </c>
      <c r="R663" s="200">
        <f>Q663*H663</f>
        <v>0</v>
      </c>
      <c r="S663" s="200">
        <v>0</v>
      </c>
      <c r="T663" s="201">
        <f>S663*H663</f>
        <v>0</v>
      </c>
      <c r="AR663" s="202" t="s">
        <v>155</v>
      </c>
      <c r="AT663" s="202" t="s">
        <v>150</v>
      </c>
      <c r="AU663" s="202" t="s">
        <v>86</v>
      </c>
      <c r="AY663" s="17" t="s">
        <v>148</v>
      </c>
      <c r="BE663" s="203">
        <f>IF(N663="základní",J663,0)</f>
        <v>0</v>
      </c>
      <c r="BF663" s="203">
        <f>IF(N663="snížená",J663,0)</f>
        <v>0</v>
      </c>
      <c r="BG663" s="203">
        <f>IF(N663="zákl. přenesená",J663,0)</f>
        <v>0</v>
      </c>
      <c r="BH663" s="203">
        <f>IF(N663="sníž. přenesená",J663,0)</f>
        <v>0</v>
      </c>
      <c r="BI663" s="203">
        <f>IF(N663="nulová",J663,0)</f>
        <v>0</v>
      </c>
      <c r="BJ663" s="17" t="s">
        <v>82</v>
      </c>
      <c r="BK663" s="203">
        <f>ROUND(I663*H663,2)</f>
        <v>0</v>
      </c>
      <c r="BL663" s="17" t="s">
        <v>155</v>
      </c>
      <c r="BM663" s="202" t="s">
        <v>730</v>
      </c>
    </row>
    <row r="664" spans="2:65" s="13" customFormat="1">
      <c r="B664" s="215"/>
      <c r="C664" s="216"/>
      <c r="D664" s="206" t="s">
        <v>157</v>
      </c>
      <c r="E664" s="217" t="s">
        <v>1</v>
      </c>
      <c r="F664" s="218" t="s">
        <v>731</v>
      </c>
      <c r="G664" s="216"/>
      <c r="H664" s="219">
        <v>180</v>
      </c>
      <c r="I664" s="220"/>
      <c r="J664" s="216"/>
      <c r="K664" s="216"/>
      <c r="L664" s="221"/>
      <c r="M664" s="222"/>
      <c r="N664" s="223"/>
      <c r="O664" s="223"/>
      <c r="P664" s="223"/>
      <c r="Q664" s="223"/>
      <c r="R664" s="223"/>
      <c r="S664" s="223"/>
      <c r="T664" s="224"/>
      <c r="AT664" s="225" t="s">
        <v>157</v>
      </c>
      <c r="AU664" s="225" t="s">
        <v>86</v>
      </c>
      <c r="AV664" s="13" t="s">
        <v>86</v>
      </c>
      <c r="AW664" s="13" t="s">
        <v>32</v>
      </c>
      <c r="AX664" s="13" t="s">
        <v>82</v>
      </c>
      <c r="AY664" s="225" t="s">
        <v>148</v>
      </c>
    </row>
    <row r="665" spans="2:65" s="1" customFormat="1" ht="16.5" customHeight="1">
      <c r="B665" s="34"/>
      <c r="C665" s="192" t="s">
        <v>732</v>
      </c>
      <c r="D665" s="192" t="s">
        <v>150</v>
      </c>
      <c r="E665" s="193" t="s">
        <v>733</v>
      </c>
      <c r="F665" s="194" t="s">
        <v>734</v>
      </c>
      <c r="G665" s="195" t="s">
        <v>439</v>
      </c>
      <c r="H665" s="196">
        <v>3</v>
      </c>
      <c r="I665" s="197"/>
      <c r="J665" s="196">
        <f>ROUND(I665*H665,2)</f>
        <v>0</v>
      </c>
      <c r="K665" s="194" t="s">
        <v>154</v>
      </c>
      <c r="L665" s="38"/>
      <c r="M665" s="198" t="s">
        <v>1</v>
      </c>
      <c r="N665" s="199" t="s">
        <v>42</v>
      </c>
      <c r="O665" s="66"/>
      <c r="P665" s="200">
        <f>O665*H665</f>
        <v>0</v>
      </c>
      <c r="Q665" s="200">
        <v>0</v>
      </c>
      <c r="R665" s="200">
        <f>Q665*H665</f>
        <v>0</v>
      </c>
      <c r="S665" s="200">
        <v>0</v>
      </c>
      <c r="T665" s="201">
        <f>S665*H665</f>
        <v>0</v>
      </c>
      <c r="AR665" s="202" t="s">
        <v>155</v>
      </c>
      <c r="AT665" s="202" t="s">
        <v>150</v>
      </c>
      <c r="AU665" s="202" t="s">
        <v>86</v>
      </c>
      <c r="AY665" s="17" t="s">
        <v>148</v>
      </c>
      <c r="BE665" s="203">
        <f>IF(N665="základní",J665,0)</f>
        <v>0</v>
      </c>
      <c r="BF665" s="203">
        <f>IF(N665="snížená",J665,0)</f>
        <v>0</v>
      </c>
      <c r="BG665" s="203">
        <f>IF(N665="zákl. přenesená",J665,0)</f>
        <v>0</v>
      </c>
      <c r="BH665" s="203">
        <f>IF(N665="sníž. přenesená",J665,0)</f>
        <v>0</v>
      </c>
      <c r="BI665" s="203">
        <f>IF(N665="nulová",J665,0)</f>
        <v>0</v>
      </c>
      <c r="BJ665" s="17" t="s">
        <v>82</v>
      </c>
      <c r="BK665" s="203">
        <f>ROUND(I665*H665,2)</f>
        <v>0</v>
      </c>
      <c r="BL665" s="17" t="s">
        <v>155</v>
      </c>
      <c r="BM665" s="202" t="s">
        <v>735</v>
      </c>
    </row>
    <row r="666" spans="2:65" s="1" customFormat="1" ht="24" customHeight="1">
      <c r="B666" s="34"/>
      <c r="C666" s="192" t="s">
        <v>736</v>
      </c>
      <c r="D666" s="192" t="s">
        <v>150</v>
      </c>
      <c r="E666" s="193" t="s">
        <v>737</v>
      </c>
      <c r="F666" s="194" t="s">
        <v>738</v>
      </c>
      <c r="G666" s="195" t="s">
        <v>153</v>
      </c>
      <c r="H666" s="196">
        <v>1</v>
      </c>
      <c r="I666" s="197"/>
      <c r="J666" s="196">
        <f>ROUND(I666*H666,2)</f>
        <v>0</v>
      </c>
      <c r="K666" s="194" t="s">
        <v>1</v>
      </c>
      <c r="L666" s="38"/>
      <c r="M666" s="198" t="s">
        <v>1</v>
      </c>
      <c r="N666" s="199" t="s">
        <v>42</v>
      </c>
      <c r="O666" s="66"/>
      <c r="P666" s="200">
        <f>O666*H666</f>
        <v>0</v>
      </c>
      <c r="Q666" s="200">
        <v>4.0000000000000003E-5</v>
      </c>
      <c r="R666" s="200">
        <f>Q666*H666</f>
        <v>4.0000000000000003E-5</v>
      </c>
      <c r="S666" s="200">
        <v>0</v>
      </c>
      <c r="T666" s="201">
        <f>S666*H666</f>
        <v>0</v>
      </c>
      <c r="AR666" s="202" t="s">
        <v>155</v>
      </c>
      <c r="AT666" s="202" t="s">
        <v>150</v>
      </c>
      <c r="AU666" s="202" t="s">
        <v>86</v>
      </c>
      <c r="AY666" s="17" t="s">
        <v>148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17" t="s">
        <v>82</v>
      </c>
      <c r="BK666" s="203">
        <f>ROUND(I666*H666,2)</f>
        <v>0</v>
      </c>
      <c r="BL666" s="17" t="s">
        <v>155</v>
      </c>
      <c r="BM666" s="202" t="s">
        <v>739</v>
      </c>
    </row>
    <row r="667" spans="2:65" s="1" customFormat="1" ht="16.5" customHeight="1">
      <c r="B667" s="34"/>
      <c r="C667" s="192" t="s">
        <v>740</v>
      </c>
      <c r="D667" s="192" t="s">
        <v>150</v>
      </c>
      <c r="E667" s="193" t="s">
        <v>741</v>
      </c>
      <c r="F667" s="194" t="s">
        <v>742</v>
      </c>
      <c r="G667" s="195" t="s">
        <v>153</v>
      </c>
      <c r="H667" s="196">
        <v>18.350000000000001</v>
      </c>
      <c r="I667" s="197"/>
      <c r="J667" s="196">
        <f>ROUND(I667*H667,2)</f>
        <v>0</v>
      </c>
      <c r="K667" s="194" t="s">
        <v>154</v>
      </c>
      <c r="L667" s="38"/>
      <c r="M667" s="198" t="s">
        <v>1</v>
      </c>
      <c r="N667" s="199" t="s">
        <v>42</v>
      </c>
      <c r="O667" s="66"/>
      <c r="P667" s="200">
        <f>O667*H667</f>
        <v>0</v>
      </c>
      <c r="Q667" s="200">
        <v>0</v>
      </c>
      <c r="R667" s="200">
        <f>Q667*H667</f>
        <v>0</v>
      </c>
      <c r="S667" s="200">
        <v>0.26100000000000001</v>
      </c>
      <c r="T667" s="201">
        <f>S667*H667</f>
        <v>4.7893500000000007</v>
      </c>
      <c r="AR667" s="202" t="s">
        <v>155</v>
      </c>
      <c r="AT667" s="202" t="s">
        <v>150</v>
      </c>
      <c r="AU667" s="202" t="s">
        <v>86</v>
      </c>
      <c r="AY667" s="17" t="s">
        <v>148</v>
      </c>
      <c r="BE667" s="203">
        <f>IF(N667="základní",J667,0)</f>
        <v>0</v>
      </c>
      <c r="BF667" s="203">
        <f>IF(N667="snížená",J667,0)</f>
        <v>0</v>
      </c>
      <c r="BG667" s="203">
        <f>IF(N667="zákl. přenesená",J667,0)</f>
        <v>0</v>
      </c>
      <c r="BH667" s="203">
        <f>IF(N667="sníž. přenesená",J667,0)</f>
        <v>0</v>
      </c>
      <c r="BI667" s="203">
        <f>IF(N667="nulová",J667,0)</f>
        <v>0</v>
      </c>
      <c r="BJ667" s="17" t="s">
        <v>82</v>
      </c>
      <c r="BK667" s="203">
        <f>ROUND(I667*H667,2)</f>
        <v>0</v>
      </c>
      <c r="BL667" s="17" t="s">
        <v>155</v>
      </c>
      <c r="BM667" s="202" t="s">
        <v>743</v>
      </c>
    </row>
    <row r="668" spans="2:65" s="12" customFormat="1">
      <c r="B668" s="204"/>
      <c r="C668" s="205"/>
      <c r="D668" s="206" t="s">
        <v>157</v>
      </c>
      <c r="E668" s="207" t="s">
        <v>1</v>
      </c>
      <c r="F668" s="208" t="s">
        <v>744</v>
      </c>
      <c r="G668" s="205"/>
      <c r="H668" s="207" t="s">
        <v>1</v>
      </c>
      <c r="I668" s="209"/>
      <c r="J668" s="205"/>
      <c r="K668" s="205"/>
      <c r="L668" s="210"/>
      <c r="M668" s="211"/>
      <c r="N668" s="212"/>
      <c r="O668" s="212"/>
      <c r="P668" s="212"/>
      <c r="Q668" s="212"/>
      <c r="R668" s="212"/>
      <c r="S668" s="212"/>
      <c r="T668" s="213"/>
      <c r="AT668" s="214" t="s">
        <v>157</v>
      </c>
      <c r="AU668" s="214" t="s">
        <v>86</v>
      </c>
      <c r="AV668" s="12" t="s">
        <v>82</v>
      </c>
      <c r="AW668" s="12" t="s">
        <v>32</v>
      </c>
      <c r="AX668" s="12" t="s">
        <v>77</v>
      </c>
      <c r="AY668" s="214" t="s">
        <v>148</v>
      </c>
    </row>
    <row r="669" spans="2:65" s="13" customFormat="1">
      <c r="B669" s="215"/>
      <c r="C669" s="216"/>
      <c r="D669" s="206" t="s">
        <v>157</v>
      </c>
      <c r="E669" s="217" t="s">
        <v>1</v>
      </c>
      <c r="F669" s="218" t="s">
        <v>745</v>
      </c>
      <c r="G669" s="216"/>
      <c r="H669" s="219">
        <v>10.8</v>
      </c>
      <c r="I669" s="220"/>
      <c r="J669" s="216"/>
      <c r="K669" s="216"/>
      <c r="L669" s="221"/>
      <c r="M669" s="222"/>
      <c r="N669" s="223"/>
      <c r="O669" s="223"/>
      <c r="P669" s="223"/>
      <c r="Q669" s="223"/>
      <c r="R669" s="223"/>
      <c r="S669" s="223"/>
      <c r="T669" s="224"/>
      <c r="AT669" s="225" t="s">
        <v>157</v>
      </c>
      <c r="AU669" s="225" t="s">
        <v>86</v>
      </c>
      <c r="AV669" s="13" t="s">
        <v>86</v>
      </c>
      <c r="AW669" s="13" t="s">
        <v>32</v>
      </c>
      <c r="AX669" s="13" t="s">
        <v>77</v>
      </c>
      <c r="AY669" s="225" t="s">
        <v>148</v>
      </c>
    </row>
    <row r="670" spans="2:65" s="13" customFormat="1">
      <c r="B670" s="215"/>
      <c r="C670" s="216"/>
      <c r="D670" s="206" t="s">
        <v>157</v>
      </c>
      <c r="E670" s="217" t="s">
        <v>1</v>
      </c>
      <c r="F670" s="218" t="s">
        <v>746</v>
      </c>
      <c r="G670" s="216"/>
      <c r="H670" s="219">
        <v>7.55</v>
      </c>
      <c r="I670" s="220"/>
      <c r="J670" s="216"/>
      <c r="K670" s="216"/>
      <c r="L670" s="221"/>
      <c r="M670" s="222"/>
      <c r="N670" s="223"/>
      <c r="O670" s="223"/>
      <c r="P670" s="223"/>
      <c r="Q670" s="223"/>
      <c r="R670" s="223"/>
      <c r="S670" s="223"/>
      <c r="T670" s="224"/>
      <c r="AT670" s="225" t="s">
        <v>157</v>
      </c>
      <c r="AU670" s="225" t="s">
        <v>86</v>
      </c>
      <c r="AV670" s="13" t="s">
        <v>86</v>
      </c>
      <c r="AW670" s="13" t="s">
        <v>32</v>
      </c>
      <c r="AX670" s="13" t="s">
        <v>77</v>
      </c>
      <c r="AY670" s="225" t="s">
        <v>148</v>
      </c>
    </row>
    <row r="671" spans="2:65" s="14" customFormat="1">
      <c r="B671" s="226"/>
      <c r="C671" s="227"/>
      <c r="D671" s="206" t="s">
        <v>157</v>
      </c>
      <c r="E671" s="228" t="s">
        <v>1</v>
      </c>
      <c r="F671" s="229" t="s">
        <v>160</v>
      </c>
      <c r="G671" s="227"/>
      <c r="H671" s="230">
        <v>18.350000000000001</v>
      </c>
      <c r="I671" s="231"/>
      <c r="J671" s="227"/>
      <c r="K671" s="227"/>
      <c r="L671" s="232"/>
      <c r="M671" s="233"/>
      <c r="N671" s="234"/>
      <c r="O671" s="234"/>
      <c r="P671" s="234"/>
      <c r="Q671" s="234"/>
      <c r="R671" s="234"/>
      <c r="S671" s="234"/>
      <c r="T671" s="235"/>
      <c r="AT671" s="236" t="s">
        <v>157</v>
      </c>
      <c r="AU671" s="236" t="s">
        <v>86</v>
      </c>
      <c r="AV671" s="14" t="s">
        <v>155</v>
      </c>
      <c r="AW671" s="14" t="s">
        <v>32</v>
      </c>
      <c r="AX671" s="14" t="s">
        <v>82</v>
      </c>
      <c r="AY671" s="236" t="s">
        <v>148</v>
      </c>
    </row>
    <row r="672" spans="2:65" s="1" customFormat="1" ht="24" customHeight="1">
      <c r="B672" s="34"/>
      <c r="C672" s="192" t="s">
        <v>747</v>
      </c>
      <c r="D672" s="192" t="s">
        <v>150</v>
      </c>
      <c r="E672" s="193" t="s">
        <v>748</v>
      </c>
      <c r="F672" s="194" t="s">
        <v>749</v>
      </c>
      <c r="G672" s="195" t="s">
        <v>169</v>
      </c>
      <c r="H672" s="196">
        <v>1.98</v>
      </c>
      <c r="I672" s="197"/>
      <c r="J672" s="196">
        <f>ROUND(I672*H672,2)</f>
        <v>0</v>
      </c>
      <c r="K672" s="194" t="s">
        <v>154</v>
      </c>
      <c r="L672" s="38"/>
      <c r="M672" s="198" t="s">
        <v>1</v>
      </c>
      <c r="N672" s="199" t="s">
        <v>42</v>
      </c>
      <c r="O672" s="66"/>
      <c r="P672" s="200">
        <f>O672*H672</f>
        <v>0</v>
      </c>
      <c r="Q672" s="200">
        <v>0</v>
      </c>
      <c r="R672" s="200">
        <f>Q672*H672</f>
        <v>0</v>
      </c>
      <c r="S672" s="200">
        <v>1.175</v>
      </c>
      <c r="T672" s="201">
        <f>S672*H672</f>
        <v>2.3265000000000002</v>
      </c>
      <c r="AR672" s="202" t="s">
        <v>155</v>
      </c>
      <c r="AT672" s="202" t="s">
        <v>150</v>
      </c>
      <c r="AU672" s="202" t="s">
        <v>86</v>
      </c>
      <c r="AY672" s="17" t="s">
        <v>148</v>
      </c>
      <c r="BE672" s="203">
        <f>IF(N672="základní",J672,0)</f>
        <v>0</v>
      </c>
      <c r="BF672" s="203">
        <f>IF(N672="snížená",J672,0)</f>
        <v>0</v>
      </c>
      <c r="BG672" s="203">
        <f>IF(N672="zákl. přenesená",J672,0)</f>
        <v>0</v>
      </c>
      <c r="BH672" s="203">
        <f>IF(N672="sníž. přenesená",J672,0)</f>
        <v>0</v>
      </c>
      <c r="BI672" s="203">
        <f>IF(N672="nulová",J672,0)</f>
        <v>0</v>
      </c>
      <c r="BJ672" s="17" t="s">
        <v>82</v>
      </c>
      <c r="BK672" s="203">
        <f>ROUND(I672*H672,2)</f>
        <v>0</v>
      </c>
      <c r="BL672" s="17" t="s">
        <v>155</v>
      </c>
      <c r="BM672" s="202" t="s">
        <v>750</v>
      </c>
    </row>
    <row r="673" spans="2:65" s="12" customFormat="1">
      <c r="B673" s="204"/>
      <c r="C673" s="205"/>
      <c r="D673" s="206" t="s">
        <v>157</v>
      </c>
      <c r="E673" s="207" t="s">
        <v>1</v>
      </c>
      <c r="F673" s="208" t="s">
        <v>751</v>
      </c>
      <c r="G673" s="205"/>
      <c r="H673" s="207" t="s">
        <v>1</v>
      </c>
      <c r="I673" s="209"/>
      <c r="J673" s="205"/>
      <c r="K673" s="205"/>
      <c r="L673" s="210"/>
      <c r="M673" s="211"/>
      <c r="N673" s="212"/>
      <c r="O673" s="212"/>
      <c r="P673" s="212"/>
      <c r="Q673" s="212"/>
      <c r="R673" s="212"/>
      <c r="S673" s="212"/>
      <c r="T673" s="213"/>
      <c r="AT673" s="214" t="s">
        <v>157</v>
      </c>
      <c r="AU673" s="214" t="s">
        <v>86</v>
      </c>
      <c r="AV673" s="12" t="s">
        <v>82</v>
      </c>
      <c r="AW673" s="12" t="s">
        <v>32</v>
      </c>
      <c r="AX673" s="12" t="s">
        <v>77</v>
      </c>
      <c r="AY673" s="214" t="s">
        <v>148</v>
      </c>
    </row>
    <row r="674" spans="2:65" s="13" customFormat="1">
      <c r="B674" s="215"/>
      <c r="C674" s="216"/>
      <c r="D674" s="206" t="s">
        <v>157</v>
      </c>
      <c r="E674" s="217" t="s">
        <v>1</v>
      </c>
      <c r="F674" s="218" t="s">
        <v>752</v>
      </c>
      <c r="G674" s="216"/>
      <c r="H674" s="219">
        <v>1.44</v>
      </c>
      <c r="I674" s="220"/>
      <c r="J674" s="216"/>
      <c r="K674" s="216"/>
      <c r="L674" s="221"/>
      <c r="M674" s="222"/>
      <c r="N674" s="223"/>
      <c r="O674" s="223"/>
      <c r="P674" s="223"/>
      <c r="Q674" s="223"/>
      <c r="R674" s="223"/>
      <c r="S674" s="223"/>
      <c r="T674" s="224"/>
      <c r="AT674" s="225" t="s">
        <v>157</v>
      </c>
      <c r="AU674" s="225" t="s">
        <v>86</v>
      </c>
      <c r="AV674" s="13" t="s">
        <v>86</v>
      </c>
      <c r="AW674" s="13" t="s">
        <v>32</v>
      </c>
      <c r="AX674" s="13" t="s">
        <v>77</v>
      </c>
      <c r="AY674" s="225" t="s">
        <v>148</v>
      </c>
    </row>
    <row r="675" spans="2:65" s="15" customFormat="1">
      <c r="B675" s="246"/>
      <c r="C675" s="247"/>
      <c r="D675" s="206" t="s">
        <v>157</v>
      </c>
      <c r="E675" s="248" t="s">
        <v>1</v>
      </c>
      <c r="F675" s="249" t="s">
        <v>414</v>
      </c>
      <c r="G675" s="247"/>
      <c r="H675" s="250">
        <v>1.44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AT675" s="256" t="s">
        <v>157</v>
      </c>
      <c r="AU675" s="256" t="s">
        <v>86</v>
      </c>
      <c r="AV675" s="15" t="s">
        <v>166</v>
      </c>
      <c r="AW675" s="15" t="s">
        <v>32</v>
      </c>
      <c r="AX675" s="15" t="s">
        <v>77</v>
      </c>
      <c r="AY675" s="256" t="s">
        <v>148</v>
      </c>
    </row>
    <row r="676" spans="2:65" s="12" customFormat="1">
      <c r="B676" s="204"/>
      <c r="C676" s="205"/>
      <c r="D676" s="206" t="s">
        <v>157</v>
      </c>
      <c r="E676" s="207" t="s">
        <v>1</v>
      </c>
      <c r="F676" s="208" t="s">
        <v>753</v>
      </c>
      <c r="G676" s="205"/>
      <c r="H676" s="207" t="s">
        <v>1</v>
      </c>
      <c r="I676" s="209"/>
      <c r="J676" s="205"/>
      <c r="K676" s="205"/>
      <c r="L676" s="210"/>
      <c r="M676" s="211"/>
      <c r="N676" s="212"/>
      <c r="O676" s="212"/>
      <c r="P676" s="212"/>
      <c r="Q676" s="212"/>
      <c r="R676" s="212"/>
      <c r="S676" s="212"/>
      <c r="T676" s="213"/>
      <c r="AT676" s="214" t="s">
        <v>157</v>
      </c>
      <c r="AU676" s="214" t="s">
        <v>86</v>
      </c>
      <c r="AV676" s="12" t="s">
        <v>82</v>
      </c>
      <c r="AW676" s="12" t="s">
        <v>32</v>
      </c>
      <c r="AX676" s="12" t="s">
        <v>77</v>
      </c>
      <c r="AY676" s="214" t="s">
        <v>148</v>
      </c>
    </row>
    <row r="677" spans="2:65" s="13" customFormat="1">
      <c r="B677" s="215"/>
      <c r="C677" s="216"/>
      <c r="D677" s="206" t="s">
        <v>157</v>
      </c>
      <c r="E677" s="217" t="s">
        <v>1</v>
      </c>
      <c r="F677" s="218" t="s">
        <v>754</v>
      </c>
      <c r="G677" s="216"/>
      <c r="H677" s="219">
        <v>0.48</v>
      </c>
      <c r="I677" s="220"/>
      <c r="J677" s="216"/>
      <c r="K677" s="216"/>
      <c r="L677" s="221"/>
      <c r="M677" s="222"/>
      <c r="N677" s="223"/>
      <c r="O677" s="223"/>
      <c r="P677" s="223"/>
      <c r="Q677" s="223"/>
      <c r="R677" s="223"/>
      <c r="S677" s="223"/>
      <c r="T677" s="224"/>
      <c r="AT677" s="225" t="s">
        <v>157</v>
      </c>
      <c r="AU677" s="225" t="s">
        <v>86</v>
      </c>
      <c r="AV677" s="13" t="s">
        <v>86</v>
      </c>
      <c r="AW677" s="13" t="s">
        <v>32</v>
      </c>
      <c r="AX677" s="13" t="s">
        <v>77</v>
      </c>
      <c r="AY677" s="225" t="s">
        <v>148</v>
      </c>
    </row>
    <row r="678" spans="2:65" s="13" customFormat="1">
      <c r="B678" s="215"/>
      <c r="C678" s="216"/>
      <c r="D678" s="206" t="s">
        <v>157</v>
      </c>
      <c r="E678" s="217" t="s">
        <v>1</v>
      </c>
      <c r="F678" s="218" t="s">
        <v>755</v>
      </c>
      <c r="G678" s="216"/>
      <c r="H678" s="219">
        <v>0.04</v>
      </c>
      <c r="I678" s="220"/>
      <c r="J678" s="216"/>
      <c r="K678" s="216"/>
      <c r="L678" s="221"/>
      <c r="M678" s="222"/>
      <c r="N678" s="223"/>
      <c r="O678" s="223"/>
      <c r="P678" s="223"/>
      <c r="Q678" s="223"/>
      <c r="R678" s="223"/>
      <c r="S678" s="223"/>
      <c r="T678" s="224"/>
      <c r="AT678" s="225" t="s">
        <v>157</v>
      </c>
      <c r="AU678" s="225" t="s">
        <v>86</v>
      </c>
      <c r="AV678" s="13" t="s">
        <v>86</v>
      </c>
      <c r="AW678" s="13" t="s">
        <v>32</v>
      </c>
      <c r="AX678" s="13" t="s">
        <v>77</v>
      </c>
      <c r="AY678" s="225" t="s">
        <v>148</v>
      </c>
    </row>
    <row r="679" spans="2:65" s="13" customFormat="1">
      <c r="B679" s="215"/>
      <c r="C679" s="216"/>
      <c r="D679" s="206" t="s">
        <v>157</v>
      </c>
      <c r="E679" s="217" t="s">
        <v>1</v>
      </c>
      <c r="F679" s="218" t="s">
        <v>756</v>
      </c>
      <c r="G679" s="216"/>
      <c r="H679" s="219">
        <v>0.02</v>
      </c>
      <c r="I679" s="220"/>
      <c r="J679" s="216"/>
      <c r="K679" s="216"/>
      <c r="L679" s="221"/>
      <c r="M679" s="222"/>
      <c r="N679" s="223"/>
      <c r="O679" s="223"/>
      <c r="P679" s="223"/>
      <c r="Q679" s="223"/>
      <c r="R679" s="223"/>
      <c r="S679" s="223"/>
      <c r="T679" s="224"/>
      <c r="AT679" s="225" t="s">
        <v>157</v>
      </c>
      <c r="AU679" s="225" t="s">
        <v>86</v>
      </c>
      <c r="AV679" s="13" t="s">
        <v>86</v>
      </c>
      <c r="AW679" s="13" t="s">
        <v>32</v>
      </c>
      <c r="AX679" s="13" t="s">
        <v>77</v>
      </c>
      <c r="AY679" s="225" t="s">
        <v>148</v>
      </c>
    </row>
    <row r="680" spans="2:65" s="15" customFormat="1">
      <c r="B680" s="246"/>
      <c r="C680" s="247"/>
      <c r="D680" s="206" t="s">
        <v>157</v>
      </c>
      <c r="E680" s="248" t="s">
        <v>1</v>
      </c>
      <c r="F680" s="249" t="s">
        <v>414</v>
      </c>
      <c r="G680" s="247"/>
      <c r="H680" s="250">
        <v>0.54</v>
      </c>
      <c r="I680" s="251"/>
      <c r="J680" s="247"/>
      <c r="K680" s="247"/>
      <c r="L680" s="252"/>
      <c r="M680" s="253"/>
      <c r="N680" s="254"/>
      <c r="O680" s="254"/>
      <c r="P680" s="254"/>
      <c r="Q680" s="254"/>
      <c r="R680" s="254"/>
      <c r="S680" s="254"/>
      <c r="T680" s="255"/>
      <c r="AT680" s="256" t="s">
        <v>157</v>
      </c>
      <c r="AU680" s="256" t="s">
        <v>86</v>
      </c>
      <c r="AV680" s="15" t="s">
        <v>166</v>
      </c>
      <c r="AW680" s="15" t="s">
        <v>32</v>
      </c>
      <c r="AX680" s="15" t="s">
        <v>77</v>
      </c>
      <c r="AY680" s="256" t="s">
        <v>148</v>
      </c>
    </row>
    <row r="681" spans="2:65" s="14" customFormat="1">
      <c r="B681" s="226"/>
      <c r="C681" s="227"/>
      <c r="D681" s="206" t="s">
        <v>157</v>
      </c>
      <c r="E681" s="228" t="s">
        <v>1</v>
      </c>
      <c r="F681" s="229" t="s">
        <v>160</v>
      </c>
      <c r="G681" s="227"/>
      <c r="H681" s="230">
        <v>1.98</v>
      </c>
      <c r="I681" s="231"/>
      <c r="J681" s="227"/>
      <c r="K681" s="227"/>
      <c r="L681" s="232"/>
      <c r="M681" s="233"/>
      <c r="N681" s="234"/>
      <c r="O681" s="234"/>
      <c r="P681" s="234"/>
      <c r="Q681" s="234"/>
      <c r="R681" s="234"/>
      <c r="S681" s="234"/>
      <c r="T681" s="235"/>
      <c r="AT681" s="236" t="s">
        <v>157</v>
      </c>
      <c r="AU681" s="236" t="s">
        <v>86</v>
      </c>
      <c r="AV681" s="14" t="s">
        <v>155</v>
      </c>
      <c r="AW681" s="14" t="s">
        <v>32</v>
      </c>
      <c r="AX681" s="14" t="s">
        <v>82</v>
      </c>
      <c r="AY681" s="236" t="s">
        <v>148</v>
      </c>
    </row>
    <row r="682" spans="2:65" s="1" customFormat="1" ht="16.5" customHeight="1">
      <c r="B682" s="34"/>
      <c r="C682" s="192" t="s">
        <v>757</v>
      </c>
      <c r="D682" s="192" t="s">
        <v>150</v>
      </c>
      <c r="E682" s="193" t="s">
        <v>758</v>
      </c>
      <c r="F682" s="194" t="s">
        <v>759</v>
      </c>
      <c r="G682" s="195" t="s">
        <v>153</v>
      </c>
      <c r="H682" s="196">
        <v>5.43</v>
      </c>
      <c r="I682" s="197"/>
      <c r="J682" s="196">
        <f>ROUND(I682*H682,2)</f>
        <v>0</v>
      </c>
      <c r="K682" s="194" t="s">
        <v>154</v>
      </c>
      <c r="L682" s="38"/>
      <c r="M682" s="198" t="s">
        <v>1</v>
      </c>
      <c r="N682" s="199" t="s">
        <v>42</v>
      </c>
      <c r="O682" s="66"/>
      <c r="P682" s="200">
        <f>O682*H682</f>
        <v>0</v>
      </c>
      <c r="Q682" s="200">
        <v>0</v>
      </c>
      <c r="R682" s="200">
        <f>Q682*H682</f>
        <v>0</v>
      </c>
      <c r="S682" s="200">
        <v>8.2000000000000003E-2</v>
      </c>
      <c r="T682" s="201">
        <f>S682*H682</f>
        <v>0.44525999999999999</v>
      </c>
      <c r="AR682" s="202" t="s">
        <v>155</v>
      </c>
      <c r="AT682" s="202" t="s">
        <v>150</v>
      </c>
      <c r="AU682" s="202" t="s">
        <v>86</v>
      </c>
      <c r="AY682" s="17" t="s">
        <v>148</v>
      </c>
      <c r="BE682" s="203">
        <f>IF(N682="základní",J682,0)</f>
        <v>0</v>
      </c>
      <c r="BF682" s="203">
        <f>IF(N682="snížená",J682,0)</f>
        <v>0</v>
      </c>
      <c r="BG682" s="203">
        <f>IF(N682="zákl. přenesená",J682,0)</f>
        <v>0</v>
      </c>
      <c r="BH682" s="203">
        <f>IF(N682="sníž. přenesená",J682,0)</f>
        <v>0</v>
      </c>
      <c r="BI682" s="203">
        <f>IF(N682="nulová",J682,0)</f>
        <v>0</v>
      </c>
      <c r="BJ682" s="17" t="s">
        <v>82</v>
      </c>
      <c r="BK682" s="203">
        <f>ROUND(I682*H682,2)</f>
        <v>0</v>
      </c>
      <c r="BL682" s="17" t="s">
        <v>155</v>
      </c>
      <c r="BM682" s="202" t="s">
        <v>760</v>
      </c>
    </row>
    <row r="683" spans="2:65" s="12" customFormat="1">
      <c r="B683" s="204"/>
      <c r="C683" s="205"/>
      <c r="D683" s="206" t="s">
        <v>157</v>
      </c>
      <c r="E683" s="207" t="s">
        <v>1</v>
      </c>
      <c r="F683" s="208" t="s">
        <v>761</v>
      </c>
      <c r="G683" s="205"/>
      <c r="H683" s="207" t="s">
        <v>1</v>
      </c>
      <c r="I683" s="209"/>
      <c r="J683" s="205"/>
      <c r="K683" s="205"/>
      <c r="L683" s="210"/>
      <c r="M683" s="211"/>
      <c r="N683" s="212"/>
      <c r="O683" s="212"/>
      <c r="P683" s="212"/>
      <c r="Q683" s="212"/>
      <c r="R683" s="212"/>
      <c r="S683" s="212"/>
      <c r="T683" s="213"/>
      <c r="AT683" s="214" t="s">
        <v>157</v>
      </c>
      <c r="AU683" s="214" t="s">
        <v>86</v>
      </c>
      <c r="AV683" s="12" t="s">
        <v>82</v>
      </c>
      <c r="AW683" s="12" t="s">
        <v>32</v>
      </c>
      <c r="AX683" s="12" t="s">
        <v>77</v>
      </c>
      <c r="AY683" s="214" t="s">
        <v>148</v>
      </c>
    </row>
    <row r="684" spans="2:65" s="13" customFormat="1">
      <c r="B684" s="215"/>
      <c r="C684" s="216"/>
      <c r="D684" s="206" t="s">
        <v>157</v>
      </c>
      <c r="E684" s="217" t="s">
        <v>1</v>
      </c>
      <c r="F684" s="218" t="s">
        <v>216</v>
      </c>
      <c r="G684" s="216"/>
      <c r="H684" s="219">
        <v>0.62</v>
      </c>
      <c r="I684" s="220"/>
      <c r="J684" s="216"/>
      <c r="K684" s="216"/>
      <c r="L684" s="221"/>
      <c r="M684" s="222"/>
      <c r="N684" s="223"/>
      <c r="O684" s="223"/>
      <c r="P684" s="223"/>
      <c r="Q684" s="223"/>
      <c r="R684" s="223"/>
      <c r="S684" s="223"/>
      <c r="T684" s="224"/>
      <c r="AT684" s="225" t="s">
        <v>157</v>
      </c>
      <c r="AU684" s="225" t="s">
        <v>86</v>
      </c>
      <c r="AV684" s="13" t="s">
        <v>86</v>
      </c>
      <c r="AW684" s="13" t="s">
        <v>32</v>
      </c>
      <c r="AX684" s="13" t="s">
        <v>77</v>
      </c>
      <c r="AY684" s="225" t="s">
        <v>148</v>
      </c>
    </row>
    <row r="685" spans="2:65" s="13" customFormat="1">
      <c r="B685" s="215"/>
      <c r="C685" s="216"/>
      <c r="D685" s="206" t="s">
        <v>157</v>
      </c>
      <c r="E685" s="217" t="s">
        <v>1</v>
      </c>
      <c r="F685" s="218" t="s">
        <v>762</v>
      </c>
      <c r="G685" s="216"/>
      <c r="H685" s="219">
        <v>2.4900000000000002</v>
      </c>
      <c r="I685" s="220"/>
      <c r="J685" s="216"/>
      <c r="K685" s="216"/>
      <c r="L685" s="221"/>
      <c r="M685" s="222"/>
      <c r="N685" s="223"/>
      <c r="O685" s="223"/>
      <c r="P685" s="223"/>
      <c r="Q685" s="223"/>
      <c r="R685" s="223"/>
      <c r="S685" s="223"/>
      <c r="T685" s="224"/>
      <c r="AT685" s="225" t="s">
        <v>157</v>
      </c>
      <c r="AU685" s="225" t="s">
        <v>86</v>
      </c>
      <c r="AV685" s="13" t="s">
        <v>86</v>
      </c>
      <c r="AW685" s="13" t="s">
        <v>32</v>
      </c>
      <c r="AX685" s="13" t="s">
        <v>77</v>
      </c>
      <c r="AY685" s="225" t="s">
        <v>148</v>
      </c>
    </row>
    <row r="686" spans="2:65" s="13" customFormat="1">
      <c r="B686" s="215"/>
      <c r="C686" s="216"/>
      <c r="D686" s="206" t="s">
        <v>157</v>
      </c>
      <c r="E686" s="217" t="s">
        <v>1</v>
      </c>
      <c r="F686" s="218" t="s">
        <v>763</v>
      </c>
      <c r="G686" s="216"/>
      <c r="H686" s="219">
        <v>2.3199999999999998</v>
      </c>
      <c r="I686" s="220"/>
      <c r="J686" s="216"/>
      <c r="K686" s="216"/>
      <c r="L686" s="221"/>
      <c r="M686" s="222"/>
      <c r="N686" s="223"/>
      <c r="O686" s="223"/>
      <c r="P686" s="223"/>
      <c r="Q686" s="223"/>
      <c r="R686" s="223"/>
      <c r="S686" s="223"/>
      <c r="T686" s="224"/>
      <c r="AT686" s="225" t="s">
        <v>157</v>
      </c>
      <c r="AU686" s="225" t="s">
        <v>86</v>
      </c>
      <c r="AV686" s="13" t="s">
        <v>86</v>
      </c>
      <c r="AW686" s="13" t="s">
        <v>32</v>
      </c>
      <c r="AX686" s="13" t="s">
        <v>77</v>
      </c>
      <c r="AY686" s="225" t="s">
        <v>148</v>
      </c>
    </row>
    <row r="687" spans="2:65" s="14" customFormat="1">
      <c r="B687" s="226"/>
      <c r="C687" s="227"/>
      <c r="D687" s="206" t="s">
        <v>157</v>
      </c>
      <c r="E687" s="228" t="s">
        <v>1</v>
      </c>
      <c r="F687" s="229" t="s">
        <v>160</v>
      </c>
      <c r="G687" s="227"/>
      <c r="H687" s="230">
        <v>5.43</v>
      </c>
      <c r="I687" s="231"/>
      <c r="J687" s="227"/>
      <c r="K687" s="227"/>
      <c r="L687" s="232"/>
      <c r="M687" s="233"/>
      <c r="N687" s="234"/>
      <c r="O687" s="234"/>
      <c r="P687" s="234"/>
      <c r="Q687" s="234"/>
      <c r="R687" s="234"/>
      <c r="S687" s="234"/>
      <c r="T687" s="235"/>
      <c r="AT687" s="236" t="s">
        <v>157</v>
      </c>
      <c r="AU687" s="236" t="s">
        <v>86</v>
      </c>
      <c r="AV687" s="14" t="s">
        <v>155</v>
      </c>
      <c r="AW687" s="14" t="s">
        <v>32</v>
      </c>
      <c r="AX687" s="14" t="s">
        <v>82</v>
      </c>
      <c r="AY687" s="236" t="s">
        <v>148</v>
      </c>
    </row>
    <row r="688" spans="2:65" s="1" customFormat="1" ht="24" customHeight="1">
      <c r="B688" s="34"/>
      <c r="C688" s="192" t="s">
        <v>764</v>
      </c>
      <c r="D688" s="192" t="s">
        <v>150</v>
      </c>
      <c r="E688" s="193" t="s">
        <v>765</v>
      </c>
      <c r="F688" s="194" t="s">
        <v>766</v>
      </c>
      <c r="G688" s="195" t="s">
        <v>439</v>
      </c>
      <c r="H688" s="196">
        <v>3.88</v>
      </c>
      <c r="I688" s="197"/>
      <c r="J688" s="196">
        <f>ROUND(I688*H688,2)</f>
        <v>0</v>
      </c>
      <c r="K688" s="194" t="s">
        <v>154</v>
      </c>
      <c r="L688" s="38"/>
      <c r="M688" s="198" t="s">
        <v>1</v>
      </c>
      <c r="N688" s="199" t="s">
        <v>42</v>
      </c>
      <c r="O688" s="66"/>
      <c r="P688" s="200">
        <f>O688*H688</f>
        <v>0</v>
      </c>
      <c r="Q688" s="200">
        <v>0</v>
      </c>
      <c r="R688" s="200">
        <f>Q688*H688</f>
        <v>0</v>
      </c>
      <c r="S688" s="200">
        <v>7.0000000000000007E-2</v>
      </c>
      <c r="T688" s="201">
        <f>S688*H688</f>
        <v>0.27160000000000001</v>
      </c>
      <c r="AR688" s="202" t="s">
        <v>155</v>
      </c>
      <c r="AT688" s="202" t="s">
        <v>150</v>
      </c>
      <c r="AU688" s="202" t="s">
        <v>86</v>
      </c>
      <c r="AY688" s="17" t="s">
        <v>148</v>
      </c>
      <c r="BE688" s="203">
        <f>IF(N688="základní",J688,0)</f>
        <v>0</v>
      </c>
      <c r="BF688" s="203">
        <f>IF(N688="snížená",J688,0)</f>
        <v>0</v>
      </c>
      <c r="BG688" s="203">
        <f>IF(N688="zákl. přenesená",J688,0)</f>
        <v>0</v>
      </c>
      <c r="BH688" s="203">
        <f>IF(N688="sníž. přenesená",J688,0)</f>
        <v>0</v>
      </c>
      <c r="BI688" s="203">
        <f>IF(N688="nulová",J688,0)</f>
        <v>0</v>
      </c>
      <c r="BJ688" s="17" t="s">
        <v>82</v>
      </c>
      <c r="BK688" s="203">
        <f>ROUND(I688*H688,2)</f>
        <v>0</v>
      </c>
      <c r="BL688" s="17" t="s">
        <v>155</v>
      </c>
      <c r="BM688" s="202" t="s">
        <v>767</v>
      </c>
    </row>
    <row r="689" spans="2:65" s="13" customFormat="1">
      <c r="B689" s="215"/>
      <c r="C689" s="216"/>
      <c r="D689" s="206" t="s">
        <v>157</v>
      </c>
      <c r="E689" s="217" t="s">
        <v>1</v>
      </c>
      <c r="F689" s="218" t="s">
        <v>768</v>
      </c>
      <c r="G689" s="216"/>
      <c r="H689" s="219">
        <v>3.88</v>
      </c>
      <c r="I689" s="220"/>
      <c r="J689" s="216"/>
      <c r="K689" s="216"/>
      <c r="L689" s="221"/>
      <c r="M689" s="222"/>
      <c r="N689" s="223"/>
      <c r="O689" s="223"/>
      <c r="P689" s="223"/>
      <c r="Q689" s="223"/>
      <c r="R689" s="223"/>
      <c r="S689" s="223"/>
      <c r="T689" s="224"/>
      <c r="AT689" s="225" t="s">
        <v>157</v>
      </c>
      <c r="AU689" s="225" t="s">
        <v>86</v>
      </c>
      <c r="AV689" s="13" t="s">
        <v>86</v>
      </c>
      <c r="AW689" s="13" t="s">
        <v>32</v>
      </c>
      <c r="AX689" s="13" t="s">
        <v>82</v>
      </c>
      <c r="AY689" s="225" t="s">
        <v>148</v>
      </c>
    </row>
    <row r="690" spans="2:65" s="1" customFormat="1" ht="16.5" customHeight="1">
      <c r="B690" s="34"/>
      <c r="C690" s="192" t="s">
        <v>769</v>
      </c>
      <c r="D690" s="192" t="s">
        <v>150</v>
      </c>
      <c r="E690" s="193" t="s">
        <v>770</v>
      </c>
      <c r="F690" s="194" t="s">
        <v>771</v>
      </c>
      <c r="G690" s="195" t="s">
        <v>169</v>
      </c>
      <c r="H690" s="196">
        <v>0.16</v>
      </c>
      <c r="I690" s="197"/>
      <c r="J690" s="196">
        <f>ROUND(I690*H690,2)</f>
        <v>0</v>
      </c>
      <c r="K690" s="194" t="s">
        <v>154</v>
      </c>
      <c r="L690" s="38"/>
      <c r="M690" s="198" t="s">
        <v>1</v>
      </c>
      <c r="N690" s="199" t="s">
        <v>42</v>
      </c>
      <c r="O690" s="66"/>
      <c r="P690" s="200">
        <f>O690*H690</f>
        <v>0</v>
      </c>
      <c r="Q690" s="200">
        <v>0</v>
      </c>
      <c r="R690" s="200">
        <f>Q690*H690</f>
        <v>0</v>
      </c>
      <c r="S690" s="200">
        <v>2.4</v>
      </c>
      <c r="T690" s="201">
        <f>S690*H690</f>
        <v>0.38400000000000001</v>
      </c>
      <c r="AR690" s="202" t="s">
        <v>155</v>
      </c>
      <c r="AT690" s="202" t="s">
        <v>150</v>
      </c>
      <c r="AU690" s="202" t="s">
        <v>86</v>
      </c>
      <c r="AY690" s="17" t="s">
        <v>148</v>
      </c>
      <c r="BE690" s="203">
        <f>IF(N690="základní",J690,0)</f>
        <v>0</v>
      </c>
      <c r="BF690" s="203">
        <f>IF(N690="snížená",J690,0)</f>
        <v>0</v>
      </c>
      <c r="BG690" s="203">
        <f>IF(N690="zákl. přenesená",J690,0)</f>
        <v>0</v>
      </c>
      <c r="BH690" s="203">
        <f>IF(N690="sníž. přenesená",J690,0)</f>
        <v>0</v>
      </c>
      <c r="BI690" s="203">
        <f>IF(N690="nulová",J690,0)</f>
        <v>0</v>
      </c>
      <c r="BJ690" s="17" t="s">
        <v>82</v>
      </c>
      <c r="BK690" s="203">
        <f>ROUND(I690*H690,2)</f>
        <v>0</v>
      </c>
      <c r="BL690" s="17" t="s">
        <v>155</v>
      </c>
      <c r="BM690" s="202" t="s">
        <v>772</v>
      </c>
    </row>
    <row r="691" spans="2:65" s="12" customFormat="1">
      <c r="B691" s="204"/>
      <c r="C691" s="205"/>
      <c r="D691" s="206" t="s">
        <v>157</v>
      </c>
      <c r="E691" s="207" t="s">
        <v>1</v>
      </c>
      <c r="F691" s="208" t="s">
        <v>773</v>
      </c>
      <c r="G691" s="205"/>
      <c r="H691" s="207" t="s">
        <v>1</v>
      </c>
      <c r="I691" s="209"/>
      <c r="J691" s="205"/>
      <c r="K691" s="205"/>
      <c r="L691" s="210"/>
      <c r="M691" s="211"/>
      <c r="N691" s="212"/>
      <c r="O691" s="212"/>
      <c r="P691" s="212"/>
      <c r="Q691" s="212"/>
      <c r="R691" s="212"/>
      <c r="S691" s="212"/>
      <c r="T691" s="213"/>
      <c r="AT691" s="214" t="s">
        <v>157</v>
      </c>
      <c r="AU691" s="214" t="s">
        <v>86</v>
      </c>
      <c r="AV691" s="12" t="s">
        <v>82</v>
      </c>
      <c r="AW691" s="12" t="s">
        <v>32</v>
      </c>
      <c r="AX691" s="12" t="s">
        <v>77</v>
      </c>
      <c r="AY691" s="214" t="s">
        <v>148</v>
      </c>
    </row>
    <row r="692" spans="2:65" s="13" customFormat="1">
      <c r="B692" s="215"/>
      <c r="C692" s="216"/>
      <c r="D692" s="206" t="s">
        <v>157</v>
      </c>
      <c r="E692" s="217" t="s">
        <v>1</v>
      </c>
      <c r="F692" s="218" t="s">
        <v>774</v>
      </c>
      <c r="G692" s="216"/>
      <c r="H692" s="219">
        <v>0.16</v>
      </c>
      <c r="I692" s="220"/>
      <c r="J692" s="216"/>
      <c r="K692" s="216"/>
      <c r="L692" s="221"/>
      <c r="M692" s="222"/>
      <c r="N692" s="223"/>
      <c r="O692" s="223"/>
      <c r="P692" s="223"/>
      <c r="Q692" s="223"/>
      <c r="R692" s="223"/>
      <c r="S692" s="223"/>
      <c r="T692" s="224"/>
      <c r="AT692" s="225" t="s">
        <v>157</v>
      </c>
      <c r="AU692" s="225" t="s">
        <v>86</v>
      </c>
      <c r="AV692" s="13" t="s">
        <v>86</v>
      </c>
      <c r="AW692" s="13" t="s">
        <v>32</v>
      </c>
      <c r="AX692" s="13" t="s">
        <v>82</v>
      </c>
      <c r="AY692" s="225" t="s">
        <v>148</v>
      </c>
    </row>
    <row r="693" spans="2:65" s="1" customFormat="1" ht="24" customHeight="1">
      <c r="B693" s="34"/>
      <c r="C693" s="192" t="s">
        <v>775</v>
      </c>
      <c r="D693" s="192" t="s">
        <v>150</v>
      </c>
      <c r="E693" s="193" t="s">
        <v>776</v>
      </c>
      <c r="F693" s="194" t="s">
        <v>777</v>
      </c>
      <c r="G693" s="195" t="s">
        <v>153</v>
      </c>
      <c r="H693" s="196">
        <v>3.04</v>
      </c>
      <c r="I693" s="197"/>
      <c r="J693" s="196">
        <f>ROUND(I693*H693,2)</f>
        <v>0</v>
      </c>
      <c r="K693" s="194" t="s">
        <v>154</v>
      </c>
      <c r="L693" s="38"/>
      <c r="M693" s="198" t="s">
        <v>1</v>
      </c>
      <c r="N693" s="199" t="s">
        <v>42</v>
      </c>
      <c r="O693" s="66"/>
      <c r="P693" s="200">
        <f>O693*H693</f>
        <v>0</v>
      </c>
      <c r="Q693" s="200">
        <v>0</v>
      </c>
      <c r="R693" s="200">
        <f>Q693*H693</f>
        <v>0</v>
      </c>
      <c r="S693" s="200">
        <v>0.38300000000000001</v>
      </c>
      <c r="T693" s="201">
        <f>S693*H693</f>
        <v>1.16432</v>
      </c>
      <c r="AR693" s="202" t="s">
        <v>155</v>
      </c>
      <c r="AT693" s="202" t="s">
        <v>150</v>
      </c>
      <c r="AU693" s="202" t="s">
        <v>86</v>
      </c>
      <c r="AY693" s="17" t="s">
        <v>148</v>
      </c>
      <c r="BE693" s="203">
        <f>IF(N693="základní",J693,0)</f>
        <v>0</v>
      </c>
      <c r="BF693" s="203">
        <f>IF(N693="snížená",J693,0)</f>
        <v>0</v>
      </c>
      <c r="BG693" s="203">
        <f>IF(N693="zákl. přenesená",J693,0)</f>
        <v>0</v>
      </c>
      <c r="BH693" s="203">
        <f>IF(N693="sníž. přenesená",J693,0)</f>
        <v>0</v>
      </c>
      <c r="BI693" s="203">
        <f>IF(N693="nulová",J693,0)</f>
        <v>0</v>
      </c>
      <c r="BJ693" s="17" t="s">
        <v>82</v>
      </c>
      <c r="BK693" s="203">
        <f>ROUND(I693*H693,2)</f>
        <v>0</v>
      </c>
      <c r="BL693" s="17" t="s">
        <v>155</v>
      </c>
      <c r="BM693" s="202" t="s">
        <v>778</v>
      </c>
    </row>
    <row r="694" spans="2:65" s="13" customFormat="1">
      <c r="B694" s="215"/>
      <c r="C694" s="216"/>
      <c r="D694" s="206" t="s">
        <v>157</v>
      </c>
      <c r="E694" s="217" t="s">
        <v>1</v>
      </c>
      <c r="F694" s="218" t="s">
        <v>779</v>
      </c>
      <c r="G694" s="216"/>
      <c r="H694" s="219">
        <v>3.04</v>
      </c>
      <c r="I694" s="220"/>
      <c r="J694" s="216"/>
      <c r="K694" s="216"/>
      <c r="L694" s="221"/>
      <c r="M694" s="222"/>
      <c r="N694" s="223"/>
      <c r="O694" s="223"/>
      <c r="P694" s="223"/>
      <c r="Q694" s="223"/>
      <c r="R694" s="223"/>
      <c r="S694" s="223"/>
      <c r="T694" s="224"/>
      <c r="AT694" s="225" t="s">
        <v>157</v>
      </c>
      <c r="AU694" s="225" t="s">
        <v>86</v>
      </c>
      <c r="AV694" s="13" t="s">
        <v>86</v>
      </c>
      <c r="AW694" s="13" t="s">
        <v>32</v>
      </c>
      <c r="AX694" s="13" t="s">
        <v>82</v>
      </c>
      <c r="AY694" s="225" t="s">
        <v>148</v>
      </c>
    </row>
    <row r="695" spans="2:65" s="1" customFormat="1" ht="24" customHeight="1">
      <c r="B695" s="34"/>
      <c r="C695" s="192" t="s">
        <v>780</v>
      </c>
      <c r="D695" s="192" t="s">
        <v>150</v>
      </c>
      <c r="E695" s="193" t="s">
        <v>781</v>
      </c>
      <c r="F695" s="194" t="s">
        <v>782</v>
      </c>
      <c r="G695" s="195" t="s">
        <v>169</v>
      </c>
      <c r="H695" s="196">
        <v>3</v>
      </c>
      <c r="I695" s="197"/>
      <c r="J695" s="196">
        <f>ROUND(I695*H695,2)</f>
        <v>0</v>
      </c>
      <c r="K695" s="194" t="s">
        <v>154</v>
      </c>
      <c r="L695" s="38"/>
      <c r="M695" s="198" t="s">
        <v>1</v>
      </c>
      <c r="N695" s="199" t="s">
        <v>42</v>
      </c>
      <c r="O695" s="66"/>
      <c r="P695" s="200">
        <f>O695*H695</f>
        <v>0</v>
      </c>
      <c r="Q695" s="200">
        <v>0</v>
      </c>
      <c r="R695" s="200">
        <f>Q695*H695</f>
        <v>0</v>
      </c>
      <c r="S695" s="200">
        <v>2.4</v>
      </c>
      <c r="T695" s="201">
        <f>S695*H695</f>
        <v>7.1999999999999993</v>
      </c>
      <c r="AR695" s="202" t="s">
        <v>155</v>
      </c>
      <c r="AT695" s="202" t="s">
        <v>150</v>
      </c>
      <c r="AU695" s="202" t="s">
        <v>86</v>
      </c>
      <c r="AY695" s="17" t="s">
        <v>148</v>
      </c>
      <c r="BE695" s="203">
        <f>IF(N695="základní",J695,0)</f>
        <v>0</v>
      </c>
      <c r="BF695" s="203">
        <f>IF(N695="snížená",J695,0)</f>
        <v>0</v>
      </c>
      <c r="BG695" s="203">
        <f>IF(N695="zákl. přenesená",J695,0)</f>
        <v>0</v>
      </c>
      <c r="BH695" s="203">
        <f>IF(N695="sníž. přenesená",J695,0)</f>
        <v>0</v>
      </c>
      <c r="BI695" s="203">
        <f>IF(N695="nulová",J695,0)</f>
        <v>0</v>
      </c>
      <c r="BJ695" s="17" t="s">
        <v>82</v>
      </c>
      <c r="BK695" s="203">
        <f>ROUND(I695*H695,2)</f>
        <v>0</v>
      </c>
      <c r="BL695" s="17" t="s">
        <v>155</v>
      </c>
      <c r="BM695" s="202" t="s">
        <v>783</v>
      </c>
    </row>
    <row r="696" spans="2:65" s="12" customFormat="1">
      <c r="B696" s="204"/>
      <c r="C696" s="205"/>
      <c r="D696" s="206" t="s">
        <v>157</v>
      </c>
      <c r="E696" s="207" t="s">
        <v>1</v>
      </c>
      <c r="F696" s="208" t="s">
        <v>784</v>
      </c>
      <c r="G696" s="205"/>
      <c r="H696" s="207" t="s">
        <v>1</v>
      </c>
      <c r="I696" s="209"/>
      <c r="J696" s="205"/>
      <c r="K696" s="205"/>
      <c r="L696" s="210"/>
      <c r="M696" s="211"/>
      <c r="N696" s="212"/>
      <c r="O696" s="212"/>
      <c r="P696" s="212"/>
      <c r="Q696" s="212"/>
      <c r="R696" s="212"/>
      <c r="S696" s="212"/>
      <c r="T696" s="213"/>
      <c r="AT696" s="214" t="s">
        <v>157</v>
      </c>
      <c r="AU696" s="214" t="s">
        <v>86</v>
      </c>
      <c r="AV696" s="12" t="s">
        <v>82</v>
      </c>
      <c r="AW696" s="12" t="s">
        <v>32</v>
      </c>
      <c r="AX696" s="12" t="s">
        <v>77</v>
      </c>
      <c r="AY696" s="214" t="s">
        <v>148</v>
      </c>
    </row>
    <row r="697" spans="2:65" s="13" customFormat="1">
      <c r="B697" s="215"/>
      <c r="C697" s="216"/>
      <c r="D697" s="206" t="s">
        <v>157</v>
      </c>
      <c r="E697" s="217" t="s">
        <v>1</v>
      </c>
      <c r="F697" s="218" t="s">
        <v>166</v>
      </c>
      <c r="G697" s="216"/>
      <c r="H697" s="219">
        <v>3</v>
      </c>
      <c r="I697" s="220"/>
      <c r="J697" s="216"/>
      <c r="K697" s="216"/>
      <c r="L697" s="221"/>
      <c r="M697" s="222"/>
      <c r="N697" s="223"/>
      <c r="O697" s="223"/>
      <c r="P697" s="223"/>
      <c r="Q697" s="223"/>
      <c r="R697" s="223"/>
      <c r="S697" s="223"/>
      <c r="T697" s="224"/>
      <c r="AT697" s="225" t="s">
        <v>157</v>
      </c>
      <c r="AU697" s="225" t="s">
        <v>86</v>
      </c>
      <c r="AV697" s="13" t="s">
        <v>86</v>
      </c>
      <c r="AW697" s="13" t="s">
        <v>32</v>
      </c>
      <c r="AX697" s="13" t="s">
        <v>82</v>
      </c>
      <c r="AY697" s="225" t="s">
        <v>148</v>
      </c>
    </row>
    <row r="698" spans="2:65" s="1" customFormat="1" ht="36" customHeight="1">
      <c r="B698" s="34"/>
      <c r="C698" s="192" t="s">
        <v>785</v>
      </c>
      <c r="D698" s="192" t="s">
        <v>150</v>
      </c>
      <c r="E698" s="193" t="s">
        <v>786</v>
      </c>
      <c r="F698" s="194" t="s">
        <v>787</v>
      </c>
      <c r="G698" s="195" t="s">
        <v>169</v>
      </c>
      <c r="H698" s="196">
        <v>9.36</v>
      </c>
      <c r="I698" s="197"/>
      <c r="J698" s="196">
        <f>ROUND(I698*H698,2)</f>
        <v>0</v>
      </c>
      <c r="K698" s="194" t="s">
        <v>154</v>
      </c>
      <c r="L698" s="38"/>
      <c r="M698" s="198" t="s">
        <v>1</v>
      </c>
      <c r="N698" s="199" t="s">
        <v>42</v>
      </c>
      <c r="O698" s="66"/>
      <c r="P698" s="200">
        <f>O698*H698</f>
        <v>0</v>
      </c>
      <c r="Q698" s="200">
        <v>0</v>
      </c>
      <c r="R698" s="200">
        <f>Q698*H698</f>
        <v>0</v>
      </c>
      <c r="S698" s="200">
        <v>2.2000000000000002</v>
      </c>
      <c r="T698" s="201">
        <f>S698*H698</f>
        <v>20.591999999999999</v>
      </c>
      <c r="AR698" s="202" t="s">
        <v>155</v>
      </c>
      <c r="AT698" s="202" t="s">
        <v>150</v>
      </c>
      <c r="AU698" s="202" t="s">
        <v>86</v>
      </c>
      <c r="AY698" s="17" t="s">
        <v>148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17" t="s">
        <v>82</v>
      </c>
      <c r="BK698" s="203">
        <f>ROUND(I698*H698,2)</f>
        <v>0</v>
      </c>
      <c r="BL698" s="17" t="s">
        <v>155</v>
      </c>
      <c r="BM698" s="202" t="s">
        <v>788</v>
      </c>
    </row>
    <row r="699" spans="2:65" s="12" customFormat="1">
      <c r="B699" s="204"/>
      <c r="C699" s="205"/>
      <c r="D699" s="206" t="s">
        <v>157</v>
      </c>
      <c r="E699" s="207" t="s">
        <v>1</v>
      </c>
      <c r="F699" s="208" t="s">
        <v>789</v>
      </c>
      <c r="G699" s="205"/>
      <c r="H699" s="207" t="s">
        <v>1</v>
      </c>
      <c r="I699" s="209"/>
      <c r="J699" s="205"/>
      <c r="K699" s="205"/>
      <c r="L699" s="210"/>
      <c r="M699" s="211"/>
      <c r="N699" s="212"/>
      <c r="O699" s="212"/>
      <c r="P699" s="212"/>
      <c r="Q699" s="212"/>
      <c r="R699" s="212"/>
      <c r="S699" s="212"/>
      <c r="T699" s="213"/>
      <c r="AT699" s="214" t="s">
        <v>157</v>
      </c>
      <c r="AU699" s="214" t="s">
        <v>86</v>
      </c>
      <c r="AV699" s="12" t="s">
        <v>82</v>
      </c>
      <c r="AW699" s="12" t="s">
        <v>32</v>
      </c>
      <c r="AX699" s="12" t="s">
        <v>77</v>
      </c>
      <c r="AY699" s="214" t="s">
        <v>148</v>
      </c>
    </row>
    <row r="700" spans="2:65" s="12" customFormat="1">
      <c r="B700" s="204"/>
      <c r="C700" s="205"/>
      <c r="D700" s="206" t="s">
        <v>157</v>
      </c>
      <c r="E700" s="207" t="s">
        <v>1</v>
      </c>
      <c r="F700" s="208" t="s">
        <v>790</v>
      </c>
      <c r="G700" s="205"/>
      <c r="H700" s="207" t="s">
        <v>1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157</v>
      </c>
      <c r="AU700" s="214" t="s">
        <v>86</v>
      </c>
      <c r="AV700" s="12" t="s">
        <v>82</v>
      </c>
      <c r="AW700" s="12" t="s">
        <v>32</v>
      </c>
      <c r="AX700" s="12" t="s">
        <v>77</v>
      </c>
      <c r="AY700" s="214" t="s">
        <v>148</v>
      </c>
    </row>
    <row r="701" spans="2:65" s="13" customFormat="1">
      <c r="B701" s="215"/>
      <c r="C701" s="216"/>
      <c r="D701" s="206" t="s">
        <v>157</v>
      </c>
      <c r="E701" s="217" t="s">
        <v>1</v>
      </c>
      <c r="F701" s="218" t="s">
        <v>791</v>
      </c>
      <c r="G701" s="216"/>
      <c r="H701" s="219">
        <v>2.37</v>
      </c>
      <c r="I701" s="220"/>
      <c r="J701" s="216"/>
      <c r="K701" s="216"/>
      <c r="L701" s="221"/>
      <c r="M701" s="222"/>
      <c r="N701" s="223"/>
      <c r="O701" s="223"/>
      <c r="P701" s="223"/>
      <c r="Q701" s="223"/>
      <c r="R701" s="223"/>
      <c r="S701" s="223"/>
      <c r="T701" s="224"/>
      <c r="AT701" s="225" t="s">
        <v>157</v>
      </c>
      <c r="AU701" s="225" t="s">
        <v>86</v>
      </c>
      <c r="AV701" s="13" t="s">
        <v>86</v>
      </c>
      <c r="AW701" s="13" t="s">
        <v>32</v>
      </c>
      <c r="AX701" s="13" t="s">
        <v>77</v>
      </c>
      <c r="AY701" s="225" t="s">
        <v>148</v>
      </c>
    </row>
    <row r="702" spans="2:65" s="13" customFormat="1">
      <c r="B702" s="215"/>
      <c r="C702" s="216"/>
      <c r="D702" s="206" t="s">
        <v>157</v>
      </c>
      <c r="E702" s="217" t="s">
        <v>1</v>
      </c>
      <c r="F702" s="218" t="s">
        <v>792</v>
      </c>
      <c r="G702" s="216"/>
      <c r="H702" s="219">
        <v>2.5299999999999998</v>
      </c>
      <c r="I702" s="220"/>
      <c r="J702" s="216"/>
      <c r="K702" s="216"/>
      <c r="L702" s="221"/>
      <c r="M702" s="222"/>
      <c r="N702" s="223"/>
      <c r="O702" s="223"/>
      <c r="P702" s="223"/>
      <c r="Q702" s="223"/>
      <c r="R702" s="223"/>
      <c r="S702" s="223"/>
      <c r="T702" s="224"/>
      <c r="AT702" s="225" t="s">
        <v>157</v>
      </c>
      <c r="AU702" s="225" t="s">
        <v>86</v>
      </c>
      <c r="AV702" s="13" t="s">
        <v>86</v>
      </c>
      <c r="AW702" s="13" t="s">
        <v>32</v>
      </c>
      <c r="AX702" s="13" t="s">
        <v>77</v>
      </c>
      <c r="AY702" s="225" t="s">
        <v>148</v>
      </c>
    </row>
    <row r="703" spans="2:65" s="13" customFormat="1">
      <c r="B703" s="215"/>
      <c r="C703" s="216"/>
      <c r="D703" s="206" t="s">
        <v>157</v>
      </c>
      <c r="E703" s="217" t="s">
        <v>1</v>
      </c>
      <c r="F703" s="218" t="s">
        <v>793</v>
      </c>
      <c r="G703" s="216"/>
      <c r="H703" s="219">
        <v>0.87</v>
      </c>
      <c r="I703" s="220"/>
      <c r="J703" s="216"/>
      <c r="K703" s="216"/>
      <c r="L703" s="221"/>
      <c r="M703" s="222"/>
      <c r="N703" s="223"/>
      <c r="O703" s="223"/>
      <c r="P703" s="223"/>
      <c r="Q703" s="223"/>
      <c r="R703" s="223"/>
      <c r="S703" s="223"/>
      <c r="T703" s="224"/>
      <c r="AT703" s="225" t="s">
        <v>157</v>
      </c>
      <c r="AU703" s="225" t="s">
        <v>86</v>
      </c>
      <c r="AV703" s="13" t="s">
        <v>86</v>
      </c>
      <c r="AW703" s="13" t="s">
        <v>32</v>
      </c>
      <c r="AX703" s="13" t="s">
        <v>77</v>
      </c>
      <c r="AY703" s="225" t="s">
        <v>148</v>
      </c>
    </row>
    <row r="704" spans="2:65" s="13" customFormat="1">
      <c r="B704" s="215"/>
      <c r="C704" s="216"/>
      <c r="D704" s="206" t="s">
        <v>157</v>
      </c>
      <c r="E704" s="217" t="s">
        <v>1</v>
      </c>
      <c r="F704" s="218" t="s">
        <v>794</v>
      </c>
      <c r="G704" s="216"/>
      <c r="H704" s="219">
        <v>0.25</v>
      </c>
      <c r="I704" s="220"/>
      <c r="J704" s="216"/>
      <c r="K704" s="216"/>
      <c r="L704" s="221"/>
      <c r="M704" s="222"/>
      <c r="N704" s="223"/>
      <c r="O704" s="223"/>
      <c r="P704" s="223"/>
      <c r="Q704" s="223"/>
      <c r="R704" s="223"/>
      <c r="S704" s="223"/>
      <c r="T704" s="224"/>
      <c r="AT704" s="225" t="s">
        <v>157</v>
      </c>
      <c r="AU704" s="225" t="s">
        <v>86</v>
      </c>
      <c r="AV704" s="13" t="s">
        <v>86</v>
      </c>
      <c r="AW704" s="13" t="s">
        <v>32</v>
      </c>
      <c r="AX704" s="13" t="s">
        <v>77</v>
      </c>
      <c r="AY704" s="225" t="s">
        <v>148</v>
      </c>
    </row>
    <row r="705" spans="2:65" s="13" customFormat="1">
      <c r="B705" s="215"/>
      <c r="C705" s="216"/>
      <c r="D705" s="206" t="s">
        <v>157</v>
      </c>
      <c r="E705" s="217" t="s">
        <v>1</v>
      </c>
      <c r="F705" s="218" t="s">
        <v>795</v>
      </c>
      <c r="G705" s="216"/>
      <c r="H705" s="219">
        <v>2.59</v>
      </c>
      <c r="I705" s="220"/>
      <c r="J705" s="216"/>
      <c r="K705" s="216"/>
      <c r="L705" s="221"/>
      <c r="M705" s="222"/>
      <c r="N705" s="223"/>
      <c r="O705" s="223"/>
      <c r="P705" s="223"/>
      <c r="Q705" s="223"/>
      <c r="R705" s="223"/>
      <c r="S705" s="223"/>
      <c r="T705" s="224"/>
      <c r="AT705" s="225" t="s">
        <v>157</v>
      </c>
      <c r="AU705" s="225" t="s">
        <v>86</v>
      </c>
      <c r="AV705" s="13" t="s">
        <v>86</v>
      </c>
      <c r="AW705" s="13" t="s">
        <v>32</v>
      </c>
      <c r="AX705" s="13" t="s">
        <v>77</v>
      </c>
      <c r="AY705" s="225" t="s">
        <v>148</v>
      </c>
    </row>
    <row r="706" spans="2:65" s="13" customFormat="1">
      <c r="B706" s="215"/>
      <c r="C706" s="216"/>
      <c r="D706" s="206" t="s">
        <v>157</v>
      </c>
      <c r="E706" s="217" t="s">
        <v>1</v>
      </c>
      <c r="F706" s="218" t="s">
        <v>796</v>
      </c>
      <c r="G706" s="216"/>
      <c r="H706" s="219">
        <v>0.75</v>
      </c>
      <c r="I706" s="220"/>
      <c r="J706" s="216"/>
      <c r="K706" s="216"/>
      <c r="L706" s="221"/>
      <c r="M706" s="222"/>
      <c r="N706" s="223"/>
      <c r="O706" s="223"/>
      <c r="P706" s="223"/>
      <c r="Q706" s="223"/>
      <c r="R706" s="223"/>
      <c r="S706" s="223"/>
      <c r="T706" s="224"/>
      <c r="AT706" s="225" t="s">
        <v>157</v>
      </c>
      <c r="AU706" s="225" t="s">
        <v>86</v>
      </c>
      <c r="AV706" s="13" t="s">
        <v>86</v>
      </c>
      <c r="AW706" s="13" t="s">
        <v>32</v>
      </c>
      <c r="AX706" s="13" t="s">
        <v>77</v>
      </c>
      <c r="AY706" s="225" t="s">
        <v>148</v>
      </c>
    </row>
    <row r="707" spans="2:65" s="14" customFormat="1">
      <c r="B707" s="226"/>
      <c r="C707" s="227"/>
      <c r="D707" s="206" t="s">
        <v>157</v>
      </c>
      <c r="E707" s="228" t="s">
        <v>1</v>
      </c>
      <c r="F707" s="229" t="s">
        <v>160</v>
      </c>
      <c r="G707" s="227"/>
      <c r="H707" s="230">
        <v>9.36</v>
      </c>
      <c r="I707" s="231"/>
      <c r="J707" s="227"/>
      <c r="K707" s="227"/>
      <c r="L707" s="232"/>
      <c r="M707" s="233"/>
      <c r="N707" s="234"/>
      <c r="O707" s="234"/>
      <c r="P707" s="234"/>
      <c r="Q707" s="234"/>
      <c r="R707" s="234"/>
      <c r="S707" s="234"/>
      <c r="T707" s="235"/>
      <c r="AT707" s="236" t="s">
        <v>157</v>
      </c>
      <c r="AU707" s="236" t="s">
        <v>86</v>
      </c>
      <c r="AV707" s="14" t="s">
        <v>155</v>
      </c>
      <c r="AW707" s="14" t="s">
        <v>32</v>
      </c>
      <c r="AX707" s="14" t="s">
        <v>82</v>
      </c>
      <c r="AY707" s="236" t="s">
        <v>148</v>
      </c>
    </row>
    <row r="708" spans="2:65" s="1" customFormat="1" ht="36" customHeight="1">
      <c r="B708" s="34"/>
      <c r="C708" s="192" t="s">
        <v>797</v>
      </c>
      <c r="D708" s="192" t="s">
        <v>150</v>
      </c>
      <c r="E708" s="193" t="s">
        <v>798</v>
      </c>
      <c r="F708" s="194" t="s">
        <v>799</v>
      </c>
      <c r="G708" s="195" t="s">
        <v>169</v>
      </c>
      <c r="H708" s="196">
        <v>14.04</v>
      </c>
      <c r="I708" s="197"/>
      <c r="J708" s="196">
        <f>ROUND(I708*H708,2)</f>
        <v>0</v>
      </c>
      <c r="K708" s="194" t="s">
        <v>154</v>
      </c>
      <c r="L708" s="38"/>
      <c r="M708" s="198" t="s">
        <v>1</v>
      </c>
      <c r="N708" s="199" t="s">
        <v>42</v>
      </c>
      <c r="O708" s="66"/>
      <c r="P708" s="200">
        <f>O708*H708</f>
        <v>0</v>
      </c>
      <c r="Q708" s="200">
        <v>0</v>
      </c>
      <c r="R708" s="200">
        <f>Q708*H708</f>
        <v>0</v>
      </c>
      <c r="S708" s="200">
        <v>2.2000000000000002</v>
      </c>
      <c r="T708" s="201">
        <f>S708*H708</f>
        <v>30.888000000000002</v>
      </c>
      <c r="AR708" s="202" t="s">
        <v>155</v>
      </c>
      <c r="AT708" s="202" t="s">
        <v>150</v>
      </c>
      <c r="AU708" s="202" t="s">
        <v>86</v>
      </c>
      <c r="AY708" s="17" t="s">
        <v>148</v>
      </c>
      <c r="BE708" s="203">
        <f>IF(N708="základní",J708,0)</f>
        <v>0</v>
      </c>
      <c r="BF708" s="203">
        <f>IF(N708="snížená",J708,0)</f>
        <v>0</v>
      </c>
      <c r="BG708" s="203">
        <f>IF(N708="zákl. přenesená",J708,0)</f>
        <v>0</v>
      </c>
      <c r="BH708" s="203">
        <f>IF(N708="sníž. přenesená",J708,0)</f>
        <v>0</v>
      </c>
      <c r="BI708" s="203">
        <f>IF(N708="nulová",J708,0)</f>
        <v>0</v>
      </c>
      <c r="BJ708" s="17" t="s">
        <v>82</v>
      </c>
      <c r="BK708" s="203">
        <f>ROUND(I708*H708,2)</f>
        <v>0</v>
      </c>
      <c r="BL708" s="17" t="s">
        <v>155</v>
      </c>
      <c r="BM708" s="202" t="s">
        <v>800</v>
      </c>
    </row>
    <row r="709" spans="2:65" s="12" customFormat="1">
      <c r="B709" s="204"/>
      <c r="C709" s="205"/>
      <c r="D709" s="206" t="s">
        <v>157</v>
      </c>
      <c r="E709" s="207" t="s">
        <v>1</v>
      </c>
      <c r="F709" s="208" t="s">
        <v>801</v>
      </c>
      <c r="G709" s="205"/>
      <c r="H709" s="207" t="s">
        <v>1</v>
      </c>
      <c r="I709" s="209"/>
      <c r="J709" s="205"/>
      <c r="K709" s="205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157</v>
      </c>
      <c r="AU709" s="214" t="s">
        <v>86</v>
      </c>
      <c r="AV709" s="12" t="s">
        <v>82</v>
      </c>
      <c r="AW709" s="12" t="s">
        <v>32</v>
      </c>
      <c r="AX709" s="12" t="s">
        <v>77</v>
      </c>
      <c r="AY709" s="214" t="s">
        <v>148</v>
      </c>
    </row>
    <row r="710" spans="2:65" s="12" customFormat="1">
      <c r="B710" s="204"/>
      <c r="C710" s="205"/>
      <c r="D710" s="206" t="s">
        <v>157</v>
      </c>
      <c r="E710" s="207" t="s">
        <v>1</v>
      </c>
      <c r="F710" s="208" t="s">
        <v>802</v>
      </c>
      <c r="G710" s="205"/>
      <c r="H710" s="207" t="s">
        <v>1</v>
      </c>
      <c r="I710" s="209"/>
      <c r="J710" s="205"/>
      <c r="K710" s="205"/>
      <c r="L710" s="210"/>
      <c r="M710" s="211"/>
      <c r="N710" s="212"/>
      <c r="O710" s="212"/>
      <c r="P710" s="212"/>
      <c r="Q710" s="212"/>
      <c r="R710" s="212"/>
      <c r="S710" s="212"/>
      <c r="T710" s="213"/>
      <c r="AT710" s="214" t="s">
        <v>157</v>
      </c>
      <c r="AU710" s="214" t="s">
        <v>86</v>
      </c>
      <c r="AV710" s="12" t="s">
        <v>82</v>
      </c>
      <c r="AW710" s="12" t="s">
        <v>32</v>
      </c>
      <c r="AX710" s="12" t="s">
        <v>77</v>
      </c>
      <c r="AY710" s="214" t="s">
        <v>148</v>
      </c>
    </row>
    <row r="711" spans="2:65" s="12" customFormat="1">
      <c r="B711" s="204"/>
      <c r="C711" s="205"/>
      <c r="D711" s="206" t="s">
        <v>157</v>
      </c>
      <c r="E711" s="207" t="s">
        <v>1</v>
      </c>
      <c r="F711" s="208" t="s">
        <v>803</v>
      </c>
      <c r="G711" s="205"/>
      <c r="H711" s="207" t="s">
        <v>1</v>
      </c>
      <c r="I711" s="209"/>
      <c r="J711" s="205"/>
      <c r="K711" s="205"/>
      <c r="L711" s="210"/>
      <c r="M711" s="211"/>
      <c r="N711" s="212"/>
      <c r="O711" s="212"/>
      <c r="P711" s="212"/>
      <c r="Q711" s="212"/>
      <c r="R711" s="212"/>
      <c r="S711" s="212"/>
      <c r="T711" s="213"/>
      <c r="AT711" s="214" t="s">
        <v>157</v>
      </c>
      <c r="AU711" s="214" t="s">
        <v>86</v>
      </c>
      <c r="AV711" s="12" t="s">
        <v>82</v>
      </c>
      <c r="AW711" s="12" t="s">
        <v>32</v>
      </c>
      <c r="AX711" s="12" t="s">
        <v>77</v>
      </c>
      <c r="AY711" s="214" t="s">
        <v>148</v>
      </c>
    </row>
    <row r="712" spans="2:65" s="13" customFormat="1">
      <c r="B712" s="215"/>
      <c r="C712" s="216"/>
      <c r="D712" s="206" t="s">
        <v>157</v>
      </c>
      <c r="E712" s="217" t="s">
        <v>1</v>
      </c>
      <c r="F712" s="218" t="s">
        <v>804</v>
      </c>
      <c r="G712" s="216"/>
      <c r="H712" s="219">
        <v>3.55</v>
      </c>
      <c r="I712" s="220"/>
      <c r="J712" s="216"/>
      <c r="K712" s="216"/>
      <c r="L712" s="221"/>
      <c r="M712" s="222"/>
      <c r="N712" s="223"/>
      <c r="O712" s="223"/>
      <c r="P712" s="223"/>
      <c r="Q712" s="223"/>
      <c r="R712" s="223"/>
      <c r="S712" s="223"/>
      <c r="T712" s="224"/>
      <c r="AT712" s="225" t="s">
        <v>157</v>
      </c>
      <c r="AU712" s="225" t="s">
        <v>86</v>
      </c>
      <c r="AV712" s="13" t="s">
        <v>86</v>
      </c>
      <c r="AW712" s="13" t="s">
        <v>32</v>
      </c>
      <c r="AX712" s="13" t="s">
        <v>77</v>
      </c>
      <c r="AY712" s="225" t="s">
        <v>148</v>
      </c>
    </row>
    <row r="713" spans="2:65" s="13" customFormat="1">
      <c r="B713" s="215"/>
      <c r="C713" s="216"/>
      <c r="D713" s="206" t="s">
        <v>157</v>
      </c>
      <c r="E713" s="217" t="s">
        <v>1</v>
      </c>
      <c r="F713" s="218" t="s">
        <v>805</v>
      </c>
      <c r="G713" s="216"/>
      <c r="H713" s="219">
        <v>3.8</v>
      </c>
      <c r="I713" s="220"/>
      <c r="J713" s="216"/>
      <c r="K713" s="216"/>
      <c r="L713" s="221"/>
      <c r="M713" s="222"/>
      <c r="N713" s="223"/>
      <c r="O713" s="223"/>
      <c r="P713" s="223"/>
      <c r="Q713" s="223"/>
      <c r="R713" s="223"/>
      <c r="S713" s="223"/>
      <c r="T713" s="224"/>
      <c r="AT713" s="225" t="s">
        <v>157</v>
      </c>
      <c r="AU713" s="225" t="s">
        <v>86</v>
      </c>
      <c r="AV713" s="13" t="s">
        <v>86</v>
      </c>
      <c r="AW713" s="13" t="s">
        <v>32</v>
      </c>
      <c r="AX713" s="13" t="s">
        <v>77</v>
      </c>
      <c r="AY713" s="225" t="s">
        <v>148</v>
      </c>
    </row>
    <row r="714" spans="2:65" s="13" customFormat="1">
      <c r="B714" s="215"/>
      <c r="C714" s="216"/>
      <c r="D714" s="206" t="s">
        <v>157</v>
      </c>
      <c r="E714" s="217" t="s">
        <v>1</v>
      </c>
      <c r="F714" s="218" t="s">
        <v>806</v>
      </c>
      <c r="G714" s="216"/>
      <c r="H714" s="219">
        <v>1.3</v>
      </c>
      <c r="I714" s="220"/>
      <c r="J714" s="216"/>
      <c r="K714" s="216"/>
      <c r="L714" s="221"/>
      <c r="M714" s="222"/>
      <c r="N714" s="223"/>
      <c r="O714" s="223"/>
      <c r="P714" s="223"/>
      <c r="Q714" s="223"/>
      <c r="R714" s="223"/>
      <c r="S714" s="223"/>
      <c r="T714" s="224"/>
      <c r="AT714" s="225" t="s">
        <v>157</v>
      </c>
      <c r="AU714" s="225" t="s">
        <v>86</v>
      </c>
      <c r="AV714" s="13" t="s">
        <v>86</v>
      </c>
      <c r="AW714" s="13" t="s">
        <v>32</v>
      </c>
      <c r="AX714" s="13" t="s">
        <v>77</v>
      </c>
      <c r="AY714" s="225" t="s">
        <v>148</v>
      </c>
    </row>
    <row r="715" spans="2:65" s="13" customFormat="1">
      <c r="B715" s="215"/>
      <c r="C715" s="216"/>
      <c r="D715" s="206" t="s">
        <v>157</v>
      </c>
      <c r="E715" s="217" t="s">
        <v>1</v>
      </c>
      <c r="F715" s="218" t="s">
        <v>807</v>
      </c>
      <c r="G715" s="216"/>
      <c r="H715" s="219">
        <v>0.38</v>
      </c>
      <c r="I715" s="220"/>
      <c r="J715" s="216"/>
      <c r="K715" s="216"/>
      <c r="L715" s="221"/>
      <c r="M715" s="222"/>
      <c r="N715" s="223"/>
      <c r="O715" s="223"/>
      <c r="P715" s="223"/>
      <c r="Q715" s="223"/>
      <c r="R715" s="223"/>
      <c r="S715" s="223"/>
      <c r="T715" s="224"/>
      <c r="AT715" s="225" t="s">
        <v>157</v>
      </c>
      <c r="AU715" s="225" t="s">
        <v>86</v>
      </c>
      <c r="AV715" s="13" t="s">
        <v>86</v>
      </c>
      <c r="AW715" s="13" t="s">
        <v>32</v>
      </c>
      <c r="AX715" s="13" t="s">
        <v>77</v>
      </c>
      <c r="AY715" s="225" t="s">
        <v>148</v>
      </c>
    </row>
    <row r="716" spans="2:65" s="13" customFormat="1">
      <c r="B716" s="215"/>
      <c r="C716" s="216"/>
      <c r="D716" s="206" t="s">
        <v>157</v>
      </c>
      <c r="E716" s="217" t="s">
        <v>1</v>
      </c>
      <c r="F716" s="218" t="s">
        <v>808</v>
      </c>
      <c r="G716" s="216"/>
      <c r="H716" s="219">
        <v>3.89</v>
      </c>
      <c r="I716" s="220"/>
      <c r="J716" s="216"/>
      <c r="K716" s="216"/>
      <c r="L716" s="221"/>
      <c r="M716" s="222"/>
      <c r="N716" s="223"/>
      <c r="O716" s="223"/>
      <c r="P716" s="223"/>
      <c r="Q716" s="223"/>
      <c r="R716" s="223"/>
      <c r="S716" s="223"/>
      <c r="T716" s="224"/>
      <c r="AT716" s="225" t="s">
        <v>157</v>
      </c>
      <c r="AU716" s="225" t="s">
        <v>86</v>
      </c>
      <c r="AV716" s="13" t="s">
        <v>86</v>
      </c>
      <c r="AW716" s="13" t="s">
        <v>32</v>
      </c>
      <c r="AX716" s="13" t="s">
        <v>77</v>
      </c>
      <c r="AY716" s="225" t="s">
        <v>148</v>
      </c>
    </row>
    <row r="717" spans="2:65" s="13" customFormat="1">
      <c r="B717" s="215"/>
      <c r="C717" s="216"/>
      <c r="D717" s="206" t="s">
        <v>157</v>
      </c>
      <c r="E717" s="217" t="s">
        <v>1</v>
      </c>
      <c r="F717" s="218" t="s">
        <v>809</v>
      </c>
      <c r="G717" s="216"/>
      <c r="H717" s="219">
        <v>1.1200000000000001</v>
      </c>
      <c r="I717" s="220"/>
      <c r="J717" s="216"/>
      <c r="K717" s="216"/>
      <c r="L717" s="221"/>
      <c r="M717" s="222"/>
      <c r="N717" s="223"/>
      <c r="O717" s="223"/>
      <c r="P717" s="223"/>
      <c r="Q717" s="223"/>
      <c r="R717" s="223"/>
      <c r="S717" s="223"/>
      <c r="T717" s="224"/>
      <c r="AT717" s="225" t="s">
        <v>157</v>
      </c>
      <c r="AU717" s="225" t="s">
        <v>86</v>
      </c>
      <c r="AV717" s="13" t="s">
        <v>86</v>
      </c>
      <c r="AW717" s="13" t="s">
        <v>32</v>
      </c>
      <c r="AX717" s="13" t="s">
        <v>77</v>
      </c>
      <c r="AY717" s="225" t="s">
        <v>148</v>
      </c>
    </row>
    <row r="718" spans="2:65" s="14" customFormat="1">
      <c r="B718" s="226"/>
      <c r="C718" s="227"/>
      <c r="D718" s="206" t="s">
        <v>157</v>
      </c>
      <c r="E718" s="228" t="s">
        <v>1</v>
      </c>
      <c r="F718" s="229" t="s">
        <v>160</v>
      </c>
      <c r="G718" s="227"/>
      <c r="H718" s="230">
        <v>14.04</v>
      </c>
      <c r="I718" s="231"/>
      <c r="J718" s="227"/>
      <c r="K718" s="227"/>
      <c r="L718" s="232"/>
      <c r="M718" s="233"/>
      <c r="N718" s="234"/>
      <c r="O718" s="234"/>
      <c r="P718" s="234"/>
      <c r="Q718" s="234"/>
      <c r="R718" s="234"/>
      <c r="S718" s="234"/>
      <c r="T718" s="235"/>
      <c r="AT718" s="236" t="s">
        <v>157</v>
      </c>
      <c r="AU718" s="236" t="s">
        <v>86</v>
      </c>
      <c r="AV718" s="14" t="s">
        <v>155</v>
      </c>
      <c r="AW718" s="14" t="s">
        <v>32</v>
      </c>
      <c r="AX718" s="14" t="s">
        <v>82</v>
      </c>
      <c r="AY718" s="236" t="s">
        <v>148</v>
      </c>
    </row>
    <row r="719" spans="2:65" s="1" customFormat="1" ht="24" customHeight="1">
      <c r="B719" s="34"/>
      <c r="C719" s="192" t="s">
        <v>810</v>
      </c>
      <c r="D719" s="192" t="s">
        <v>150</v>
      </c>
      <c r="E719" s="193" t="s">
        <v>811</v>
      </c>
      <c r="F719" s="194" t="s">
        <v>812</v>
      </c>
      <c r="G719" s="195" t="s">
        <v>169</v>
      </c>
      <c r="H719" s="196">
        <v>14.04</v>
      </c>
      <c r="I719" s="197"/>
      <c r="J719" s="196">
        <f>ROUND(I719*H719,2)</f>
        <v>0</v>
      </c>
      <c r="K719" s="194" t="s">
        <v>154</v>
      </c>
      <c r="L719" s="38"/>
      <c r="M719" s="198" t="s">
        <v>1</v>
      </c>
      <c r="N719" s="199" t="s">
        <v>42</v>
      </c>
      <c r="O719" s="66"/>
      <c r="P719" s="200">
        <f>O719*H719</f>
        <v>0</v>
      </c>
      <c r="Q719" s="200">
        <v>0</v>
      </c>
      <c r="R719" s="200">
        <f>Q719*H719</f>
        <v>0</v>
      </c>
      <c r="S719" s="200">
        <v>2.9000000000000001E-2</v>
      </c>
      <c r="T719" s="201">
        <f>S719*H719</f>
        <v>0.40716000000000002</v>
      </c>
      <c r="AR719" s="202" t="s">
        <v>155</v>
      </c>
      <c r="AT719" s="202" t="s">
        <v>150</v>
      </c>
      <c r="AU719" s="202" t="s">
        <v>86</v>
      </c>
      <c r="AY719" s="17" t="s">
        <v>148</v>
      </c>
      <c r="BE719" s="203">
        <f>IF(N719="základní",J719,0)</f>
        <v>0</v>
      </c>
      <c r="BF719" s="203">
        <f>IF(N719="snížená",J719,0)</f>
        <v>0</v>
      </c>
      <c r="BG719" s="203">
        <f>IF(N719="zákl. přenesená",J719,0)</f>
        <v>0</v>
      </c>
      <c r="BH719" s="203">
        <f>IF(N719="sníž. přenesená",J719,0)</f>
        <v>0</v>
      </c>
      <c r="BI719" s="203">
        <f>IF(N719="nulová",J719,0)</f>
        <v>0</v>
      </c>
      <c r="BJ719" s="17" t="s">
        <v>82</v>
      </c>
      <c r="BK719" s="203">
        <f>ROUND(I719*H719,2)</f>
        <v>0</v>
      </c>
      <c r="BL719" s="17" t="s">
        <v>155</v>
      </c>
      <c r="BM719" s="202" t="s">
        <v>813</v>
      </c>
    </row>
    <row r="720" spans="2:65" s="1" customFormat="1" ht="24" customHeight="1">
      <c r="B720" s="34"/>
      <c r="C720" s="192" t="s">
        <v>814</v>
      </c>
      <c r="D720" s="192" t="s">
        <v>150</v>
      </c>
      <c r="E720" s="193" t="s">
        <v>815</v>
      </c>
      <c r="F720" s="194" t="s">
        <v>816</v>
      </c>
      <c r="G720" s="195" t="s">
        <v>153</v>
      </c>
      <c r="H720" s="196">
        <v>38.64</v>
      </c>
      <c r="I720" s="197"/>
      <c r="J720" s="196">
        <f>ROUND(I720*H720,2)</f>
        <v>0</v>
      </c>
      <c r="K720" s="194" t="s">
        <v>154</v>
      </c>
      <c r="L720" s="38"/>
      <c r="M720" s="198" t="s">
        <v>1</v>
      </c>
      <c r="N720" s="199" t="s">
        <v>42</v>
      </c>
      <c r="O720" s="66"/>
      <c r="P720" s="200">
        <f>O720*H720</f>
        <v>0</v>
      </c>
      <c r="Q720" s="200">
        <v>0</v>
      </c>
      <c r="R720" s="200">
        <f>Q720*H720</f>
        <v>0</v>
      </c>
      <c r="S720" s="200">
        <v>5.7000000000000002E-2</v>
      </c>
      <c r="T720" s="201">
        <f>S720*H720</f>
        <v>2.20248</v>
      </c>
      <c r="AR720" s="202" t="s">
        <v>155</v>
      </c>
      <c r="AT720" s="202" t="s">
        <v>150</v>
      </c>
      <c r="AU720" s="202" t="s">
        <v>86</v>
      </c>
      <c r="AY720" s="17" t="s">
        <v>148</v>
      </c>
      <c r="BE720" s="203">
        <f>IF(N720="základní",J720,0)</f>
        <v>0</v>
      </c>
      <c r="BF720" s="203">
        <f>IF(N720="snížená",J720,0)</f>
        <v>0</v>
      </c>
      <c r="BG720" s="203">
        <f>IF(N720="zákl. přenesená",J720,0)</f>
        <v>0</v>
      </c>
      <c r="BH720" s="203">
        <f>IF(N720="sníž. přenesená",J720,0)</f>
        <v>0</v>
      </c>
      <c r="BI720" s="203">
        <f>IF(N720="nulová",J720,0)</f>
        <v>0</v>
      </c>
      <c r="BJ720" s="17" t="s">
        <v>82</v>
      </c>
      <c r="BK720" s="203">
        <f>ROUND(I720*H720,2)</f>
        <v>0</v>
      </c>
      <c r="BL720" s="17" t="s">
        <v>155</v>
      </c>
      <c r="BM720" s="202" t="s">
        <v>817</v>
      </c>
    </row>
    <row r="721" spans="2:65" s="12" customFormat="1">
      <c r="B721" s="204"/>
      <c r="C721" s="205"/>
      <c r="D721" s="206" t="s">
        <v>157</v>
      </c>
      <c r="E721" s="207" t="s">
        <v>1</v>
      </c>
      <c r="F721" s="208" t="s">
        <v>818</v>
      </c>
      <c r="G721" s="205"/>
      <c r="H721" s="207" t="s">
        <v>1</v>
      </c>
      <c r="I721" s="209"/>
      <c r="J721" s="205"/>
      <c r="K721" s="205"/>
      <c r="L721" s="210"/>
      <c r="M721" s="211"/>
      <c r="N721" s="212"/>
      <c r="O721" s="212"/>
      <c r="P721" s="212"/>
      <c r="Q721" s="212"/>
      <c r="R721" s="212"/>
      <c r="S721" s="212"/>
      <c r="T721" s="213"/>
      <c r="AT721" s="214" t="s">
        <v>157</v>
      </c>
      <c r="AU721" s="214" t="s">
        <v>86</v>
      </c>
      <c r="AV721" s="12" t="s">
        <v>82</v>
      </c>
      <c r="AW721" s="12" t="s">
        <v>32</v>
      </c>
      <c r="AX721" s="12" t="s">
        <v>77</v>
      </c>
      <c r="AY721" s="214" t="s">
        <v>148</v>
      </c>
    </row>
    <row r="722" spans="2:65" s="13" customFormat="1">
      <c r="B722" s="215"/>
      <c r="C722" s="216"/>
      <c r="D722" s="206" t="s">
        <v>157</v>
      </c>
      <c r="E722" s="217" t="s">
        <v>1</v>
      </c>
      <c r="F722" s="218" t="s">
        <v>819</v>
      </c>
      <c r="G722" s="216"/>
      <c r="H722" s="219">
        <v>38.64</v>
      </c>
      <c r="I722" s="220"/>
      <c r="J722" s="216"/>
      <c r="K722" s="216"/>
      <c r="L722" s="221"/>
      <c r="M722" s="222"/>
      <c r="N722" s="223"/>
      <c r="O722" s="223"/>
      <c r="P722" s="223"/>
      <c r="Q722" s="223"/>
      <c r="R722" s="223"/>
      <c r="S722" s="223"/>
      <c r="T722" s="224"/>
      <c r="AT722" s="225" t="s">
        <v>157</v>
      </c>
      <c r="AU722" s="225" t="s">
        <v>86</v>
      </c>
      <c r="AV722" s="13" t="s">
        <v>86</v>
      </c>
      <c r="AW722" s="13" t="s">
        <v>32</v>
      </c>
      <c r="AX722" s="13" t="s">
        <v>82</v>
      </c>
      <c r="AY722" s="225" t="s">
        <v>148</v>
      </c>
    </row>
    <row r="723" spans="2:65" s="1" customFormat="1" ht="24" customHeight="1">
      <c r="B723" s="34"/>
      <c r="C723" s="192" t="s">
        <v>820</v>
      </c>
      <c r="D723" s="192" t="s">
        <v>150</v>
      </c>
      <c r="E723" s="193" t="s">
        <v>821</v>
      </c>
      <c r="F723" s="194" t="s">
        <v>822</v>
      </c>
      <c r="G723" s="195" t="s">
        <v>153</v>
      </c>
      <c r="H723" s="196">
        <v>51.25</v>
      </c>
      <c r="I723" s="197"/>
      <c r="J723" s="196">
        <f>ROUND(I723*H723,2)</f>
        <v>0</v>
      </c>
      <c r="K723" s="194" t="s">
        <v>154</v>
      </c>
      <c r="L723" s="38"/>
      <c r="M723" s="198" t="s">
        <v>1</v>
      </c>
      <c r="N723" s="199" t="s">
        <v>42</v>
      </c>
      <c r="O723" s="66"/>
      <c r="P723" s="200">
        <f>O723*H723</f>
        <v>0</v>
      </c>
      <c r="Q723" s="200">
        <v>0</v>
      </c>
      <c r="R723" s="200">
        <f>Q723*H723</f>
        <v>0</v>
      </c>
      <c r="S723" s="200">
        <v>5.8999999999999997E-2</v>
      </c>
      <c r="T723" s="201">
        <f>S723*H723</f>
        <v>3.0237499999999997</v>
      </c>
      <c r="AR723" s="202" t="s">
        <v>155</v>
      </c>
      <c r="AT723" s="202" t="s">
        <v>150</v>
      </c>
      <c r="AU723" s="202" t="s">
        <v>86</v>
      </c>
      <c r="AY723" s="17" t="s">
        <v>148</v>
      </c>
      <c r="BE723" s="203">
        <f>IF(N723="základní",J723,0)</f>
        <v>0</v>
      </c>
      <c r="BF723" s="203">
        <f>IF(N723="snížená",J723,0)</f>
        <v>0</v>
      </c>
      <c r="BG723" s="203">
        <f>IF(N723="zákl. přenesená",J723,0)</f>
        <v>0</v>
      </c>
      <c r="BH723" s="203">
        <f>IF(N723="sníž. přenesená",J723,0)</f>
        <v>0</v>
      </c>
      <c r="BI723" s="203">
        <f>IF(N723="nulová",J723,0)</f>
        <v>0</v>
      </c>
      <c r="BJ723" s="17" t="s">
        <v>82</v>
      </c>
      <c r="BK723" s="203">
        <f>ROUND(I723*H723,2)</f>
        <v>0</v>
      </c>
      <c r="BL723" s="17" t="s">
        <v>155</v>
      </c>
      <c r="BM723" s="202" t="s">
        <v>823</v>
      </c>
    </row>
    <row r="724" spans="2:65" s="12" customFormat="1">
      <c r="B724" s="204"/>
      <c r="C724" s="205"/>
      <c r="D724" s="206" t="s">
        <v>157</v>
      </c>
      <c r="E724" s="207" t="s">
        <v>1</v>
      </c>
      <c r="F724" s="208" t="s">
        <v>824</v>
      </c>
      <c r="G724" s="205"/>
      <c r="H724" s="207" t="s">
        <v>1</v>
      </c>
      <c r="I724" s="209"/>
      <c r="J724" s="205"/>
      <c r="K724" s="205"/>
      <c r="L724" s="210"/>
      <c r="M724" s="211"/>
      <c r="N724" s="212"/>
      <c r="O724" s="212"/>
      <c r="P724" s="212"/>
      <c r="Q724" s="212"/>
      <c r="R724" s="212"/>
      <c r="S724" s="212"/>
      <c r="T724" s="213"/>
      <c r="AT724" s="214" t="s">
        <v>157</v>
      </c>
      <c r="AU724" s="214" t="s">
        <v>86</v>
      </c>
      <c r="AV724" s="12" t="s">
        <v>82</v>
      </c>
      <c r="AW724" s="12" t="s">
        <v>32</v>
      </c>
      <c r="AX724" s="12" t="s">
        <v>77</v>
      </c>
      <c r="AY724" s="214" t="s">
        <v>148</v>
      </c>
    </row>
    <row r="725" spans="2:65" s="12" customFormat="1">
      <c r="B725" s="204"/>
      <c r="C725" s="205"/>
      <c r="D725" s="206" t="s">
        <v>157</v>
      </c>
      <c r="E725" s="207" t="s">
        <v>1</v>
      </c>
      <c r="F725" s="208" t="s">
        <v>825</v>
      </c>
      <c r="G725" s="205"/>
      <c r="H725" s="207" t="s">
        <v>1</v>
      </c>
      <c r="I725" s="209"/>
      <c r="J725" s="205"/>
      <c r="K725" s="205"/>
      <c r="L725" s="210"/>
      <c r="M725" s="211"/>
      <c r="N725" s="212"/>
      <c r="O725" s="212"/>
      <c r="P725" s="212"/>
      <c r="Q725" s="212"/>
      <c r="R725" s="212"/>
      <c r="S725" s="212"/>
      <c r="T725" s="213"/>
      <c r="AT725" s="214" t="s">
        <v>157</v>
      </c>
      <c r="AU725" s="214" t="s">
        <v>86</v>
      </c>
      <c r="AV725" s="12" t="s">
        <v>82</v>
      </c>
      <c r="AW725" s="12" t="s">
        <v>32</v>
      </c>
      <c r="AX725" s="12" t="s">
        <v>77</v>
      </c>
      <c r="AY725" s="214" t="s">
        <v>148</v>
      </c>
    </row>
    <row r="726" spans="2:65" s="12" customFormat="1">
      <c r="B726" s="204"/>
      <c r="C726" s="205"/>
      <c r="D726" s="206" t="s">
        <v>157</v>
      </c>
      <c r="E726" s="207" t="s">
        <v>1</v>
      </c>
      <c r="F726" s="208" t="s">
        <v>826</v>
      </c>
      <c r="G726" s="205"/>
      <c r="H726" s="207" t="s">
        <v>1</v>
      </c>
      <c r="I726" s="209"/>
      <c r="J726" s="205"/>
      <c r="K726" s="205"/>
      <c r="L726" s="210"/>
      <c r="M726" s="211"/>
      <c r="N726" s="212"/>
      <c r="O726" s="212"/>
      <c r="P726" s="212"/>
      <c r="Q726" s="212"/>
      <c r="R726" s="212"/>
      <c r="S726" s="212"/>
      <c r="T726" s="213"/>
      <c r="AT726" s="214" t="s">
        <v>157</v>
      </c>
      <c r="AU726" s="214" t="s">
        <v>86</v>
      </c>
      <c r="AV726" s="12" t="s">
        <v>82</v>
      </c>
      <c r="AW726" s="12" t="s">
        <v>32</v>
      </c>
      <c r="AX726" s="12" t="s">
        <v>77</v>
      </c>
      <c r="AY726" s="214" t="s">
        <v>148</v>
      </c>
    </row>
    <row r="727" spans="2:65" s="13" customFormat="1">
      <c r="B727" s="215"/>
      <c r="C727" s="216"/>
      <c r="D727" s="206" t="s">
        <v>157</v>
      </c>
      <c r="E727" s="217" t="s">
        <v>1</v>
      </c>
      <c r="F727" s="218" t="s">
        <v>827</v>
      </c>
      <c r="G727" s="216"/>
      <c r="H727" s="219">
        <v>51.25</v>
      </c>
      <c r="I727" s="220"/>
      <c r="J727" s="216"/>
      <c r="K727" s="216"/>
      <c r="L727" s="221"/>
      <c r="M727" s="222"/>
      <c r="N727" s="223"/>
      <c r="O727" s="223"/>
      <c r="P727" s="223"/>
      <c r="Q727" s="223"/>
      <c r="R727" s="223"/>
      <c r="S727" s="223"/>
      <c r="T727" s="224"/>
      <c r="AT727" s="225" t="s">
        <v>157</v>
      </c>
      <c r="AU727" s="225" t="s">
        <v>86</v>
      </c>
      <c r="AV727" s="13" t="s">
        <v>86</v>
      </c>
      <c r="AW727" s="13" t="s">
        <v>32</v>
      </c>
      <c r="AX727" s="13" t="s">
        <v>82</v>
      </c>
      <c r="AY727" s="225" t="s">
        <v>148</v>
      </c>
    </row>
    <row r="728" spans="2:65" s="1" customFormat="1" ht="16.5" customHeight="1">
      <c r="B728" s="34"/>
      <c r="C728" s="192" t="s">
        <v>828</v>
      </c>
      <c r="D728" s="192" t="s">
        <v>150</v>
      </c>
      <c r="E728" s="193" t="s">
        <v>829</v>
      </c>
      <c r="F728" s="194" t="s">
        <v>830</v>
      </c>
      <c r="G728" s="195" t="s">
        <v>439</v>
      </c>
      <c r="H728" s="196">
        <v>36.299999999999997</v>
      </c>
      <c r="I728" s="197"/>
      <c r="J728" s="196">
        <f>ROUND(I728*H728,2)</f>
        <v>0</v>
      </c>
      <c r="K728" s="194" t="s">
        <v>154</v>
      </c>
      <c r="L728" s="38"/>
      <c r="M728" s="198" t="s">
        <v>1</v>
      </c>
      <c r="N728" s="199" t="s">
        <v>42</v>
      </c>
      <c r="O728" s="66"/>
      <c r="P728" s="200">
        <f>O728*H728</f>
        <v>0</v>
      </c>
      <c r="Q728" s="200">
        <v>0</v>
      </c>
      <c r="R728" s="200">
        <f>Q728*H728</f>
        <v>0</v>
      </c>
      <c r="S728" s="200">
        <v>0.108</v>
      </c>
      <c r="T728" s="201">
        <f>S728*H728</f>
        <v>3.9203999999999994</v>
      </c>
      <c r="AR728" s="202" t="s">
        <v>155</v>
      </c>
      <c r="AT728" s="202" t="s">
        <v>150</v>
      </c>
      <c r="AU728" s="202" t="s">
        <v>86</v>
      </c>
      <c r="AY728" s="17" t="s">
        <v>148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17" t="s">
        <v>82</v>
      </c>
      <c r="BK728" s="203">
        <f>ROUND(I728*H728,2)</f>
        <v>0</v>
      </c>
      <c r="BL728" s="17" t="s">
        <v>155</v>
      </c>
      <c r="BM728" s="202" t="s">
        <v>831</v>
      </c>
    </row>
    <row r="729" spans="2:65" s="12" customFormat="1">
      <c r="B729" s="204"/>
      <c r="C729" s="205"/>
      <c r="D729" s="206" t="s">
        <v>157</v>
      </c>
      <c r="E729" s="207" t="s">
        <v>1</v>
      </c>
      <c r="F729" s="208" t="s">
        <v>832</v>
      </c>
      <c r="G729" s="205"/>
      <c r="H729" s="207" t="s">
        <v>1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157</v>
      </c>
      <c r="AU729" s="214" t="s">
        <v>86</v>
      </c>
      <c r="AV729" s="12" t="s">
        <v>82</v>
      </c>
      <c r="AW729" s="12" t="s">
        <v>32</v>
      </c>
      <c r="AX729" s="12" t="s">
        <v>77</v>
      </c>
      <c r="AY729" s="214" t="s">
        <v>148</v>
      </c>
    </row>
    <row r="730" spans="2:65" s="13" customFormat="1">
      <c r="B730" s="215"/>
      <c r="C730" s="216"/>
      <c r="D730" s="206" t="s">
        <v>157</v>
      </c>
      <c r="E730" s="217" t="s">
        <v>1</v>
      </c>
      <c r="F730" s="218" t="s">
        <v>833</v>
      </c>
      <c r="G730" s="216"/>
      <c r="H730" s="219">
        <v>36.299999999999997</v>
      </c>
      <c r="I730" s="220"/>
      <c r="J730" s="216"/>
      <c r="K730" s="216"/>
      <c r="L730" s="221"/>
      <c r="M730" s="222"/>
      <c r="N730" s="223"/>
      <c r="O730" s="223"/>
      <c r="P730" s="223"/>
      <c r="Q730" s="223"/>
      <c r="R730" s="223"/>
      <c r="S730" s="223"/>
      <c r="T730" s="224"/>
      <c r="AT730" s="225" t="s">
        <v>157</v>
      </c>
      <c r="AU730" s="225" t="s">
        <v>86</v>
      </c>
      <c r="AV730" s="13" t="s">
        <v>86</v>
      </c>
      <c r="AW730" s="13" t="s">
        <v>32</v>
      </c>
      <c r="AX730" s="13" t="s">
        <v>82</v>
      </c>
      <c r="AY730" s="225" t="s">
        <v>148</v>
      </c>
    </row>
    <row r="731" spans="2:65" s="1" customFormat="1" ht="24" customHeight="1">
      <c r="B731" s="34"/>
      <c r="C731" s="192" t="s">
        <v>834</v>
      </c>
      <c r="D731" s="192" t="s">
        <v>150</v>
      </c>
      <c r="E731" s="193" t="s">
        <v>835</v>
      </c>
      <c r="F731" s="194" t="s">
        <v>836</v>
      </c>
      <c r="G731" s="195" t="s">
        <v>153</v>
      </c>
      <c r="H731" s="196">
        <v>57.37</v>
      </c>
      <c r="I731" s="197"/>
      <c r="J731" s="196">
        <f>ROUND(I731*H731,2)</f>
        <v>0</v>
      </c>
      <c r="K731" s="194" t="s">
        <v>154</v>
      </c>
      <c r="L731" s="38"/>
      <c r="M731" s="198" t="s">
        <v>1</v>
      </c>
      <c r="N731" s="199" t="s">
        <v>42</v>
      </c>
      <c r="O731" s="66"/>
      <c r="P731" s="200">
        <f>O731*H731</f>
        <v>0</v>
      </c>
      <c r="Q731" s="200">
        <v>0</v>
      </c>
      <c r="R731" s="200">
        <f>Q731*H731</f>
        <v>0</v>
      </c>
      <c r="S731" s="200">
        <v>0.27500000000000002</v>
      </c>
      <c r="T731" s="201">
        <f>S731*H731</f>
        <v>15.77675</v>
      </c>
      <c r="AR731" s="202" t="s">
        <v>155</v>
      </c>
      <c r="AT731" s="202" t="s">
        <v>150</v>
      </c>
      <c r="AU731" s="202" t="s">
        <v>86</v>
      </c>
      <c r="AY731" s="17" t="s">
        <v>148</v>
      </c>
      <c r="BE731" s="203">
        <f>IF(N731="základní",J731,0)</f>
        <v>0</v>
      </c>
      <c r="BF731" s="203">
        <f>IF(N731="snížená",J731,0)</f>
        <v>0</v>
      </c>
      <c r="BG731" s="203">
        <f>IF(N731="zákl. přenesená",J731,0)</f>
        <v>0</v>
      </c>
      <c r="BH731" s="203">
        <f>IF(N731="sníž. přenesená",J731,0)</f>
        <v>0</v>
      </c>
      <c r="BI731" s="203">
        <f>IF(N731="nulová",J731,0)</f>
        <v>0</v>
      </c>
      <c r="BJ731" s="17" t="s">
        <v>82</v>
      </c>
      <c r="BK731" s="203">
        <f>ROUND(I731*H731,2)</f>
        <v>0</v>
      </c>
      <c r="BL731" s="17" t="s">
        <v>155</v>
      </c>
      <c r="BM731" s="202" t="s">
        <v>837</v>
      </c>
    </row>
    <row r="732" spans="2:65" s="12" customFormat="1" ht="20">
      <c r="B732" s="204"/>
      <c r="C732" s="205"/>
      <c r="D732" s="206" t="s">
        <v>157</v>
      </c>
      <c r="E732" s="207" t="s">
        <v>1</v>
      </c>
      <c r="F732" s="208" t="s">
        <v>838</v>
      </c>
      <c r="G732" s="205"/>
      <c r="H732" s="207" t="s">
        <v>1</v>
      </c>
      <c r="I732" s="209"/>
      <c r="J732" s="205"/>
      <c r="K732" s="205"/>
      <c r="L732" s="210"/>
      <c r="M732" s="211"/>
      <c r="N732" s="212"/>
      <c r="O732" s="212"/>
      <c r="P732" s="212"/>
      <c r="Q732" s="212"/>
      <c r="R732" s="212"/>
      <c r="S732" s="212"/>
      <c r="T732" s="213"/>
      <c r="AT732" s="214" t="s">
        <v>157</v>
      </c>
      <c r="AU732" s="214" t="s">
        <v>86</v>
      </c>
      <c r="AV732" s="12" t="s">
        <v>82</v>
      </c>
      <c r="AW732" s="12" t="s">
        <v>32</v>
      </c>
      <c r="AX732" s="12" t="s">
        <v>77</v>
      </c>
      <c r="AY732" s="214" t="s">
        <v>148</v>
      </c>
    </row>
    <row r="733" spans="2:65" s="13" customFormat="1">
      <c r="B733" s="215"/>
      <c r="C733" s="216"/>
      <c r="D733" s="206" t="s">
        <v>157</v>
      </c>
      <c r="E733" s="217" t="s">
        <v>1</v>
      </c>
      <c r="F733" s="218" t="s">
        <v>839</v>
      </c>
      <c r="G733" s="216"/>
      <c r="H733" s="219">
        <v>33.53</v>
      </c>
      <c r="I733" s="220"/>
      <c r="J733" s="216"/>
      <c r="K733" s="216"/>
      <c r="L733" s="221"/>
      <c r="M733" s="222"/>
      <c r="N733" s="223"/>
      <c r="O733" s="223"/>
      <c r="P733" s="223"/>
      <c r="Q733" s="223"/>
      <c r="R733" s="223"/>
      <c r="S733" s="223"/>
      <c r="T733" s="224"/>
      <c r="AT733" s="225" t="s">
        <v>157</v>
      </c>
      <c r="AU733" s="225" t="s">
        <v>86</v>
      </c>
      <c r="AV733" s="13" t="s">
        <v>86</v>
      </c>
      <c r="AW733" s="13" t="s">
        <v>32</v>
      </c>
      <c r="AX733" s="13" t="s">
        <v>77</v>
      </c>
      <c r="AY733" s="225" t="s">
        <v>148</v>
      </c>
    </row>
    <row r="734" spans="2:65" s="13" customFormat="1">
      <c r="B734" s="215"/>
      <c r="C734" s="216"/>
      <c r="D734" s="206" t="s">
        <v>157</v>
      </c>
      <c r="E734" s="217" t="s">
        <v>1</v>
      </c>
      <c r="F734" s="218" t="s">
        <v>840</v>
      </c>
      <c r="G734" s="216"/>
      <c r="H734" s="219">
        <v>23.84</v>
      </c>
      <c r="I734" s="220"/>
      <c r="J734" s="216"/>
      <c r="K734" s="216"/>
      <c r="L734" s="221"/>
      <c r="M734" s="222"/>
      <c r="N734" s="223"/>
      <c r="O734" s="223"/>
      <c r="P734" s="223"/>
      <c r="Q734" s="223"/>
      <c r="R734" s="223"/>
      <c r="S734" s="223"/>
      <c r="T734" s="224"/>
      <c r="AT734" s="225" t="s">
        <v>157</v>
      </c>
      <c r="AU734" s="225" t="s">
        <v>86</v>
      </c>
      <c r="AV734" s="13" t="s">
        <v>86</v>
      </c>
      <c r="AW734" s="13" t="s">
        <v>32</v>
      </c>
      <c r="AX734" s="13" t="s">
        <v>77</v>
      </c>
      <c r="AY734" s="225" t="s">
        <v>148</v>
      </c>
    </row>
    <row r="735" spans="2:65" s="14" customFormat="1">
      <c r="B735" s="226"/>
      <c r="C735" s="227"/>
      <c r="D735" s="206" t="s">
        <v>157</v>
      </c>
      <c r="E735" s="228" t="s">
        <v>1</v>
      </c>
      <c r="F735" s="229" t="s">
        <v>160</v>
      </c>
      <c r="G735" s="227"/>
      <c r="H735" s="230">
        <v>57.37</v>
      </c>
      <c r="I735" s="231"/>
      <c r="J735" s="227"/>
      <c r="K735" s="227"/>
      <c r="L735" s="232"/>
      <c r="M735" s="233"/>
      <c r="N735" s="234"/>
      <c r="O735" s="234"/>
      <c r="P735" s="234"/>
      <c r="Q735" s="234"/>
      <c r="R735" s="234"/>
      <c r="S735" s="234"/>
      <c r="T735" s="235"/>
      <c r="AT735" s="236" t="s">
        <v>157</v>
      </c>
      <c r="AU735" s="236" t="s">
        <v>86</v>
      </c>
      <c r="AV735" s="14" t="s">
        <v>155</v>
      </c>
      <c r="AW735" s="14" t="s">
        <v>32</v>
      </c>
      <c r="AX735" s="14" t="s">
        <v>82</v>
      </c>
      <c r="AY735" s="236" t="s">
        <v>148</v>
      </c>
    </row>
    <row r="736" spans="2:65" s="1" customFormat="1" ht="16.5" customHeight="1">
      <c r="B736" s="34"/>
      <c r="C736" s="192" t="s">
        <v>841</v>
      </c>
      <c r="D736" s="192" t="s">
        <v>150</v>
      </c>
      <c r="E736" s="193" t="s">
        <v>842</v>
      </c>
      <c r="F736" s="194" t="s">
        <v>843</v>
      </c>
      <c r="G736" s="195" t="s">
        <v>153</v>
      </c>
      <c r="H736" s="196">
        <v>1.8</v>
      </c>
      <c r="I736" s="197"/>
      <c r="J736" s="196">
        <f>ROUND(I736*H736,2)</f>
        <v>0</v>
      </c>
      <c r="K736" s="194" t="s">
        <v>154</v>
      </c>
      <c r="L736" s="38"/>
      <c r="M736" s="198" t="s">
        <v>1</v>
      </c>
      <c r="N736" s="199" t="s">
        <v>42</v>
      </c>
      <c r="O736" s="66"/>
      <c r="P736" s="200">
        <f>O736*H736</f>
        <v>0</v>
      </c>
      <c r="Q736" s="200">
        <v>0</v>
      </c>
      <c r="R736" s="200">
        <f>Q736*H736</f>
        <v>0</v>
      </c>
      <c r="S736" s="200">
        <v>7.5999999999999998E-2</v>
      </c>
      <c r="T736" s="201">
        <f>S736*H736</f>
        <v>0.1368</v>
      </c>
      <c r="AR736" s="202" t="s">
        <v>155</v>
      </c>
      <c r="AT736" s="202" t="s">
        <v>150</v>
      </c>
      <c r="AU736" s="202" t="s">
        <v>86</v>
      </c>
      <c r="AY736" s="17" t="s">
        <v>148</v>
      </c>
      <c r="BE736" s="203">
        <f>IF(N736="základní",J736,0)</f>
        <v>0</v>
      </c>
      <c r="BF736" s="203">
        <f>IF(N736="snížená",J736,0)</f>
        <v>0</v>
      </c>
      <c r="BG736" s="203">
        <f>IF(N736="zákl. přenesená",J736,0)</f>
        <v>0</v>
      </c>
      <c r="BH736" s="203">
        <f>IF(N736="sníž. přenesená",J736,0)</f>
        <v>0</v>
      </c>
      <c r="BI736" s="203">
        <f>IF(N736="nulová",J736,0)</f>
        <v>0</v>
      </c>
      <c r="BJ736" s="17" t="s">
        <v>82</v>
      </c>
      <c r="BK736" s="203">
        <f>ROUND(I736*H736,2)</f>
        <v>0</v>
      </c>
      <c r="BL736" s="17" t="s">
        <v>155</v>
      </c>
      <c r="BM736" s="202" t="s">
        <v>844</v>
      </c>
    </row>
    <row r="737" spans="2:65" s="12" customFormat="1">
      <c r="B737" s="204"/>
      <c r="C737" s="205"/>
      <c r="D737" s="206" t="s">
        <v>157</v>
      </c>
      <c r="E737" s="207" t="s">
        <v>1</v>
      </c>
      <c r="F737" s="208" t="s">
        <v>845</v>
      </c>
      <c r="G737" s="205"/>
      <c r="H737" s="207" t="s">
        <v>1</v>
      </c>
      <c r="I737" s="209"/>
      <c r="J737" s="205"/>
      <c r="K737" s="205"/>
      <c r="L737" s="210"/>
      <c r="M737" s="211"/>
      <c r="N737" s="212"/>
      <c r="O737" s="212"/>
      <c r="P737" s="212"/>
      <c r="Q737" s="212"/>
      <c r="R737" s="212"/>
      <c r="S737" s="212"/>
      <c r="T737" s="213"/>
      <c r="AT737" s="214" t="s">
        <v>157</v>
      </c>
      <c r="AU737" s="214" t="s">
        <v>86</v>
      </c>
      <c r="AV737" s="12" t="s">
        <v>82</v>
      </c>
      <c r="AW737" s="12" t="s">
        <v>32</v>
      </c>
      <c r="AX737" s="12" t="s">
        <v>77</v>
      </c>
      <c r="AY737" s="214" t="s">
        <v>148</v>
      </c>
    </row>
    <row r="738" spans="2:65" s="13" customFormat="1">
      <c r="B738" s="215"/>
      <c r="C738" s="216"/>
      <c r="D738" s="206" t="s">
        <v>157</v>
      </c>
      <c r="E738" s="217" t="s">
        <v>1</v>
      </c>
      <c r="F738" s="218" t="s">
        <v>846</v>
      </c>
      <c r="G738" s="216"/>
      <c r="H738" s="219">
        <v>1.8</v>
      </c>
      <c r="I738" s="220"/>
      <c r="J738" s="216"/>
      <c r="K738" s="216"/>
      <c r="L738" s="221"/>
      <c r="M738" s="222"/>
      <c r="N738" s="223"/>
      <c r="O738" s="223"/>
      <c r="P738" s="223"/>
      <c r="Q738" s="223"/>
      <c r="R738" s="223"/>
      <c r="S738" s="223"/>
      <c r="T738" s="224"/>
      <c r="AT738" s="225" t="s">
        <v>157</v>
      </c>
      <c r="AU738" s="225" t="s">
        <v>86</v>
      </c>
      <c r="AV738" s="13" t="s">
        <v>86</v>
      </c>
      <c r="AW738" s="13" t="s">
        <v>32</v>
      </c>
      <c r="AX738" s="13" t="s">
        <v>82</v>
      </c>
      <c r="AY738" s="225" t="s">
        <v>148</v>
      </c>
    </row>
    <row r="739" spans="2:65" s="1" customFormat="1" ht="16.5" customHeight="1">
      <c r="B739" s="34"/>
      <c r="C739" s="192" t="s">
        <v>847</v>
      </c>
      <c r="D739" s="192" t="s">
        <v>150</v>
      </c>
      <c r="E739" s="193" t="s">
        <v>848</v>
      </c>
      <c r="F739" s="194" t="s">
        <v>849</v>
      </c>
      <c r="G739" s="195" t="s">
        <v>153</v>
      </c>
      <c r="H739" s="196">
        <v>6.64</v>
      </c>
      <c r="I739" s="197"/>
      <c r="J739" s="196">
        <f>ROUND(I739*H739,2)</f>
        <v>0</v>
      </c>
      <c r="K739" s="194" t="s">
        <v>154</v>
      </c>
      <c r="L739" s="38"/>
      <c r="M739" s="198" t="s">
        <v>1</v>
      </c>
      <c r="N739" s="199" t="s">
        <v>42</v>
      </c>
      <c r="O739" s="66"/>
      <c r="P739" s="200">
        <f>O739*H739</f>
        <v>0</v>
      </c>
      <c r="Q739" s="200">
        <v>0</v>
      </c>
      <c r="R739" s="200">
        <f>Q739*H739</f>
        <v>0</v>
      </c>
      <c r="S739" s="200">
        <v>6.2E-2</v>
      </c>
      <c r="T739" s="201">
        <f>S739*H739</f>
        <v>0.41167999999999999</v>
      </c>
      <c r="AR739" s="202" t="s">
        <v>155</v>
      </c>
      <c r="AT739" s="202" t="s">
        <v>150</v>
      </c>
      <c r="AU739" s="202" t="s">
        <v>86</v>
      </c>
      <c r="AY739" s="17" t="s">
        <v>148</v>
      </c>
      <c r="BE739" s="203">
        <f>IF(N739="základní",J739,0)</f>
        <v>0</v>
      </c>
      <c r="BF739" s="203">
        <f>IF(N739="snížená",J739,0)</f>
        <v>0</v>
      </c>
      <c r="BG739" s="203">
        <f>IF(N739="zákl. přenesená",J739,0)</f>
        <v>0</v>
      </c>
      <c r="BH739" s="203">
        <f>IF(N739="sníž. přenesená",J739,0)</f>
        <v>0</v>
      </c>
      <c r="BI739" s="203">
        <f>IF(N739="nulová",J739,0)</f>
        <v>0</v>
      </c>
      <c r="BJ739" s="17" t="s">
        <v>82</v>
      </c>
      <c r="BK739" s="203">
        <f>ROUND(I739*H739,2)</f>
        <v>0</v>
      </c>
      <c r="BL739" s="17" t="s">
        <v>155</v>
      </c>
      <c r="BM739" s="202" t="s">
        <v>850</v>
      </c>
    </row>
    <row r="740" spans="2:65" s="12" customFormat="1">
      <c r="B740" s="204"/>
      <c r="C740" s="205"/>
      <c r="D740" s="206" t="s">
        <v>157</v>
      </c>
      <c r="E740" s="207" t="s">
        <v>1</v>
      </c>
      <c r="F740" s="208" t="s">
        <v>851</v>
      </c>
      <c r="G740" s="205"/>
      <c r="H740" s="207" t="s">
        <v>1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157</v>
      </c>
      <c r="AU740" s="214" t="s">
        <v>86</v>
      </c>
      <c r="AV740" s="12" t="s">
        <v>82</v>
      </c>
      <c r="AW740" s="12" t="s">
        <v>32</v>
      </c>
      <c r="AX740" s="12" t="s">
        <v>77</v>
      </c>
      <c r="AY740" s="214" t="s">
        <v>148</v>
      </c>
    </row>
    <row r="741" spans="2:65" s="13" customFormat="1">
      <c r="B741" s="215"/>
      <c r="C741" s="216"/>
      <c r="D741" s="206" t="s">
        <v>157</v>
      </c>
      <c r="E741" s="217" t="s">
        <v>1</v>
      </c>
      <c r="F741" s="218" t="s">
        <v>852</v>
      </c>
      <c r="G741" s="216"/>
      <c r="H741" s="219">
        <v>6.64</v>
      </c>
      <c r="I741" s="220"/>
      <c r="J741" s="216"/>
      <c r="K741" s="216"/>
      <c r="L741" s="221"/>
      <c r="M741" s="222"/>
      <c r="N741" s="223"/>
      <c r="O741" s="223"/>
      <c r="P741" s="223"/>
      <c r="Q741" s="223"/>
      <c r="R741" s="223"/>
      <c r="S741" s="223"/>
      <c r="T741" s="224"/>
      <c r="AT741" s="225" t="s">
        <v>157</v>
      </c>
      <c r="AU741" s="225" t="s">
        <v>86</v>
      </c>
      <c r="AV741" s="13" t="s">
        <v>86</v>
      </c>
      <c r="AW741" s="13" t="s">
        <v>32</v>
      </c>
      <c r="AX741" s="13" t="s">
        <v>77</v>
      </c>
      <c r="AY741" s="225" t="s">
        <v>148</v>
      </c>
    </row>
    <row r="742" spans="2:65" s="14" customFormat="1">
      <c r="B742" s="226"/>
      <c r="C742" s="227"/>
      <c r="D742" s="206" t="s">
        <v>157</v>
      </c>
      <c r="E742" s="228" t="s">
        <v>1</v>
      </c>
      <c r="F742" s="229" t="s">
        <v>160</v>
      </c>
      <c r="G742" s="227"/>
      <c r="H742" s="230">
        <v>6.64</v>
      </c>
      <c r="I742" s="231"/>
      <c r="J742" s="227"/>
      <c r="K742" s="227"/>
      <c r="L742" s="232"/>
      <c r="M742" s="233"/>
      <c r="N742" s="234"/>
      <c r="O742" s="234"/>
      <c r="P742" s="234"/>
      <c r="Q742" s="234"/>
      <c r="R742" s="234"/>
      <c r="S742" s="234"/>
      <c r="T742" s="235"/>
      <c r="AT742" s="236" t="s">
        <v>157</v>
      </c>
      <c r="AU742" s="236" t="s">
        <v>86</v>
      </c>
      <c r="AV742" s="14" t="s">
        <v>155</v>
      </c>
      <c r="AW742" s="14" t="s">
        <v>32</v>
      </c>
      <c r="AX742" s="14" t="s">
        <v>82</v>
      </c>
      <c r="AY742" s="236" t="s">
        <v>148</v>
      </c>
    </row>
    <row r="743" spans="2:65" s="1" customFormat="1" ht="24" customHeight="1">
      <c r="B743" s="34"/>
      <c r="C743" s="192" t="s">
        <v>853</v>
      </c>
      <c r="D743" s="192" t="s">
        <v>150</v>
      </c>
      <c r="E743" s="193" t="s">
        <v>854</v>
      </c>
      <c r="F743" s="194" t="s">
        <v>855</v>
      </c>
      <c r="G743" s="195" t="s">
        <v>439</v>
      </c>
      <c r="H743" s="196">
        <v>22.8</v>
      </c>
      <c r="I743" s="197"/>
      <c r="J743" s="196">
        <f>ROUND(I743*H743,2)</f>
        <v>0</v>
      </c>
      <c r="K743" s="194" t="s">
        <v>154</v>
      </c>
      <c r="L743" s="38"/>
      <c r="M743" s="198" t="s">
        <v>1</v>
      </c>
      <c r="N743" s="199" t="s">
        <v>42</v>
      </c>
      <c r="O743" s="66"/>
      <c r="P743" s="200">
        <f>O743*H743</f>
        <v>0</v>
      </c>
      <c r="Q743" s="200">
        <v>0</v>
      </c>
      <c r="R743" s="200">
        <f>Q743*H743</f>
        <v>0</v>
      </c>
      <c r="S743" s="200">
        <v>1.7999999999999999E-2</v>
      </c>
      <c r="T743" s="201">
        <f>S743*H743</f>
        <v>0.41039999999999999</v>
      </c>
      <c r="AR743" s="202" t="s">
        <v>155</v>
      </c>
      <c r="AT743" s="202" t="s">
        <v>150</v>
      </c>
      <c r="AU743" s="202" t="s">
        <v>86</v>
      </c>
      <c r="AY743" s="17" t="s">
        <v>148</v>
      </c>
      <c r="BE743" s="203">
        <f>IF(N743="základní",J743,0)</f>
        <v>0</v>
      </c>
      <c r="BF743" s="203">
        <f>IF(N743="snížená",J743,0)</f>
        <v>0</v>
      </c>
      <c r="BG743" s="203">
        <f>IF(N743="zákl. přenesená",J743,0)</f>
        <v>0</v>
      </c>
      <c r="BH743" s="203">
        <f>IF(N743="sníž. přenesená",J743,0)</f>
        <v>0</v>
      </c>
      <c r="BI743" s="203">
        <f>IF(N743="nulová",J743,0)</f>
        <v>0</v>
      </c>
      <c r="BJ743" s="17" t="s">
        <v>82</v>
      </c>
      <c r="BK743" s="203">
        <f>ROUND(I743*H743,2)</f>
        <v>0</v>
      </c>
      <c r="BL743" s="17" t="s">
        <v>155</v>
      </c>
      <c r="BM743" s="202" t="s">
        <v>856</v>
      </c>
    </row>
    <row r="744" spans="2:65" s="12" customFormat="1">
      <c r="B744" s="204"/>
      <c r="C744" s="205"/>
      <c r="D744" s="206" t="s">
        <v>157</v>
      </c>
      <c r="E744" s="207" t="s">
        <v>1</v>
      </c>
      <c r="F744" s="208" t="s">
        <v>857</v>
      </c>
      <c r="G744" s="205"/>
      <c r="H744" s="207" t="s">
        <v>1</v>
      </c>
      <c r="I744" s="209"/>
      <c r="J744" s="205"/>
      <c r="K744" s="205"/>
      <c r="L744" s="210"/>
      <c r="M744" s="211"/>
      <c r="N744" s="212"/>
      <c r="O744" s="212"/>
      <c r="P744" s="212"/>
      <c r="Q744" s="212"/>
      <c r="R744" s="212"/>
      <c r="S744" s="212"/>
      <c r="T744" s="213"/>
      <c r="AT744" s="214" t="s">
        <v>157</v>
      </c>
      <c r="AU744" s="214" t="s">
        <v>86</v>
      </c>
      <c r="AV744" s="12" t="s">
        <v>82</v>
      </c>
      <c r="AW744" s="12" t="s">
        <v>32</v>
      </c>
      <c r="AX744" s="12" t="s">
        <v>77</v>
      </c>
      <c r="AY744" s="214" t="s">
        <v>148</v>
      </c>
    </row>
    <row r="745" spans="2:65" s="13" customFormat="1">
      <c r="B745" s="215"/>
      <c r="C745" s="216"/>
      <c r="D745" s="206" t="s">
        <v>157</v>
      </c>
      <c r="E745" s="217" t="s">
        <v>1</v>
      </c>
      <c r="F745" s="218" t="s">
        <v>858</v>
      </c>
      <c r="G745" s="216"/>
      <c r="H745" s="219">
        <v>22.8</v>
      </c>
      <c r="I745" s="220"/>
      <c r="J745" s="216"/>
      <c r="K745" s="216"/>
      <c r="L745" s="221"/>
      <c r="M745" s="222"/>
      <c r="N745" s="223"/>
      <c r="O745" s="223"/>
      <c r="P745" s="223"/>
      <c r="Q745" s="223"/>
      <c r="R745" s="223"/>
      <c r="S745" s="223"/>
      <c r="T745" s="224"/>
      <c r="AT745" s="225" t="s">
        <v>157</v>
      </c>
      <c r="AU745" s="225" t="s">
        <v>86</v>
      </c>
      <c r="AV745" s="13" t="s">
        <v>86</v>
      </c>
      <c r="AW745" s="13" t="s">
        <v>32</v>
      </c>
      <c r="AX745" s="13" t="s">
        <v>82</v>
      </c>
      <c r="AY745" s="225" t="s">
        <v>148</v>
      </c>
    </row>
    <row r="746" spans="2:65" s="1" customFormat="1" ht="24" customHeight="1">
      <c r="B746" s="34"/>
      <c r="C746" s="192" t="s">
        <v>859</v>
      </c>
      <c r="D746" s="192" t="s">
        <v>150</v>
      </c>
      <c r="E746" s="193" t="s">
        <v>860</v>
      </c>
      <c r="F746" s="194" t="s">
        <v>861</v>
      </c>
      <c r="G746" s="195" t="s">
        <v>439</v>
      </c>
      <c r="H746" s="196">
        <v>12.75</v>
      </c>
      <c r="I746" s="197"/>
      <c r="J746" s="196">
        <f>ROUND(I746*H746,2)</f>
        <v>0</v>
      </c>
      <c r="K746" s="194" t="s">
        <v>154</v>
      </c>
      <c r="L746" s="38"/>
      <c r="M746" s="198" t="s">
        <v>1</v>
      </c>
      <c r="N746" s="199" t="s">
        <v>42</v>
      </c>
      <c r="O746" s="66"/>
      <c r="P746" s="200">
        <f>O746*H746</f>
        <v>0</v>
      </c>
      <c r="Q746" s="200">
        <v>0</v>
      </c>
      <c r="R746" s="200">
        <f>Q746*H746</f>
        <v>0</v>
      </c>
      <c r="S746" s="200">
        <v>6.5000000000000002E-2</v>
      </c>
      <c r="T746" s="201">
        <f>S746*H746</f>
        <v>0.82874999999999999</v>
      </c>
      <c r="AR746" s="202" t="s">
        <v>155</v>
      </c>
      <c r="AT746" s="202" t="s">
        <v>150</v>
      </c>
      <c r="AU746" s="202" t="s">
        <v>86</v>
      </c>
      <c r="AY746" s="17" t="s">
        <v>148</v>
      </c>
      <c r="BE746" s="203">
        <f>IF(N746="základní",J746,0)</f>
        <v>0</v>
      </c>
      <c r="BF746" s="203">
        <f>IF(N746="snížená",J746,0)</f>
        <v>0</v>
      </c>
      <c r="BG746" s="203">
        <f>IF(N746="zákl. přenesená",J746,0)</f>
        <v>0</v>
      </c>
      <c r="BH746" s="203">
        <f>IF(N746="sníž. přenesená",J746,0)</f>
        <v>0</v>
      </c>
      <c r="BI746" s="203">
        <f>IF(N746="nulová",J746,0)</f>
        <v>0</v>
      </c>
      <c r="BJ746" s="17" t="s">
        <v>82</v>
      </c>
      <c r="BK746" s="203">
        <f>ROUND(I746*H746,2)</f>
        <v>0</v>
      </c>
      <c r="BL746" s="17" t="s">
        <v>155</v>
      </c>
      <c r="BM746" s="202" t="s">
        <v>862</v>
      </c>
    </row>
    <row r="747" spans="2:65" s="12" customFormat="1">
      <c r="B747" s="204"/>
      <c r="C747" s="205"/>
      <c r="D747" s="206" t="s">
        <v>157</v>
      </c>
      <c r="E747" s="207" t="s">
        <v>1</v>
      </c>
      <c r="F747" s="208" t="s">
        <v>863</v>
      </c>
      <c r="G747" s="205"/>
      <c r="H747" s="207" t="s">
        <v>1</v>
      </c>
      <c r="I747" s="209"/>
      <c r="J747" s="205"/>
      <c r="K747" s="205"/>
      <c r="L747" s="210"/>
      <c r="M747" s="211"/>
      <c r="N747" s="212"/>
      <c r="O747" s="212"/>
      <c r="P747" s="212"/>
      <c r="Q747" s="212"/>
      <c r="R747" s="212"/>
      <c r="S747" s="212"/>
      <c r="T747" s="213"/>
      <c r="AT747" s="214" t="s">
        <v>157</v>
      </c>
      <c r="AU747" s="214" t="s">
        <v>86</v>
      </c>
      <c r="AV747" s="12" t="s">
        <v>82</v>
      </c>
      <c r="AW747" s="12" t="s">
        <v>32</v>
      </c>
      <c r="AX747" s="12" t="s">
        <v>77</v>
      </c>
      <c r="AY747" s="214" t="s">
        <v>148</v>
      </c>
    </row>
    <row r="748" spans="2:65" s="12" customFormat="1">
      <c r="B748" s="204"/>
      <c r="C748" s="205"/>
      <c r="D748" s="206" t="s">
        <v>157</v>
      </c>
      <c r="E748" s="207" t="s">
        <v>1</v>
      </c>
      <c r="F748" s="208" t="s">
        <v>864</v>
      </c>
      <c r="G748" s="205"/>
      <c r="H748" s="207" t="s">
        <v>1</v>
      </c>
      <c r="I748" s="209"/>
      <c r="J748" s="205"/>
      <c r="K748" s="205"/>
      <c r="L748" s="210"/>
      <c r="M748" s="211"/>
      <c r="N748" s="212"/>
      <c r="O748" s="212"/>
      <c r="P748" s="212"/>
      <c r="Q748" s="212"/>
      <c r="R748" s="212"/>
      <c r="S748" s="212"/>
      <c r="T748" s="213"/>
      <c r="AT748" s="214" t="s">
        <v>157</v>
      </c>
      <c r="AU748" s="214" t="s">
        <v>86</v>
      </c>
      <c r="AV748" s="12" t="s">
        <v>82</v>
      </c>
      <c r="AW748" s="12" t="s">
        <v>32</v>
      </c>
      <c r="AX748" s="12" t="s">
        <v>77</v>
      </c>
      <c r="AY748" s="214" t="s">
        <v>148</v>
      </c>
    </row>
    <row r="749" spans="2:65" s="13" customFormat="1">
      <c r="B749" s="215"/>
      <c r="C749" s="216"/>
      <c r="D749" s="206" t="s">
        <v>157</v>
      </c>
      <c r="E749" s="217" t="s">
        <v>1</v>
      </c>
      <c r="F749" s="218" t="s">
        <v>865</v>
      </c>
      <c r="G749" s="216"/>
      <c r="H749" s="219">
        <v>12.75</v>
      </c>
      <c r="I749" s="220"/>
      <c r="J749" s="216"/>
      <c r="K749" s="216"/>
      <c r="L749" s="221"/>
      <c r="M749" s="222"/>
      <c r="N749" s="223"/>
      <c r="O749" s="223"/>
      <c r="P749" s="223"/>
      <c r="Q749" s="223"/>
      <c r="R749" s="223"/>
      <c r="S749" s="223"/>
      <c r="T749" s="224"/>
      <c r="AT749" s="225" t="s">
        <v>157</v>
      </c>
      <c r="AU749" s="225" t="s">
        <v>86</v>
      </c>
      <c r="AV749" s="13" t="s">
        <v>86</v>
      </c>
      <c r="AW749" s="13" t="s">
        <v>32</v>
      </c>
      <c r="AX749" s="13" t="s">
        <v>82</v>
      </c>
      <c r="AY749" s="225" t="s">
        <v>148</v>
      </c>
    </row>
    <row r="750" spans="2:65" s="1" customFormat="1" ht="24" customHeight="1">
      <c r="B750" s="34"/>
      <c r="C750" s="192" t="s">
        <v>866</v>
      </c>
      <c r="D750" s="192" t="s">
        <v>150</v>
      </c>
      <c r="E750" s="193" t="s">
        <v>867</v>
      </c>
      <c r="F750" s="194" t="s">
        <v>868</v>
      </c>
      <c r="G750" s="195" t="s">
        <v>439</v>
      </c>
      <c r="H750" s="196">
        <v>5</v>
      </c>
      <c r="I750" s="197"/>
      <c r="J750" s="196">
        <f>ROUND(I750*H750,2)</f>
        <v>0</v>
      </c>
      <c r="K750" s="194" t="s">
        <v>154</v>
      </c>
      <c r="L750" s="38"/>
      <c r="M750" s="198" t="s">
        <v>1</v>
      </c>
      <c r="N750" s="199" t="s">
        <v>42</v>
      </c>
      <c r="O750" s="66"/>
      <c r="P750" s="200">
        <f>O750*H750</f>
        <v>0</v>
      </c>
      <c r="Q750" s="200">
        <v>4.7350000000000003E-2</v>
      </c>
      <c r="R750" s="200">
        <f>Q750*H750</f>
        <v>0.23675000000000002</v>
      </c>
      <c r="S750" s="200">
        <v>0</v>
      </c>
      <c r="T750" s="201">
        <f>S750*H750</f>
        <v>0</v>
      </c>
      <c r="AR750" s="202" t="s">
        <v>155</v>
      </c>
      <c r="AT750" s="202" t="s">
        <v>150</v>
      </c>
      <c r="AU750" s="202" t="s">
        <v>86</v>
      </c>
      <c r="AY750" s="17" t="s">
        <v>148</v>
      </c>
      <c r="BE750" s="203">
        <f>IF(N750="základní",J750,0)</f>
        <v>0</v>
      </c>
      <c r="BF750" s="203">
        <f>IF(N750="snížená",J750,0)</f>
        <v>0</v>
      </c>
      <c r="BG750" s="203">
        <f>IF(N750="zákl. přenesená",J750,0)</f>
        <v>0</v>
      </c>
      <c r="BH750" s="203">
        <f>IF(N750="sníž. přenesená",J750,0)</f>
        <v>0</v>
      </c>
      <c r="BI750" s="203">
        <f>IF(N750="nulová",J750,0)</f>
        <v>0</v>
      </c>
      <c r="BJ750" s="17" t="s">
        <v>82</v>
      </c>
      <c r="BK750" s="203">
        <f>ROUND(I750*H750,2)</f>
        <v>0</v>
      </c>
      <c r="BL750" s="17" t="s">
        <v>155</v>
      </c>
      <c r="BM750" s="202" t="s">
        <v>869</v>
      </c>
    </row>
    <row r="751" spans="2:65" s="12" customFormat="1">
      <c r="B751" s="204"/>
      <c r="C751" s="205"/>
      <c r="D751" s="206" t="s">
        <v>157</v>
      </c>
      <c r="E751" s="207" t="s">
        <v>1</v>
      </c>
      <c r="F751" s="208" t="s">
        <v>870</v>
      </c>
      <c r="G751" s="205"/>
      <c r="H751" s="207" t="s">
        <v>1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157</v>
      </c>
      <c r="AU751" s="214" t="s">
        <v>86</v>
      </c>
      <c r="AV751" s="12" t="s">
        <v>82</v>
      </c>
      <c r="AW751" s="12" t="s">
        <v>32</v>
      </c>
      <c r="AX751" s="12" t="s">
        <v>77</v>
      </c>
      <c r="AY751" s="214" t="s">
        <v>148</v>
      </c>
    </row>
    <row r="752" spans="2:65" s="13" customFormat="1">
      <c r="B752" s="215"/>
      <c r="C752" s="216"/>
      <c r="D752" s="206" t="s">
        <v>157</v>
      </c>
      <c r="E752" s="217" t="s">
        <v>1</v>
      </c>
      <c r="F752" s="218" t="s">
        <v>177</v>
      </c>
      <c r="G752" s="216"/>
      <c r="H752" s="219">
        <v>5</v>
      </c>
      <c r="I752" s="220"/>
      <c r="J752" s="216"/>
      <c r="K752" s="216"/>
      <c r="L752" s="221"/>
      <c r="M752" s="222"/>
      <c r="N752" s="223"/>
      <c r="O752" s="223"/>
      <c r="P752" s="223"/>
      <c r="Q752" s="223"/>
      <c r="R752" s="223"/>
      <c r="S752" s="223"/>
      <c r="T752" s="224"/>
      <c r="AT752" s="225" t="s">
        <v>157</v>
      </c>
      <c r="AU752" s="225" t="s">
        <v>86</v>
      </c>
      <c r="AV752" s="13" t="s">
        <v>86</v>
      </c>
      <c r="AW752" s="13" t="s">
        <v>32</v>
      </c>
      <c r="AX752" s="13" t="s">
        <v>82</v>
      </c>
      <c r="AY752" s="225" t="s">
        <v>148</v>
      </c>
    </row>
    <row r="753" spans="2:65" s="1" customFormat="1" ht="24" customHeight="1">
      <c r="B753" s="34"/>
      <c r="C753" s="192" t="s">
        <v>871</v>
      </c>
      <c r="D753" s="192" t="s">
        <v>150</v>
      </c>
      <c r="E753" s="193" t="s">
        <v>872</v>
      </c>
      <c r="F753" s="194" t="s">
        <v>873</v>
      </c>
      <c r="G753" s="195" t="s">
        <v>874</v>
      </c>
      <c r="H753" s="196">
        <v>1</v>
      </c>
      <c r="I753" s="197"/>
      <c r="J753" s="196">
        <f>ROUND(I753*H753,2)</f>
        <v>0</v>
      </c>
      <c r="K753" s="194" t="s">
        <v>1</v>
      </c>
      <c r="L753" s="38"/>
      <c r="M753" s="198" t="s">
        <v>1</v>
      </c>
      <c r="N753" s="199" t="s">
        <v>42</v>
      </c>
      <c r="O753" s="66"/>
      <c r="P753" s="200">
        <f>O753*H753</f>
        <v>0</v>
      </c>
      <c r="Q753" s="200">
        <v>0</v>
      </c>
      <c r="R753" s="200">
        <f>Q753*H753</f>
        <v>0</v>
      </c>
      <c r="S753" s="200">
        <v>3.0000000000000001E-3</v>
      </c>
      <c r="T753" s="201">
        <f>S753*H753</f>
        <v>3.0000000000000001E-3</v>
      </c>
      <c r="AR753" s="202" t="s">
        <v>155</v>
      </c>
      <c r="AT753" s="202" t="s">
        <v>150</v>
      </c>
      <c r="AU753" s="202" t="s">
        <v>86</v>
      </c>
      <c r="AY753" s="17" t="s">
        <v>148</v>
      </c>
      <c r="BE753" s="203">
        <f>IF(N753="základní",J753,0)</f>
        <v>0</v>
      </c>
      <c r="BF753" s="203">
        <f>IF(N753="snížená",J753,0)</f>
        <v>0</v>
      </c>
      <c r="BG753" s="203">
        <f>IF(N753="zákl. přenesená",J753,0)</f>
        <v>0</v>
      </c>
      <c r="BH753" s="203">
        <f>IF(N753="sníž. přenesená",J753,0)</f>
        <v>0</v>
      </c>
      <c r="BI753" s="203">
        <f>IF(N753="nulová",J753,0)</f>
        <v>0</v>
      </c>
      <c r="BJ753" s="17" t="s">
        <v>82</v>
      </c>
      <c r="BK753" s="203">
        <f>ROUND(I753*H753,2)</f>
        <v>0</v>
      </c>
      <c r="BL753" s="17" t="s">
        <v>155</v>
      </c>
      <c r="BM753" s="202" t="s">
        <v>875</v>
      </c>
    </row>
    <row r="754" spans="2:65" s="13" customFormat="1">
      <c r="B754" s="215"/>
      <c r="C754" s="216"/>
      <c r="D754" s="206" t="s">
        <v>157</v>
      </c>
      <c r="E754" s="217" t="s">
        <v>1</v>
      </c>
      <c r="F754" s="218" t="s">
        <v>82</v>
      </c>
      <c r="G754" s="216"/>
      <c r="H754" s="219">
        <v>1</v>
      </c>
      <c r="I754" s="220"/>
      <c r="J754" s="216"/>
      <c r="K754" s="216"/>
      <c r="L754" s="221"/>
      <c r="M754" s="222"/>
      <c r="N754" s="223"/>
      <c r="O754" s="223"/>
      <c r="P754" s="223"/>
      <c r="Q754" s="223"/>
      <c r="R754" s="223"/>
      <c r="S754" s="223"/>
      <c r="T754" s="224"/>
      <c r="AT754" s="225" t="s">
        <v>157</v>
      </c>
      <c r="AU754" s="225" t="s">
        <v>86</v>
      </c>
      <c r="AV754" s="13" t="s">
        <v>86</v>
      </c>
      <c r="AW754" s="13" t="s">
        <v>32</v>
      </c>
      <c r="AX754" s="13" t="s">
        <v>82</v>
      </c>
      <c r="AY754" s="225" t="s">
        <v>148</v>
      </c>
    </row>
    <row r="755" spans="2:65" s="1" customFormat="1" ht="16.5" customHeight="1">
      <c r="B755" s="34"/>
      <c r="C755" s="192" t="s">
        <v>876</v>
      </c>
      <c r="D755" s="192" t="s">
        <v>150</v>
      </c>
      <c r="E755" s="193" t="s">
        <v>877</v>
      </c>
      <c r="F755" s="194" t="s">
        <v>878</v>
      </c>
      <c r="G755" s="195" t="s">
        <v>439</v>
      </c>
      <c r="H755" s="196">
        <v>79.319999999999993</v>
      </c>
      <c r="I755" s="197"/>
      <c r="J755" s="196">
        <f>ROUND(I755*H755,2)</f>
        <v>0</v>
      </c>
      <c r="K755" s="194" t="s">
        <v>1</v>
      </c>
      <c r="L755" s="38"/>
      <c r="M755" s="198" t="s">
        <v>1</v>
      </c>
      <c r="N755" s="199" t="s">
        <v>42</v>
      </c>
      <c r="O755" s="66"/>
      <c r="P755" s="200">
        <f>O755*H755</f>
        <v>0</v>
      </c>
      <c r="Q755" s="200">
        <v>8.0000000000000007E-5</v>
      </c>
      <c r="R755" s="200">
        <f>Q755*H755</f>
        <v>6.3455999999999999E-3</v>
      </c>
      <c r="S755" s="200">
        <v>0</v>
      </c>
      <c r="T755" s="201">
        <f>S755*H755</f>
        <v>0</v>
      </c>
      <c r="AR755" s="202" t="s">
        <v>155</v>
      </c>
      <c r="AT755" s="202" t="s">
        <v>150</v>
      </c>
      <c r="AU755" s="202" t="s">
        <v>86</v>
      </c>
      <c r="AY755" s="17" t="s">
        <v>148</v>
      </c>
      <c r="BE755" s="203">
        <f>IF(N755="základní",J755,0)</f>
        <v>0</v>
      </c>
      <c r="BF755" s="203">
        <f>IF(N755="snížená",J755,0)</f>
        <v>0</v>
      </c>
      <c r="BG755" s="203">
        <f>IF(N755="zákl. přenesená",J755,0)</f>
        <v>0</v>
      </c>
      <c r="BH755" s="203">
        <f>IF(N755="sníž. přenesená",J755,0)</f>
        <v>0</v>
      </c>
      <c r="BI755" s="203">
        <f>IF(N755="nulová",J755,0)</f>
        <v>0</v>
      </c>
      <c r="BJ755" s="17" t="s">
        <v>82</v>
      </c>
      <c r="BK755" s="203">
        <f>ROUND(I755*H755,2)</f>
        <v>0</v>
      </c>
      <c r="BL755" s="17" t="s">
        <v>155</v>
      </c>
      <c r="BM755" s="202" t="s">
        <v>879</v>
      </c>
    </row>
    <row r="756" spans="2:65" s="12" customFormat="1">
      <c r="B756" s="204"/>
      <c r="C756" s="205"/>
      <c r="D756" s="206" t="s">
        <v>157</v>
      </c>
      <c r="E756" s="207" t="s">
        <v>1</v>
      </c>
      <c r="F756" s="208" t="s">
        <v>880</v>
      </c>
      <c r="G756" s="205"/>
      <c r="H756" s="207" t="s">
        <v>1</v>
      </c>
      <c r="I756" s="209"/>
      <c r="J756" s="205"/>
      <c r="K756" s="205"/>
      <c r="L756" s="210"/>
      <c r="M756" s="211"/>
      <c r="N756" s="212"/>
      <c r="O756" s="212"/>
      <c r="P756" s="212"/>
      <c r="Q756" s="212"/>
      <c r="R756" s="212"/>
      <c r="S756" s="212"/>
      <c r="T756" s="213"/>
      <c r="AT756" s="214" t="s">
        <v>157</v>
      </c>
      <c r="AU756" s="214" t="s">
        <v>86</v>
      </c>
      <c r="AV756" s="12" t="s">
        <v>82</v>
      </c>
      <c r="AW756" s="12" t="s">
        <v>32</v>
      </c>
      <c r="AX756" s="12" t="s">
        <v>77</v>
      </c>
      <c r="AY756" s="214" t="s">
        <v>148</v>
      </c>
    </row>
    <row r="757" spans="2:65" s="13" customFormat="1">
      <c r="B757" s="215"/>
      <c r="C757" s="216"/>
      <c r="D757" s="206" t="s">
        <v>157</v>
      </c>
      <c r="E757" s="217" t="s">
        <v>1</v>
      </c>
      <c r="F757" s="218" t="s">
        <v>881</v>
      </c>
      <c r="G757" s="216"/>
      <c r="H757" s="219">
        <v>70</v>
      </c>
      <c r="I757" s="220"/>
      <c r="J757" s="216"/>
      <c r="K757" s="216"/>
      <c r="L757" s="221"/>
      <c r="M757" s="222"/>
      <c r="N757" s="223"/>
      <c r="O757" s="223"/>
      <c r="P757" s="223"/>
      <c r="Q757" s="223"/>
      <c r="R757" s="223"/>
      <c r="S757" s="223"/>
      <c r="T757" s="224"/>
      <c r="AT757" s="225" t="s">
        <v>157</v>
      </c>
      <c r="AU757" s="225" t="s">
        <v>86</v>
      </c>
      <c r="AV757" s="13" t="s">
        <v>86</v>
      </c>
      <c r="AW757" s="13" t="s">
        <v>32</v>
      </c>
      <c r="AX757" s="13" t="s">
        <v>77</v>
      </c>
      <c r="AY757" s="225" t="s">
        <v>148</v>
      </c>
    </row>
    <row r="758" spans="2:65" s="13" customFormat="1">
      <c r="B758" s="215"/>
      <c r="C758" s="216"/>
      <c r="D758" s="206" t="s">
        <v>157</v>
      </c>
      <c r="E758" s="217" t="s">
        <v>1</v>
      </c>
      <c r="F758" s="218" t="s">
        <v>882</v>
      </c>
      <c r="G758" s="216"/>
      <c r="H758" s="219">
        <v>6.05</v>
      </c>
      <c r="I758" s="220"/>
      <c r="J758" s="216"/>
      <c r="K758" s="216"/>
      <c r="L758" s="221"/>
      <c r="M758" s="222"/>
      <c r="N758" s="223"/>
      <c r="O758" s="223"/>
      <c r="P758" s="223"/>
      <c r="Q758" s="223"/>
      <c r="R758" s="223"/>
      <c r="S758" s="223"/>
      <c r="T758" s="224"/>
      <c r="AT758" s="225" t="s">
        <v>157</v>
      </c>
      <c r="AU758" s="225" t="s">
        <v>86</v>
      </c>
      <c r="AV758" s="13" t="s">
        <v>86</v>
      </c>
      <c r="AW758" s="13" t="s">
        <v>32</v>
      </c>
      <c r="AX758" s="13" t="s">
        <v>77</v>
      </c>
      <c r="AY758" s="225" t="s">
        <v>148</v>
      </c>
    </row>
    <row r="759" spans="2:65" s="13" customFormat="1">
      <c r="B759" s="215"/>
      <c r="C759" s="216"/>
      <c r="D759" s="206" t="s">
        <v>157</v>
      </c>
      <c r="E759" s="217" t="s">
        <v>1</v>
      </c>
      <c r="F759" s="218" t="s">
        <v>883</v>
      </c>
      <c r="G759" s="216"/>
      <c r="H759" s="219">
        <v>3.27</v>
      </c>
      <c r="I759" s="220"/>
      <c r="J759" s="216"/>
      <c r="K759" s="216"/>
      <c r="L759" s="221"/>
      <c r="M759" s="222"/>
      <c r="N759" s="223"/>
      <c r="O759" s="223"/>
      <c r="P759" s="223"/>
      <c r="Q759" s="223"/>
      <c r="R759" s="223"/>
      <c r="S759" s="223"/>
      <c r="T759" s="224"/>
      <c r="AT759" s="225" t="s">
        <v>157</v>
      </c>
      <c r="AU759" s="225" t="s">
        <v>86</v>
      </c>
      <c r="AV759" s="13" t="s">
        <v>86</v>
      </c>
      <c r="AW759" s="13" t="s">
        <v>32</v>
      </c>
      <c r="AX759" s="13" t="s">
        <v>77</v>
      </c>
      <c r="AY759" s="225" t="s">
        <v>148</v>
      </c>
    </row>
    <row r="760" spans="2:65" s="14" customFormat="1">
      <c r="B760" s="226"/>
      <c r="C760" s="227"/>
      <c r="D760" s="206" t="s">
        <v>157</v>
      </c>
      <c r="E760" s="228" t="s">
        <v>1</v>
      </c>
      <c r="F760" s="229" t="s">
        <v>160</v>
      </c>
      <c r="G760" s="227"/>
      <c r="H760" s="230">
        <v>79.319999999999993</v>
      </c>
      <c r="I760" s="231"/>
      <c r="J760" s="227"/>
      <c r="K760" s="227"/>
      <c r="L760" s="232"/>
      <c r="M760" s="233"/>
      <c r="N760" s="234"/>
      <c r="O760" s="234"/>
      <c r="P760" s="234"/>
      <c r="Q760" s="234"/>
      <c r="R760" s="234"/>
      <c r="S760" s="234"/>
      <c r="T760" s="235"/>
      <c r="AT760" s="236" t="s">
        <v>157</v>
      </c>
      <c r="AU760" s="236" t="s">
        <v>86</v>
      </c>
      <c r="AV760" s="14" t="s">
        <v>155</v>
      </c>
      <c r="AW760" s="14" t="s">
        <v>32</v>
      </c>
      <c r="AX760" s="14" t="s">
        <v>82</v>
      </c>
      <c r="AY760" s="236" t="s">
        <v>148</v>
      </c>
    </row>
    <row r="761" spans="2:65" s="1" customFormat="1" ht="36" customHeight="1">
      <c r="B761" s="34"/>
      <c r="C761" s="192" t="s">
        <v>884</v>
      </c>
      <c r="D761" s="192" t="s">
        <v>150</v>
      </c>
      <c r="E761" s="193" t="s">
        <v>885</v>
      </c>
      <c r="F761" s="194" t="s">
        <v>886</v>
      </c>
      <c r="G761" s="195" t="s">
        <v>153</v>
      </c>
      <c r="H761" s="196">
        <v>536.12</v>
      </c>
      <c r="I761" s="197"/>
      <c r="J761" s="196">
        <f>ROUND(I761*H761,2)</f>
        <v>0</v>
      </c>
      <c r="K761" s="194" t="s">
        <v>154</v>
      </c>
      <c r="L761" s="38"/>
      <c r="M761" s="198" t="s">
        <v>1</v>
      </c>
      <c r="N761" s="199" t="s">
        <v>42</v>
      </c>
      <c r="O761" s="66"/>
      <c r="P761" s="200">
        <f>O761*H761</f>
        <v>0</v>
      </c>
      <c r="Q761" s="200">
        <v>0</v>
      </c>
      <c r="R761" s="200">
        <f>Q761*H761</f>
        <v>0</v>
      </c>
      <c r="S761" s="200">
        <v>5.8999999999999997E-2</v>
      </c>
      <c r="T761" s="201">
        <f>S761*H761</f>
        <v>31.631079999999997</v>
      </c>
      <c r="AR761" s="202" t="s">
        <v>155</v>
      </c>
      <c r="AT761" s="202" t="s">
        <v>150</v>
      </c>
      <c r="AU761" s="202" t="s">
        <v>86</v>
      </c>
      <c r="AY761" s="17" t="s">
        <v>148</v>
      </c>
      <c r="BE761" s="203">
        <f>IF(N761="základní",J761,0)</f>
        <v>0</v>
      </c>
      <c r="BF761" s="203">
        <f>IF(N761="snížená",J761,0)</f>
        <v>0</v>
      </c>
      <c r="BG761" s="203">
        <f>IF(N761="zákl. přenesená",J761,0)</f>
        <v>0</v>
      </c>
      <c r="BH761" s="203">
        <f>IF(N761="sníž. přenesená",J761,0)</f>
        <v>0</v>
      </c>
      <c r="BI761" s="203">
        <f>IF(N761="nulová",J761,0)</f>
        <v>0</v>
      </c>
      <c r="BJ761" s="17" t="s">
        <v>82</v>
      </c>
      <c r="BK761" s="203">
        <f>ROUND(I761*H761,2)</f>
        <v>0</v>
      </c>
      <c r="BL761" s="17" t="s">
        <v>155</v>
      </c>
      <c r="BM761" s="202" t="s">
        <v>887</v>
      </c>
    </row>
    <row r="762" spans="2:65" s="12" customFormat="1">
      <c r="B762" s="204"/>
      <c r="C762" s="205"/>
      <c r="D762" s="206" t="s">
        <v>157</v>
      </c>
      <c r="E762" s="207" t="s">
        <v>1</v>
      </c>
      <c r="F762" s="208" t="s">
        <v>888</v>
      </c>
      <c r="G762" s="205"/>
      <c r="H762" s="207" t="s">
        <v>1</v>
      </c>
      <c r="I762" s="209"/>
      <c r="J762" s="205"/>
      <c r="K762" s="205"/>
      <c r="L762" s="210"/>
      <c r="M762" s="211"/>
      <c r="N762" s="212"/>
      <c r="O762" s="212"/>
      <c r="P762" s="212"/>
      <c r="Q762" s="212"/>
      <c r="R762" s="212"/>
      <c r="S762" s="212"/>
      <c r="T762" s="213"/>
      <c r="AT762" s="214" t="s">
        <v>157</v>
      </c>
      <c r="AU762" s="214" t="s">
        <v>86</v>
      </c>
      <c r="AV762" s="12" t="s">
        <v>82</v>
      </c>
      <c r="AW762" s="12" t="s">
        <v>32</v>
      </c>
      <c r="AX762" s="12" t="s">
        <v>77</v>
      </c>
      <c r="AY762" s="214" t="s">
        <v>148</v>
      </c>
    </row>
    <row r="763" spans="2:65" s="13" customFormat="1">
      <c r="B763" s="215"/>
      <c r="C763" s="216"/>
      <c r="D763" s="206" t="s">
        <v>157</v>
      </c>
      <c r="E763" s="217" t="s">
        <v>1</v>
      </c>
      <c r="F763" s="218" t="s">
        <v>889</v>
      </c>
      <c r="G763" s="216"/>
      <c r="H763" s="219">
        <v>497.89</v>
      </c>
      <c r="I763" s="220"/>
      <c r="J763" s="216"/>
      <c r="K763" s="216"/>
      <c r="L763" s="221"/>
      <c r="M763" s="222"/>
      <c r="N763" s="223"/>
      <c r="O763" s="223"/>
      <c r="P763" s="223"/>
      <c r="Q763" s="223"/>
      <c r="R763" s="223"/>
      <c r="S763" s="223"/>
      <c r="T763" s="224"/>
      <c r="AT763" s="225" t="s">
        <v>157</v>
      </c>
      <c r="AU763" s="225" t="s">
        <v>86</v>
      </c>
      <c r="AV763" s="13" t="s">
        <v>86</v>
      </c>
      <c r="AW763" s="13" t="s">
        <v>32</v>
      </c>
      <c r="AX763" s="13" t="s">
        <v>77</v>
      </c>
      <c r="AY763" s="225" t="s">
        <v>148</v>
      </c>
    </row>
    <row r="764" spans="2:65" s="13" customFormat="1">
      <c r="B764" s="215"/>
      <c r="C764" s="216"/>
      <c r="D764" s="206" t="s">
        <v>157</v>
      </c>
      <c r="E764" s="217" t="s">
        <v>1</v>
      </c>
      <c r="F764" s="218" t="s">
        <v>352</v>
      </c>
      <c r="G764" s="216"/>
      <c r="H764" s="219">
        <v>38.229999999999997</v>
      </c>
      <c r="I764" s="220"/>
      <c r="J764" s="216"/>
      <c r="K764" s="216"/>
      <c r="L764" s="221"/>
      <c r="M764" s="222"/>
      <c r="N764" s="223"/>
      <c r="O764" s="223"/>
      <c r="P764" s="223"/>
      <c r="Q764" s="223"/>
      <c r="R764" s="223"/>
      <c r="S764" s="223"/>
      <c r="T764" s="224"/>
      <c r="AT764" s="225" t="s">
        <v>157</v>
      </c>
      <c r="AU764" s="225" t="s">
        <v>86</v>
      </c>
      <c r="AV764" s="13" t="s">
        <v>86</v>
      </c>
      <c r="AW764" s="13" t="s">
        <v>32</v>
      </c>
      <c r="AX764" s="13" t="s">
        <v>77</v>
      </c>
      <c r="AY764" s="225" t="s">
        <v>148</v>
      </c>
    </row>
    <row r="765" spans="2:65" s="14" customFormat="1">
      <c r="B765" s="226"/>
      <c r="C765" s="227"/>
      <c r="D765" s="206" t="s">
        <v>157</v>
      </c>
      <c r="E765" s="228" t="s">
        <v>1</v>
      </c>
      <c r="F765" s="229" t="s">
        <v>160</v>
      </c>
      <c r="G765" s="227"/>
      <c r="H765" s="230">
        <v>536.12</v>
      </c>
      <c r="I765" s="231"/>
      <c r="J765" s="227"/>
      <c r="K765" s="227"/>
      <c r="L765" s="232"/>
      <c r="M765" s="233"/>
      <c r="N765" s="234"/>
      <c r="O765" s="234"/>
      <c r="P765" s="234"/>
      <c r="Q765" s="234"/>
      <c r="R765" s="234"/>
      <c r="S765" s="234"/>
      <c r="T765" s="235"/>
      <c r="AT765" s="236" t="s">
        <v>157</v>
      </c>
      <c r="AU765" s="236" t="s">
        <v>86</v>
      </c>
      <c r="AV765" s="14" t="s">
        <v>155</v>
      </c>
      <c r="AW765" s="14" t="s">
        <v>32</v>
      </c>
      <c r="AX765" s="14" t="s">
        <v>82</v>
      </c>
      <c r="AY765" s="236" t="s">
        <v>148</v>
      </c>
    </row>
    <row r="766" spans="2:65" s="11" customFormat="1" ht="22.9" customHeight="1">
      <c r="B766" s="176"/>
      <c r="C766" s="177"/>
      <c r="D766" s="178" t="s">
        <v>76</v>
      </c>
      <c r="E766" s="190" t="s">
        <v>890</v>
      </c>
      <c r="F766" s="190" t="s">
        <v>891</v>
      </c>
      <c r="G766" s="177"/>
      <c r="H766" s="177"/>
      <c r="I766" s="180"/>
      <c r="J766" s="191">
        <f>BK766</f>
        <v>0</v>
      </c>
      <c r="K766" s="177"/>
      <c r="L766" s="182"/>
      <c r="M766" s="183"/>
      <c r="N766" s="184"/>
      <c r="O766" s="184"/>
      <c r="P766" s="185">
        <f>SUM(P767:P781)</f>
        <v>0</v>
      </c>
      <c r="Q766" s="184"/>
      <c r="R766" s="185">
        <f>SUM(R767:R781)</f>
        <v>0</v>
      </c>
      <c r="S766" s="184"/>
      <c r="T766" s="186">
        <f>SUM(T767:T781)</f>
        <v>0</v>
      </c>
      <c r="AR766" s="187" t="s">
        <v>82</v>
      </c>
      <c r="AT766" s="188" t="s">
        <v>76</v>
      </c>
      <c r="AU766" s="188" t="s">
        <v>82</v>
      </c>
      <c r="AY766" s="187" t="s">
        <v>148</v>
      </c>
      <c r="BK766" s="189">
        <f>SUM(BK767:BK781)</f>
        <v>0</v>
      </c>
    </row>
    <row r="767" spans="2:65" s="1" customFormat="1" ht="24" customHeight="1">
      <c r="B767" s="34"/>
      <c r="C767" s="192" t="s">
        <v>892</v>
      </c>
      <c r="D767" s="192" t="s">
        <v>150</v>
      </c>
      <c r="E767" s="193" t="s">
        <v>893</v>
      </c>
      <c r="F767" s="194" t="s">
        <v>894</v>
      </c>
      <c r="G767" s="195" t="s">
        <v>193</v>
      </c>
      <c r="H767" s="196">
        <v>138.22999999999999</v>
      </c>
      <c r="I767" s="197"/>
      <c r="J767" s="196">
        <f>ROUND(I767*H767,2)</f>
        <v>0</v>
      </c>
      <c r="K767" s="194" t="s">
        <v>154</v>
      </c>
      <c r="L767" s="38"/>
      <c r="M767" s="198" t="s">
        <v>1</v>
      </c>
      <c r="N767" s="199" t="s">
        <v>42</v>
      </c>
      <c r="O767" s="66"/>
      <c r="P767" s="200">
        <f>O767*H767</f>
        <v>0</v>
      </c>
      <c r="Q767" s="200">
        <v>0</v>
      </c>
      <c r="R767" s="200">
        <f>Q767*H767</f>
        <v>0</v>
      </c>
      <c r="S767" s="200">
        <v>0</v>
      </c>
      <c r="T767" s="201">
        <f>S767*H767</f>
        <v>0</v>
      </c>
      <c r="AR767" s="202" t="s">
        <v>155</v>
      </c>
      <c r="AT767" s="202" t="s">
        <v>150</v>
      </c>
      <c r="AU767" s="202" t="s">
        <v>86</v>
      </c>
      <c r="AY767" s="17" t="s">
        <v>148</v>
      </c>
      <c r="BE767" s="203">
        <f>IF(N767="základní",J767,0)</f>
        <v>0</v>
      </c>
      <c r="BF767" s="203">
        <f>IF(N767="snížená",J767,0)</f>
        <v>0</v>
      </c>
      <c r="BG767" s="203">
        <f>IF(N767="zákl. přenesená",J767,0)</f>
        <v>0</v>
      </c>
      <c r="BH767" s="203">
        <f>IF(N767="sníž. přenesená",J767,0)</f>
        <v>0</v>
      </c>
      <c r="BI767" s="203">
        <f>IF(N767="nulová",J767,0)</f>
        <v>0</v>
      </c>
      <c r="BJ767" s="17" t="s">
        <v>82</v>
      </c>
      <c r="BK767" s="203">
        <f>ROUND(I767*H767,2)</f>
        <v>0</v>
      </c>
      <c r="BL767" s="17" t="s">
        <v>155</v>
      </c>
      <c r="BM767" s="202" t="s">
        <v>895</v>
      </c>
    </row>
    <row r="768" spans="2:65" s="1" customFormat="1" ht="16.5" customHeight="1">
      <c r="B768" s="34"/>
      <c r="C768" s="192" t="s">
        <v>896</v>
      </c>
      <c r="D768" s="192" t="s">
        <v>150</v>
      </c>
      <c r="E768" s="193" t="s">
        <v>897</v>
      </c>
      <c r="F768" s="194" t="s">
        <v>898</v>
      </c>
      <c r="G768" s="195" t="s">
        <v>439</v>
      </c>
      <c r="H768" s="196">
        <v>7</v>
      </c>
      <c r="I768" s="197"/>
      <c r="J768" s="196">
        <f>ROUND(I768*H768,2)</f>
        <v>0</v>
      </c>
      <c r="K768" s="194" t="s">
        <v>154</v>
      </c>
      <c r="L768" s="38"/>
      <c r="M768" s="198" t="s">
        <v>1</v>
      </c>
      <c r="N768" s="199" t="s">
        <v>42</v>
      </c>
      <c r="O768" s="66"/>
      <c r="P768" s="200">
        <f>O768*H768</f>
        <v>0</v>
      </c>
      <c r="Q768" s="200">
        <v>0</v>
      </c>
      <c r="R768" s="200">
        <f>Q768*H768</f>
        <v>0</v>
      </c>
      <c r="S768" s="200">
        <v>0</v>
      </c>
      <c r="T768" s="201">
        <f>S768*H768</f>
        <v>0</v>
      </c>
      <c r="AR768" s="202" t="s">
        <v>155</v>
      </c>
      <c r="AT768" s="202" t="s">
        <v>150</v>
      </c>
      <c r="AU768" s="202" t="s">
        <v>86</v>
      </c>
      <c r="AY768" s="17" t="s">
        <v>148</v>
      </c>
      <c r="BE768" s="203">
        <f>IF(N768="základní",J768,0)</f>
        <v>0</v>
      </c>
      <c r="BF768" s="203">
        <f>IF(N768="snížená",J768,0)</f>
        <v>0</v>
      </c>
      <c r="BG768" s="203">
        <f>IF(N768="zákl. přenesená",J768,0)</f>
        <v>0</v>
      </c>
      <c r="BH768" s="203">
        <f>IF(N768="sníž. přenesená",J768,0)</f>
        <v>0</v>
      </c>
      <c r="BI768" s="203">
        <f>IF(N768="nulová",J768,0)</f>
        <v>0</v>
      </c>
      <c r="BJ768" s="17" t="s">
        <v>82</v>
      </c>
      <c r="BK768" s="203">
        <f>ROUND(I768*H768,2)</f>
        <v>0</v>
      </c>
      <c r="BL768" s="17" t="s">
        <v>155</v>
      </c>
      <c r="BM768" s="202" t="s">
        <v>899</v>
      </c>
    </row>
    <row r="769" spans="2:65" s="1" customFormat="1" ht="24" customHeight="1">
      <c r="B769" s="34"/>
      <c r="C769" s="192" t="s">
        <v>900</v>
      </c>
      <c r="D769" s="192" t="s">
        <v>150</v>
      </c>
      <c r="E769" s="193" t="s">
        <v>901</v>
      </c>
      <c r="F769" s="194" t="s">
        <v>902</v>
      </c>
      <c r="G769" s="195" t="s">
        <v>439</v>
      </c>
      <c r="H769" s="196">
        <v>210</v>
      </c>
      <c r="I769" s="197"/>
      <c r="J769" s="196">
        <f>ROUND(I769*H769,2)</f>
        <v>0</v>
      </c>
      <c r="K769" s="194" t="s">
        <v>154</v>
      </c>
      <c r="L769" s="38"/>
      <c r="M769" s="198" t="s">
        <v>1</v>
      </c>
      <c r="N769" s="199" t="s">
        <v>42</v>
      </c>
      <c r="O769" s="66"/>
      <c r="P769" s="200">
        <f>O769*H769</f>
        <v>0</v>
      </c>
      <c r="Q769" s="200">
        <v>0</v>
      </c>
      <c r="R769" s="200">
        <f>Q769*H769</f>
        <v>0</v>
      </c>
      <c r="S769" s="200">
        <v>0</v>
      </c>
      <c r="T769" s="201">
        <f>S769*H769</f>
        <v>0</v>
      </c>
      <c r="AR769" s="202" t="s">
        <v>155</v>
      </c>
      <c r="AT769" s="202" t="s">
        <v>150</v>
      </c>
      <c r="AU769" s="202" t="s">
        <v>86</v>
      </c>
      <c r="AY769" s="17" t="s">
        <v>148</v>
      </c>
      <c r="BE769" s="203">
        <f>IF(N769="základní",J769,0)</f>
        <v>0</v>
      </c>
      <c r="BF769" s="203">
        <f>IF(N769="snížená",J769,0)</f>
        <v>0</v>
      </c>
      <c r="BG769" s="203">
        <f>IF(N769="zákl. přenesená",J769,0)</f>
        <v>0</v>
      </c>
      <c r="BH769" s="203">
        <f>IF(N769="sníž. přenesená",J769,0)</f>
        <v>0</v>
      </c>
      <c r="BI769" s="203">
        <f>IF(N769="nulová",J769,0)</f>
        <v>0</v>
      </c>
      <c r="BJ769" s="17" t="s">
        <v>82</v>
      </c>
      <c r="BK769" s="203">
        <f>ROUND(I769*H769,2)</f>
        <v>0</v>
      </c>
      <c r="BL769" s="17" t="s">
        <v>155</v>
      </c>
      <c r="BM769" s="202" t="s">
        <v>903</v>
      </c>
    </row>
    <row r="770" spans="2:65" s="13" customFormat="1">
      <c r="B770" s="215"/>
      <c r="C770" s="216"/>
      <c r="D770" s="206" t="s">
        <v>157</v>
      </c>
      <c r="E770" s="217" t="s">
        <v>1</v>
      </c>
      <c r="F770" s="218" t="s">
        <v>904</v>
      </c>
      <c r="G770" s="216"/>
      <c r="H770" s="219">
        <v>210</v>
      </c>
      <c r="I770" s="220"/>
      <c r="J770" s="216"/>
      <c r="K770" s="216"/>
      <c r="L770" s="221"/>
      <c r="M770" s="222"/>
      <c r="N770" s="223"/>
      <c r="O770" s="223"/>
      <c r="P770" s="223"/>
      <c r="Q770" s="223"/>
      <c r="R770" s="223"/>
      <c r="S770" s="223"/>
      <c r="T770" s="224"/>
      <c r="AT770" s="225" t="s">
        <v>157</v>
      </c>
      <c r="AU770" s="225" t="s">
        <v>86</v>
      </c>
      <c r="AV770" s="13" t="s">
        <v>86</v>
      </c>
      <c r="AW770" s="13" t="s">
        <v>32</v>
      </c>
      <c r="AX770" s="13" t="s">
        <v>82</v>
      </c>
      <c r="AY770" s="225" t="s">
        <v>148</v>
      </c>
    </row>
    <row r="771" spans="2:65" s="1" customFormat="1" ht="24" customHeight="1">
      <c r="B771" s="34"/>
      <c r="C771" s="192" t="s">
        <v>905</v>
      </c>
      <c r="D771" s="192" t="s">
        <v>150</v>
      </c>
      <c r="E771" s="193" t="s">
        <v>906</v>
      </c>
      <c r="F771" s="194" t="s">
        <v>907</v>
      </c>
      <c r="G771" s="195" t="s">
        <v>193</v>
      </c>
      <c r="H771" s="196">
        <v>138.22999999999999</v>
      </c>
      <c r="I771" s="197"/>
      <c r="J771" s="196">
        <f>ROUND(I771*H771,2)</f>
        <v>0</v>
      </c>
      <c r="K771" s="194" t="s">
        <v>154</v>
      </c>
      <c r="L771" s="38"/>
      <c r="M771" s="198" t="s">
        <v>1</v>
      </c>
      <c r="N771" s="199" t="s">
        <v>42</v>
      </c>
      <c r="O771" s="66"/>
      <c r="P771" s="200">
        <f>O771*H771</f>
        <v>0</v>
      </c>
      <c r="Q771" s="200">
        <v>0</v>
      </c>
      <c r="R771" s="200">
        <f>Q771*H771</f>
        <v>0</v>
      </c>
      <c r="S771" s="200">
        <v>0</v>
      </c>
      <c r="T771" s="201">
        <f>S771*H771</f>
        <v>0</v>
      </c>
      <c r="AR771" s="202" t="s">
        <v>155</v>
      </c>
      <c r="AT771" s="202" t="s">
        <v>150</v>
      </c>
      <c r="AU771" s="202" t="s">
        <v>86</v>
      </c>
      <c r="AY771" s="17" t="s">
        <v>148</v>
      </c>
      <c r="BE771" s="203">
        <f>IF(N771="základní",J771,0)</f>
        <v>0</v>
      </c>
      <c r="BF771" s="203">
        <f>IF(N771="snížená",J771,0)</f>
        <v>0</v>
      </c>
      <c r="BG771" s="203">
        <f>IF(N771="zákl. přenesená",J771,0)</f>
        <v>0</v>
      </c>
      <c r="BH771" s="203">
        <f>IF(N771="sníž. přenesená",J771,0)</f>
        <v>0</v>
      </c>
      <c r="BI771" s="203">
        <f>IF(N771="nulová",J771,0)</f>
        <v>0</v>
      </c>
      <c r="BJ771" s="17" t="s">
        <v>82</v>
      </c>
      <c r="BK771" s="203">
        <f>ROUND(I771*H771,2)</f>
        <v>0</v>
      </c>
      <c r="BL771" s="17" t="s">
        <v>155</v>
      </c>
      <c r="BM771" s="202" t="s">
        <v>908</v>
      </c>
    </row>
    <row r="772" spans="2:65" s="1" customFormat="1" ht="24" customHeight="1">
      <c r="B772" s="34"/>
      <c r="C772" s="192" t="s">
        <v>909</v>
      </c>
      <c r="D772" s="192" t="s">
        <v>150</v>
      </c>
      <c r="E772" s="193" t="s">
        <v>910</v>
      </c>
      <c r="F772" s="194" t="s">
        <v>911</v>
      </c>
      <c r="G772" s="195" t="s">
        <v>193</v>
      </c>
      <c r="H772" s="196">
        <v>2764.6</v>
      </c>
      <c r="I772" s="197"/>
      <c r="J772" s="196">
        <f>ROUND(I772*H772,2)</f>
        <v>0</v>
      </c>
      <c r="K772" s="194" t="s">
        <v>154</v>
      </c>
      <c r="L772" s="38"/>
      <c r="M772" s="198" t="s">
        <v>1</v>
      </c>
      <c r="N772" s="199" t="s">
        <v>42</v>
      </c>
      <c r="O772" s="66"/>
      <c r="P772" s="200">
        <f>O772*H772</f>
        <v>0</v>
      </c>
      <c r="Q772" s="200">
        <v>0</v>
      </c>
      <c r="R772" s="200">
        <f>Q772*H772</f>
        <v>0</v>
      </c>
      <c r="S772" s="200">
        <v>0</v>
      </c>
      <c r="T772" s="201">
        <f>S772*H772</f>
        <v>0</v>
      </c>
      <c r="AR772" s="202" t="s">
        <v>155</v>
      </c>
      <c r="AT772" s="202" t="s">
        <v>150</v>
      </c>
      <c r="AU772" s="202" t="s">
        <v>86</v>
      </c>
      <c r="AY772" s="17" t="s">
        <v>148</v>
      </c>
      <c r="BE772" s="203">
        <f>IF(N772="základní",J772,0)</f>
        <v>0</v>
      </c>
      <c r="BF772" s="203">
        <f>IF(N772="snížená",J772,0)</f>
        <v>0</v>
      </c>
      <c r="BG772" s="203">
        <f>IF(N772="zákl. přenesená",J772,0)</f>
        <v>0</v>
      </c>
      <c r="BH772" s="203">
        <f>IF(N772="sníž. přenesená",J772,0)</f>
        <v>0</v>
      </c>
      <c r="BI772" s="203">
        <f>IF(N772="nulová",J772,0)</f>
        <v>0</v>
      </c>
      <c r="BJ772" s="17" t="s">
        <v>82</v>
      </c>
      <c r="BK772" s="203">
        <f>ROUND(I772*H772,2)</f>
        <v>0</v>
      </c>
      <c r="BL772" s="17" t="s">
        <v>155</v>
      </c>
      <c r="BM772" s="202" t="s">
        <v>912</v>
      </c>
    </row>
    <row r="773" spans="2:65" s="13" customFormat="1">
      <c r="B773" s="215"/>
      <c r="C773" s="216"/>
      <c r="D773" s="206" t="s">
        <v>157</v>
      </c>
      <c r="E773" s="217" t="s">
        <v>1</v>
      </c>
      <c r="F773" s="218" t="s">
        <v>913</v>
      </c>
      <c r="G773" s="216"/>
      <c r="H773" s="219">
        <v>2764.6</v>
      </c>
      <c r="I773" s="220"/>
      <c r="J773" s="216"/>
      <c r="K773" s="216"/>
      <c r="L773" s="221"/>
      <c r="M773" s="222"/>
      <c r="N773" s="223"/>
      <c r="O773" s="223"/>
      <c r="P773" s="223"/>
      <c r="Q773" s="223"/>
      <c r="R773" s="223"/>
      <c r="S773" s="223"/>
      <c r="T773" s="224"/>
      <c r="AT773" s="225" t="s">
        <v>157</v>
      </c>
      <c r="AU773" s="225" t="s">
        <v>86</v>
      </c>
      <c r="AV773" s="13" t="s">
        <v>86</v>
      </c>
      <c r="AW773" s="13" t="s">
        <v>32</v>
      </c>
      <c r="AX773" s="13" t="s">
        <v>82</v>
      </c>
      <c r="AY773" s="225" t="s">
        <v>148</v>
      </c>
    </row>
    <row r="774" spans="2:65" s="1" customFormat="1" ht="24" customHeight="1">
      <c r="B774" s="34"/>
      <c r="C774" s="192" t="s">
        <v>914</v>
      </c>
      <c r="D774" s="192" t="s">
        <v>150</v>
      </c>
      <c r="E774" s="193" t="s">
        <v>915</v>
      </c>
      <c r="F774" s="194" t="s">
        <v>916</v>
      </c>
      <c r="G774" s="195" t="s">
        <v>193</v>
      </c>
      <c r="H774" s="196">
        <v>23.62</v>
      </c>
      <c r="I774" s="197"/>
      <c r="J774" s="196">
        <f>ROUND(I774*H774,2)</f>
        <v>0</v>
      </c>
      <c r="K774" s="194" t="s">
        <v>154</v>
      </c>
      <c r="L774" s="38"/>
      <c r="M774" s="198" t="s">
        <v>1</v>
      </c>
      <c r="N774" s="199" t="s">
        <v>42</v>
      </c>
      <c r="O774" s="66"/>
      <c r="P774" s="200">
        <f>O774*H774</f>
        <v>0</v>
      </c>
      <c r="Q774" s="200">
        <v>0</v>
      </c>
      <c r="R774" s="200">
        <f>Q774*H774</f>
        <v>0</v>
      </c>
      <c r="S774" s="200">
        <v>0</v>
      </c>
      <c r="T774" s="201">
        <f>S774*H774</f>
        <v>0</v>
      </c>
      <c r="AR774" s="202" t="s">
        <v>155</v>
      </c>
      <c r="AT774" s="202" t="s">
        <v>150</v>
      </c>
      <c r="AU774" s="202" t="s">
        <v>86</v>
      </c>
      <c r="AY774" s="17" t="s">
        <v>148</v>
      </c>
      <c r="BE774" s="203">
        <f>IF(N774="základní",J774,0)</f>
        <v>0</v>
      </c>
      <c r="BF774" s="203">
        <f>IF(N774="snížená",J774,0)</f>
        <v>0</v>
      </c>
      <c r="BG774" s="203">
        <f>IF(N774="zákl. přenesená",J774,0)</f>
        <v>0</v>
      </c>
      <c r="BH774" s="203">
        <f>IF(N774="sníž. přenesená",J774,0)</f>
        <v>0</v>
      </c>
      <c r="BI774" s="203">
        <f>IF(N774="nulová",J774,0)</f>
        <v>0</v>
      </c>
      <c r="BJ774" s="17" t="s">
        <v>82</v>
      </c>
      <c r="BK774" s="203">
        <f>ROUND(I774*H774,2)</f>
        <v>0</v>
      </c>
      <c r="BL774" s="17" t="s">
        <v>155</v>
      </c>
      <c r="BM774" s="202" t="s">
        <v>917</v>
      </c>
    </row>
    <row r="775" spans="2:65" s="13" customFormat="1">
      <c r="B775" s="215"/>
      <c r="C775" s="216"/>
      <c r="D775" s="206" t="s">
        <v>157</v>
      </c>
      <c r="E775" s="217" t="s">
        <v>1</v>
      </c>
      <c r="F775" s="218" t="s">
        <v>918</v>
      </c>
      <c r="G775" s="216"/>
      <c r="H775" s="219">
        <v>23.62</v>
      </c>
      <c r="I775" s="220"/>
      <c r="J775" s="216"/>
      <c r="K775" s="216"/>
      <c r="L775" s="221"/>
      <c r="M775" s="222"/>
      <c r="N775" s="223"/>
      <c r="O775" s="223"/>
      <c r="P775" s="223"/>
      <c r="Q775" s="223"/>
      <c r="R775" s="223"/>
      <c r="S775" s="223"/>
      <c r="T775" s="224"/>
      <c r="AT775" s="225" t="s">
        <v>157</v>
      </c>
      <c r="AU775" s="225" t="s">
        <v>86</v>
      </c>
      <c r="AV775" s="13" t="s">
        <v>86</v>
      </c>
      <c r="AW775" s="13" t="s">
        <v>32</v>
      </c>
      <c r="AX775" s="13" t="s">
        <v>82</v>
      </c>
      <c r="AY775" s="225" t="s">
        <v>148</v>
      </c>
    </row>
    <row r="776" spans="2:65" s="1" customFormat="1" ht="36" customHeight="1">
      <c r="B776" s="34"/>
      <c r="C776" s="192" t="s">
        <v>919</v>
      </c>
      <c r="D776" s="192" t="s">
        <v>150</v>
      </c>
      <c r="E776" s="193" t="s">
        <v>920</v>
      </c>
      <c r="F776" s="194" t="s">
        <v>921</v>
      </c>
      <c r="G776" s="195" t="s">
        <v>193</v>
      </c>
      <c r="H776" s="196">
        <v>40.32</v>
      </c>
      <c r="I776" s="197"/>
      <c r="J776" s="196">
        <f>ROUND(I776*H776,2)</f>
        <v>0</v>
      </c>
      <c r="K776" s="194" t="s">
        <v>154</v>
      </c>
      <c r="L776" s="38"/>
      <c r="M776" s="198" t="s">
        <v>1</v>
      </c>
      <c r="N776" s="199" t="s">
        <v>42</v>
      </c>
      <c r="O776" s="66"/>
      <c r="P776" s="200">
        <f>O776*H776</f>
        <v>0</v>
      </c>
      <c r="Q776" s="200">
        <v>0</v>
      </c>
      <c r="R776" s="200">
        <f>Q776*H776</f>
        <v>0</v>
      </c>
      <c r="S776" s="200">
        <v>0</v>
      </c>
      <c r="T776" s="201">
        <f>S776*H776</f>
        <v>0</v>
      </c>
      <c r="AR776" s="202" t="s">
        <v>155</v>
      </c>
      <c r="AT776" s="202" t="s">
        <v>150</v>
      </c>
      <c r="AU776" s="202" t="s">
        <v>86</v>
      </c>
      <c r="AY776" s="17" t="s">
        <v>148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17" t="s">
        <v>82</v>
      </c>
      <c r="BK776" s="203">
        <f>ROUND(I776*H776,2)</f>
        <v>0</v>
      </c>
      <c r="BL776" s="17" t="s">
        <v>155</v>
      </c>
      <c r="BM776" s="202" t="s">
        <v>922</v>
      </c>
    </row>
    <row r="777" spans="2:65" s="13" customFormat="1">
      <c r="B777" s="215"/>
      <c r="C777" s="216"/>
      <c r="D777" s="206" t="s">
        <v>157</v>
      </c>
      <c r="E777" s="217" t="s">
        <v>1</v>
      </c>
      <c r="F777" s="218" t="s">
        <v>923</v>
      </c>
      <c r="G777" s="216"/>
      <c r="H777" s="219">
        <v>40.32</v>
      </c>
      <c r="I777" s="220"/>
      <c r="J777" s="216"/>
      <c r="K777" s="216"/>
      <c r="L777" s="221"/>
      <c r="M777" s="222"/>
      <c r="N777" s="223"/>
      <c r="O777" s="223"/>
      <c r="P777" s="223"/>
      <c r="Q777" s="223"/>
      <c r="R777" s="223"/>
      <c r="S777" s="223"/>
      <c r="T777" s="224"/>
      <c r="AT777" s="225" t="s">
        <v>157</v>
      </c>
      <c r="AU777" s="225" t="s">
        <v>86</v>
      </c>
      <c r="AV777" s="13" t="s">
        <v>86</v>
      </c>
      <c r="AW777" s="13" t="s">
        <v>32</v>
      </c>
      <c r="AX777" s="13" t="s">
        <v>82</v>
      </c>
      <c r="AY777" s="225" t="s">
        <v>148</v>
      </c>
    </row>
    <row r="778" spans="2:65" s="1" customFormat="1" ht="24" customHeight="1">
      <c r="B778" s="34"/>
      <c r="C778" s="192" t="s">
        <v>924</v>
      </c>
      <c r="D778" s="192" t="s">
        <v>150</v>
      </c>
      <c r="E778" s="193" t="s">
        <v>925</v>
      </c>
      <c r="F778" s="194" t="s">
        <v>926</v>
      </c>
      <c r="G778" s="195" t="s">
        <v>193</v>
      </c>
      <c r="H778" s="196">
        <v>22.98</v>
      </c>
      <c r="I778" s="197"/>
      <c r="J778" s="196">
        <f>ROUND(I778*H778,2)</f>
        <v>0</v>
      </c>
      <c r="K778" s="194" t="s">
        <v>154</v>
      </c>
      <c r="L778" s="38"/>
      <c r="M778" s="198" t="s">
        <v>1</v>
      </c>
      <c r="N778" s="199" t="s">
        <v>42</v>
      </c>
      <c r="O778" s="66"/>
      <c r="P778" s="200">
        <f>O778*H778</f>
        <v>0</v>
      </c>
      <c r="Q778" s="200">
        <v>0</v>
      </c>
      <c r="R778" s="200">
        <f>Q778*H778</f>
        <v>0</v>
      </c>
      <c r="S778" s="200">
        <v>0</v>
      </c>
      <c r="T778" s="201">
        <f>S778*H778</f>
        <v>0</v>
      </c>
      <c r="AR778" s="202" t="s">
        <v>155</v>
      </c>
      <c r="AT778" s="202" t="s">
        <v>150</v>
      </c>
      <c r="AU778" s="202" t="s">
        <v>86</v>
      </c>
      <c r="AY778" s="17" t="s">
        <v>148</v>
      </c>
      <c r="BE778" s="203">
        <f>IF(N778="základní",J778,0)</f>
        <v>0</v>
      </c>
      <c r="BF778" s="203">
        <f>IF(N778="snížená",J778,0)</f>
        <v>0</v>
      </c>
      <c r="BG778" s="203">
        <f>IF(N778="zákl. přenesená",J778,0)</f>
        <v>0</v>
      </c>
      <c r="BH778" s="203">
        <f>IF(N778="sníž. přenesená",J778,0)</f>
        <v>0</v>
      </c>
      <c r="BI778" s="203">
        <f>IF(N778="nulová",J778,0)</f>
        <v>0</v>
      </c>
      <c r="BJ778" s="17" t="s">
        <v>82</v>
      </c>
      <c r="BK778" s="203">
        <f>ROUND(I778*H778,2)</f>
        <v>0</v>
      </c>
      <c r="BL778" s="17" t="s">
        <v>155</v>
      </c>
      <c r="BM778" s="202" t="s">
        <v>927</v>
      </c>
    </row>
    <row r="779" spans="2:65" s="13" customFormat="1">
      <c r="B779" s="215"/>
      <c r="C779" s="216"/>
      <c r="D779" s="206" t="s">
        <v>157</v>
      </c>
      <c r="E779" s="217" t="s">
        <v>1</v>
      </c>
      <c r="F779" s="218" t="s">
        <v>928</v>
      </c>
      <c r="G779" s="216"/>
      <c r="H779" s="219">
        <v>22.98</v>
      </c>
      <c r="I779" s="220"/>
      <c r="J779" s="216"/>
      <c r="K779" s="216"/>
      <c r="L779" s="221"/>
      <c r="M779" s="222"/>
      <c r="N779" s="223"/>
      <c r="O779" s="223"/>
      <c r="P779" s="223"/>
      <c r="Q779" s="223"/>
      <c r="R779" s="223"/>
      <c r="S779" s="223"/>
      <c r="T779" s="224"/>
      <c r="AT779" s="225" t="s">
        <v>157</v>
      </c>
      <c r="AU779" s="225" t="s">
        <v>86</v>
      </c>
      <c r="AV779" s="13" t="s">
        <v>86</v>
      </c>
      <c r="AW779" s="13" t="s">
        <v>32</v>
      </c>
      <c r="AX779" s="13" t="s">
        <v>82</v>
      </c>
      <c r="AY779" s="225" t="s">
        <v>148</v>
      </c>
    </row>
    <row r="780" spans="2:65" s="1" customFormat="1" ht="24" customHeight="1">
      <c r="B780" s="34"/>
      <c r="C780" s="192" t="s">
        <v>929</v>
      </c>
      <c r="D780" s="192" t="s">
        <v>150</v>
      </c>
      <c r="E780" s="193" t="s">
        <v>930</v>
      </c>
      <c r="F780" s="194" t="s">
        <v>931</v>
      </c>
      <c r="G780" s="195" t="s">
        <v>193</v>
      </c>
      <c r="H780" s="196">
        <v>51.31</v>
      </c>
      <c r="I780" s="197"/>
      <c r="J780" s="196">
        <f>ROUND(I780*H780,2)</f>
        <v>0</v>
      </c>
      <c r="K780" s="194" t="s">
        <v>154</v>
      </c>
      <c r="L780" s="38"/>
      <c r="M780" s="198" t="s">
        <v>1</v>
      </c>
      <c r="N780" s="199" t="s">
        <v>42</v>
      </c>
      <c r="O780" s="66"/>
      <c r="P780" s="200">
        <f>O780*H780</f>
        <v>0</v>
      </c>
      <c r="Q780" s="200">
        <v>0</v>
      </c>
      <c r="R780" s="200">
        <f>Q780*H780</f>
        <v>0</v>
      </c>
      <c r="S780" s="200">
        <v>0</v>
      </c>
      <c r="T780" s="201">
        <f>S780*H780</f>
        <v>0</v>
      </c>
      <c r="AR780" s="202" t="s">
        <v>155</v>
      </c>
      <c r="AT780" s="202" t="s">
        <v>150</v>
      </c>
      <c r="AU780" s="202" t="s">
        <v>86</v>
      </c>
      <c r="AY780" s="17" t="s">
        <v>148</v>
      </c>
      <c r="BE780" s="203">
        <f>IF(N780="základní",J780,0)</f>
        <v>0</v>
      </c>
      <c r="BF780" s="203">
        <f>IF(N780="snížená",J780,0)</f>
        <v>0</v>
      </c>
      <c r="BG780" s="203">
        <f>IF(N780="zákl. přenesená",J780,0)</f>
        <v>0</v>
      </c>
      <c r="BH780" s="203">
        <f>IF(N780="sníž. přenesená",J780,0)</f>
        <v>0</v>
      </c>
      <c r="BI780" s="203">
        <f>IF(N780="nulová",J780,0)</f>
        <v>0</v>
      </c>
      <c r="BJ780" s="17" t="s">
        <v>82</v>
      </c>
      <c r="BK780" s="203">
        <f>ROUND(I780*H780,2)</f>
        <v>0</v>
      </c>
      <c r="BL780" s="17" t="s">
        <v>155</v>
      </c>
      <c r="BM780" s="202" t="s">
        <v>932</v>
      </c>
    </row>
    <row r="781" spans="2:65" s="13" customFormat="1">
      <c r="B781" s="215"/>
      <c r="C781" s="216"/>
      <c r="D781" s="206" t="s">
        <v>157</v>
      </c>
      <c r="E781" s="217" t="s">
        <v>1</v>
      </c>
      <c r="F781" s="218" t="s">
        <v>933</v>
      </c>
      <c r="G781" s="216"/>
      <c r="H781" s="219">
        <v>51.31</v>
      </c>
      <c r="I781" s="220"/>
      <c r="J781" s="216"/>
      <c r="K781" s="216"/>
      <c r="L781" s="221"/>
      <c r="M781" s="222"/>
      <c r="N781" s="223"/>
      <c r="O781" s="223"/>
      <c r="P781" s="223"/>
      <c r="Q781" s="223"/>
      <c r="R781" s="223"/>
      <c r="S781" s="223"/>
      <c r="T781" s="224"/>
      <c r="AT781" s="225" t="s">
        <v>157</v>
      </c>
      <c r="AU781" s="225" t="s">
        <v>86</v>
      </c>
      <c r="AV781" s="13" t="s">
        <v>86</v>
      </c>
      <c r="AW781" s="13" t="s">
        <v>32</v>
      </c>
      <c r="AX781" s="13" t="s">
        <v>82</v>
      </c>
      <c r="AY781" s="225" t="s">
        <v>148</v>
      </c>
    </row>
    <row r="782" spans="2:65" s="11" customFormat="1" ht="22.9" customHeight="1">
      <c r="B782" s="176"/>
      <c r="C782" s="177"/>
      <c r="D782" s="178" t="s">
        <v>76</v>
      </c>
      <c r="E782" s="190" t="s">
        <v>934</v>
      </c>
      <c r="F782" s="190" t="s">
        <v>935</v>
      </c>
      <c r="G782" s="177"/>
      <c r="H782" s="177"/>
      <c r="I782" s="180"/>
      <c r="J782" s="191">
        <f>BK782</f>
        <v>0</v>
      </c>
      <c r="K782" s="177"/>
      <c r="L782" s="182"/>
      <c r="M782" s="183"/>
      <c r="N782" s="184"/>
      <c r="O782" s="184"/>
      <c r="P782" s="185">
        <f>P783</f>
        <v>0</v>
      </c>
      <c r="Q782" s="184"/>
      <c r="R782" s="185">
        <f>R783</f>
        <v>0</v>
      </c>
      <c r="S782" s="184"/>
      <c r="T782" s="186">
        <f>T783</f>
        <v>0</v>
      </c>
      <c r="AR782" s="187" t="s">
        <v>82</v>
      </c>
      <c r="AT782" s="188" t="s">
        <v>76</v>
      </c>
      <c r="AU782" s="188" t="s">
        <v>82</v>
      </c>
      <c r="AY782" s="187" t="s">
        <v>148</v>
      </c>
      <c r="BK782" s="189">
        <f>BK783</f>
        <v>0</v>
      </c>
    </row>
    <row r="783" spans="2:65" s="1" customFormat="1" ht="16.5" customHeight="1">
      <c r="B783" s="34"/>
      <c r="C783" s="192" t="s">
        <v>936</v>
      </c>
      <c r="D783" s="192" t="s">
        <v>150</v>
      </c>
      <c r="E783" s="193" t="s">
        <v>937</v>
      </c>
      <c r="F783" s="194" t="s">
        <v>938</v>
      </c>
      <c r="G783" s="195" t="s">
        <v>193</v>
      </c>
      <c r="H783" s="196">
        <v>145.63</v>
      </c>
      <c r="I783" s="197"/>
      <c r="J783" s="196">
        <f>ROUND(I783*H783,2)</f>
        <v>0</v>
      </c>
      <c r="K783" s="194" t="s">
        <v>154</v>
      </c>
      <c r="L783" s="38"/>
      <c r="M783" s="198" t="s">
        <v>1</v>
      </c>
      <c r="N783" s="199" t="s">
        <v>42</v>
      </c>
      <c r="O783" s="66"/>
      <c r="P783" s="200">
        <f>O783*H783</f>
        <v>0</v>
      </c>
      <c r="Q783" s="200">
        <v>0</v>
      </c>
      <c r="R783" s="200">
        <f>Q783*H783</f>
        <v>0</v>
      </c>
      <c r="S783" s="200">
        <v>0</v>
      </c>
      <c r="T783" s="201">
        <f>S783*H783</f>
        <v>0</v>
      </c>
      <c r="AR783" s="202" t="s">
        <v>155</v>
      </c>
      <c r="AT783" s="202" t="s">
        <v>150</v>
      </c>
      <c r="AU783" s="202" t="s">
        <v>86</v>
      </c>
      <c r="AY783" s="17" t="s">
        <v>148</v>
      </c>
      <c r="BE783" s="203">
        <f>IF(N783="základní",J783,0)</f>
        <v>0</v>
      </c>
      <c r="BF783" s="203">
        <f>IF(N783="snížená",J783,0)</f>
        <v>0</v>
      </c>
      <c r="BG783" s="203">
        <f>IF(N783="zákl. přenesená",J783,0)</f>
        <v>0</v>
      </c>
      <c r="BH783" s="203">
        <f>IF(N783="sníž. přenesená",J783,0)</f>
        <v>0</v>
      </c>
      <c r="BI783" s="203">
        <f>IF(N783="nulová",J783,0)</f>
        <v>0</v>
      </c>
      <c r="BJ783" s="17" t="s">
        <v>82</v>
      </c>
      <c r="BK783" s="203">
        <f>ROUND(I783*H783,2)</f>
        <v>0</v>
      </c>
      <c r="BL783" s="17" t="s">
        <v>155</v>
      </c>
      <c r="BM783" s="202" t="s">
        <v>939</v>
      </c>
    </row>
    <row r="784" spans="2:65" s="11" customFormat="1" ht="25.9" customHeight="1">
      <c r="B784" s="176"/>
      <c r="C784" s="177"/>
      <c r="D784" s="178" t="s">
        <v>76</v>
      </c>
      <c r="E784" s="179" t="s">
        <v>940</v>
      </c>
      <c r="F784" s="179" t="s">
        <v>941</v>
      </c>
      <c r="G784" s="177"/>
      <c r="H784" s="177"/>
      <c r="I784" s="180"/>
      <c r="J784" s="181">
        <f>BK784</f>
        <v>0</v>
      </c>
      <c r="K784" s="177"/>
      <c r="L784" s="182"/>
      <c r="M784" s="183"/>
      <c r="N784" s="184"/>
      <c r="O784" s="184"/>
      <c r="P784" s="185">
        <f>P785+P807+P876+P925+P931+P933+P935+P941+P944+P973+P1056+P1070+P1127+P1134</f>
        <v>0</v>
      </c>
      <c r="Q784" s="184"/>
      <c r="R784" s="185">
        <f>R785+R807+R876+R925+R931+R933+R935+R941+R944+R973+R1056+R1070+R1127+R1134</f>
        <v>14.038135</v>
      </c>
      <c r="S784" s="184"/>
      <c r="T784" s="186">
        <f>T785+T807+T876+T925+T931+T933+T935+T941+T944+T973+T1056+T1070+T1127+T1134</f>
        <v>3.6975722000000006</v>
      </c>
      <c r="AR784" s="187" t="s">
        <v>86</v>
      </c>
      <c r="AT784" s="188" t="s">
        <v>76</v>
      </c>
      <c r="AU784" s="188" t="s">
        <v>77</v>
      </c>
      <c r="AY784" s="187" t="s">
        <v>148</v>
      </c>
      <c r="BK784" s="189">
        <f>BK785+BK807+BK876+BK925+BK931+BK933+BK935+BK941+BK944+BK973+BK1056+BK1070+BK1127+BK1134</f>
        <v>0</v>
      </c>
    </row>
    <row r="785" spans="2:65" s="11" customFormat="1" ht="22.9" customHeight="1">
      <c r="B785" s="176"/>
      <c r="C785" s="177"/>
      <c r="D785" s="178" t="s">
        <v>76</v>
      </c>
      <c r="E785" s="190" t="s">
        <v>942</v>
      </c>
      <c r="F785" s="190" t="s">
        <v>943</v>
      </c>
      <c r="G785" s="177"/>
      <c r="H785" s="177"/>
      <c r="I785" s="180"/>
      <c r="J785" s="191">
        <f>BK785</f>
        <v>0</v>
      </c>
      <c r="K785" s="177"/>
      <c r="L785" s="182"/>
      <c r="M785" s="183"/>
      <c r="N785" s="184"/>
      <c r="O785" s="184"/>
      <c r="P785" s="185">
        <f>SUM(P786:P806)</f>
        <v>0</v>
      </c>
      <c r="Q785" s="184"/>
      <c r="R785" s="185">
        <f>SUM(R786:R806)</f>
        <v>0.27511670000000005</v>
      </c>
      <c r="S785" s="184"/>
      <c r="T785" s="186">
        <f>SUM(T786:T806)</f>
        <v>0.54512000000000005</v>
      </c>
      <c r="AR785" s="187" t="s">
        <v>86</v>
      </c>
      <c r="AT785" s="188" t="s">
        <v>76</v>
      </c>
      <c r="AU785" s="188" t="s">
        <v>82</v>
      </c>
      <c r="AY785" s="187" t="s">
        <v>148</v>
      </c>
      <c r="BK785" s="189">
        <f>SUM(BK786:BK806)</f>
        <v>0</v>
      </c>
    </row>
    <row r="786" spans="2:65" s="1" customFormat="1" ht="24" customHeight="1">
      <c r="B786" s="34"/>
      <c r="C786" s="192" t="s">
        <v>944</v>
      </c>
      <c r="D786" s="192" t="s">
        <v>150</v>
      </c>
      <c r="E786" s="193" t="s">
        <v>945</v>
      </c>
      <c r="F786" s="194" t="s">
        <v>946</v>
      </c>
      <c r="G786" s="195" t="s">
        <v>153</v>
      </c>
      <c r="H786" s="196">
        <v>136.28</v>
      </c>
      <c r="I786" s="197"/>
      <c r="J786" s="196">
        <f>ROUND(I786*H786,2)</f>
        <v>0</v>
      </c>
      <c r="K786" s="194" t="s">
        <v>154</v>
      </c>
      <c r="L786" s="38"/>
      <c r="M786" s="198" t="s">
        <v>1</v>
      </c>
      <c r="N786" s="199" t="s">
        <v>42</v>
      </c>
      <c r="O786" s="66"/>
      <c r="P786" s="200">
        <f>O786*H786</f>
        <v>0</v>
      </c>
      <c r="Q786" s="200">
        <v>0</v>
      </c>
      <c r="R786" s="200">
        <f>Q786*H786</f>
        <v>0</v>
      </c>
      <c r="S786" s="200">
        <v>0</v>
      </c>
      <c r="T786" s="201">
        <f>S786*H786</f>
        <v>0</v>
      </c>
      <c r="AR786" s="202" t="s">
        <v>258</v>
      </c>
      <c r="AT786" s="202" t="s">
        <v>150</v>
      </c>
      <c r="AU786" s="202" t="s">
        <v>86</v>
      </c>
      <c r="AY786" s="17" t="s">
        <v>148</v>
      </c>
      <c r="BE786" s="203">
        <f>IF(N786="základní",J786,0)</f>
        <v>0</v>
      </c>
      <c r="BF786" s="203">
        <f>IF(N786="snížená",J786,0)</f>
        <v>0</v>
      </c>
      <c r="BG786" s="203">
        <f>IF(N786="zákl. přenesená",J786,0)</f>
        <v>0</v>
      </c>
      <c r="BH786" s="203">
        <f>IF(N786="sníž. přenesená",J786,0)</f>
        <v>0</v>
      </c>
      <c r="BI786" s="203">
        <f>IF(N786="nulová",J786,0)</f>
        <v>0</v>
      </c>
      <c r="BJ786" s="17" t="s">
        <v>82</v>
      </c>
      <c r="BK786" s="203">
        <f>ROUND(I786*H786,2)</f>
        <v>0</v>
      </c>
      <c r="BL786" s="17" t="s">
        <v>258</v>
      </c>
      <c r="BM786" s="202" t="s">
        <v>947</v>
      </c>
    </row>
    <row r="787" spans="2:65" s="12" customFormat="1">
      <c r="B787" s="204"/>
      <c r="C787" s="205"/>
      <c r="D787" s="206" t="s">
        <v>157</v>
      </c>
      <c r="E787" s="207" t="s">
        <v>1</v>
      </c>
      <c r="F787" s="208" t="s">
        <v>631</v>
      </c>
      <c r="G787" s="205"/>
      <c r="H787" s="207" t="s">
        <v>1</v>
      </c>
      <c r="I787" s="209"/>
      <c r="J787" s="205"/>
      <c r="K787" s="205"/>
      <c r="L787" s="210"/>
      <c r="M787" s="211"/>
      <c r="N787" s="212"/>
      <c r="O787" s="212"/>
      <c r="P787" s="212"/>
      <c r="Q787" s="212"/>
      <c r="R787" s="212"/>
      <c r="S787" s="212"/>
      <c r="T787" s="213"/>
      <c r="AT787" s="214" t="s">
        <v>157</v>
      </c>
      <c r="AU787" s="214" t="s">
        <v>86</v>
      </c>
      <c r="AV787" s="12" t="s">
        <v>82</v>
      </c>
      <c r="AW787" s="12" t="s">
        <v>32</v>
      </c>
      <c r="AX787" s="12" t="s">
        <v>77</v>
      </c>
      <c r="AY787" s="214" t="s">
        <v>148</v>
      </c>
    </row>
    <row r="788" spans="2:65" s="13" customFormat="1">
      <c r="B788" s="215"/>
      <c r="C788" s="216"/>
      <c r="D788" s="206" t="s">
        <v>157</v>
      </c>
      <c r="E788" s="217" t="s">
        <v>1</v>
      </c>
      <c r="F788" s="218" t="s">
        <v>948</v>
      </c>
      <c r="G788" s="216"/>
      <c r="H788" s="219">
        <v>134.51</v>
      </c>
      <c r="I788" s="220"/>
      <c r="J788" s="216"/>
      <c r="K788" s="216"/>
      <c r="L788" s="221"/>
      <c r="M788" s="222"/>
      <c r="N788" s="223"/>
      <c r="O788" s="223"/>
      <c r="P788" s="223"/>
      <c r="Q788" s="223"/>
      <c r="R788" s="223"/>
      <c r="S788" s="223"/>
      <c r="T788" s="224"/>
      <c r="AT788" s="225" t="s">
        <v>157</v>
      </c>
      <c r="AU788" s="225" t="s">
        <v>86</v>
      </c>
      <c r="AV788" s="13" t="s">
        <v>86</v>
      </c>
      <c r="AW788" s="13" t="s">
        <v>32</v>
      </c>
      <c r="AX788" s="13" t="s">
        <v>77</v>
      </c>
      <c r="AY788" s="225" t="s">
        <v>148</v>
      </c>
    </row>
    <row r="789" spans="2:65" s="13" customFormat="1">
      <c r="B789" s="215"/>
      <c r="C789" s="216"/>
      <c r="D789" s="206" t="s">
        <v>157</v>
      </c>
      <c r="E789" s="217" t="s">
        <v>1</v>
      </c>
      <c r="F789" s="218" t="s">
        <v>949</v>
      </c>
      <c r="G789" s="216"/>
      <c r="H789" s="219">
        <v>1.77</v>
      </c>
      <c r="I789" s="220"/>
      <c r="J789" s="216"/>
      <c r="K789" s="216"/>
      <c r="L789" s="221"/>
      <c r="M789" s="222"/>
      <c r="N789" s="223"/>
      <c r="O789" s="223"/>
      <c r="P789" s="223"/>
      <c r="Q789" s="223"/>
      <c r="R789" s="223"/>
      <c r="S789" s="223"/>
      <c r="T789" s="224"/>
      <c r="AT789" s="225" t="s">
        <v>157</v>
      </c>
      <c r="AU789" s="225" t="s">
        <v>86</v>
      </c>
      <c r="AV789" s="13" t="s">
        <v>86</v>
      </c>
      <c r="AW789" s="13" t="s">
        <v>32</v>
      </c>
      <c r="AX789" s="13" t="s">
        <v>77</v>
      </c>
      <c r="AY789" s="225" t="s">
        <v>148</v>
      </c>
    </row>
    <row r="790" spans="2:65" s="14" customFormat="1">
      <c r="B790" s="226"/>
      <c r="C790" s="227"/>
      <c r="D790" s="206" t="s">
        <v>157</v>
      </c>
      <c r="E790" s="228" t="s">
        <v>1</v>
      </c>
      <c r="F790" s="229" t="s">
        <v>160</v>
      </c>
      <c r="G790" s="227"/>
      <c r="H790" s="230">
        <v>136.28</v>
      </c>
      <c r="I790" s="231"/>
      <c r="J790" s="227"/>
      <c r="K790" s="227"/>
      <c r="L790" s="232"/>
      <c r="M790" s="233"/>
      <c r="N790" s="234"/>
      <c r="O790" s="234"/>
      <c r="P790" s="234"/>
      <c r="Q790" s="234"/>
      <c r="R790" s="234"/>
      <c r="S790" s="234"/>
      <c r="T790" s="235"/>
      <c r="AT790" s="236" t="s">
        <v>157</v>
      </c>
      <c r="AU790" s="236" t="s">
        <v>86</v>
      </c>
      <c r="AV790" s="14" t="s">
        <v>155</v>
      </c>
      <c r="AW790" s="14" t="s">
        <v>32</v>
      </c>
      <c r="AX790" s="14" t="s">
        <v>82</v>
      </c>
      <c r="AY790" s="236" t="s">
        <v>148</v>
      </c>
    </row>
    <row r="791" spans="2:65" s="1" customFormat="1" ht="16.5" customHeight="1">
      <c r="B791" s="34"/>
      <c r="C791" s="237" t="s">
        <v>950</v>
      </c>
      <c r="D791" s="237" t="s">
        <v>190</v>
      </c>
      <c r="E791" s="238" t="s">
        <v>951</v>
      </c>
      <c r="F791" s="239" t="s">
        <v>952</v>
      </c>
      <c r="G791" s="240" t="s">
        <v>193</v>
      </c>
      <c r="H791" s="241">
        <v>0.04</v>
      </c>
      <c r="I791" s="242"/>
      <c r="J791" s="241">
        <f>ROUND(I791*H791,2)</f>
        <v>0</v>
      </c>
      <c r="K791" s="239" t="s">
        <v>154</v>
      </c>
      <c r="L791" s="243"/>
      <c r="M791" s="244" t="s">
        <v>1</v>
      </c>
      <c r="N791" s="245" t="s">
        <v>42</v>
      </c>
      <c r="O791" s="66"/>
      <c r="P791" s="200">
        <f>O791*H791</f>
        <v>0</v>
      </c>
      <c r="Q791" s="200">
        <v>1</v>
      </c>
      <c r="R791" s="200">
        <f>Q791*H791</f>
        <v>0.04</v>
      </c>
      <c r="S791" s="200">
        <v>0</v>
      </c>
      <c r="T791" s="201">
        <f>S791*H791</f>
        <v>0</v>
      </c>
      <c r="AR791" s="202" t="s">
        <v>365</v>
      </c>
      <c r="AT791" s="202" t="s">
        <v>190</v>
      </c>
      <c r="AU791" s="202" t="s">
        <v>86</v>
      </c>
      <c r="AY791" s="17" t="s">
        <v>148</v>
      </c>
      <c r="BE791" s="203">
        <f>IF(N791="základní",J791,0)</f>
        <v>0</v>
      </c>
      <c r="BF791" s="203">
        <f>IF(N791="snížená",J791,0)</f>
        <v>0</v>
      </c>
      <c r="BG791" s="203">
        <f>IF(N791="zákl. přenesená",J791,0)</f>
        <v>0</v>
      </c>
      <c r="BH791" s="203">
        <f>IF(N791="sníž. přenesená",J791,0)</f>
        <v>0</v>
      </c>
      <c r="BI791" s="203">
        <f>IF(N791="nulová",J791,0)</f>
        <v>0</v>
      </c>
      <c r="BJ791" s="17" t="s">
        <v>82</v>
      </c>
      <c r="BK791" s="203">
        <f>ROUND(I791*H791,2)</f>
        <v>0</v>
      </c>
      <c r="BL791" s="17" t="s">
        <v>258</v>
      </c>
      <c r="BM791" s="202" t="s">
        <v>953</v>
      </c>
    </row>
    <row r="792" spans="2:65" s="13" customFormat="1">
      <c r="B792" s="215"/>
      <c r="C792" s="216"/>
      <c r="D792" s="206" t="s">
        <v>157</v>
      </c>
      <c r="E792" s="216"/>
      <c r="F792" s="218" t="s">
        <v>954</v>
      </c>
      <c r="G792" s="216"/>
      <c r="H792" s="219">
        <v>0.04</v>
      </c>
      <c r="I792" s="220"/>
      <c r="J792" s="216"/>
      <c r="K792" s="216"/>
      <c r="L792" s="221"/>
      <c r="M792" s="222"/>
      <c r="N792" s="223"/>
      <c r="O792" s="223"/>
      <c r="P792" s="223"/>
      <c r="Q792" s="223"/>
      <c r="R792" s="223"/>
      <c r="S792" s="223"/>
      <c r="T792" s="224"/>
      <c r="AT792" s="225" t="s">
        <v>157</v>
      </c>
      <c r="AU792" s="225" t="s">
        <v>86</v>
      </c>
      <c r="AV792" s="13" t="s">
        <v>86</v>
      </c>
      <c r="AW792" s="13" t="s">
        <v>4</v>
      </c>
      <c r="AX792" s="13" t="s">
        <v>82</v>
      </c>
      <c r="AY792" s="225" t="s">
        <v>148</v>
      </c>
    </row>
    <row r="793" spans="2:65" s="1" customFormat="1" ht="16.5" customHeight="1">
      <c r="B793" s="34"/>
      <c r="C793" s="192" t="s">
        <v>955</v>
      </c>
      <c r="D793" s="192" t="s">
        <v>150</v>
      </c>
      <c r="E793" s="193" t="s">
        <v>956</v>
      </c>
      <c r="F793" s="194" t="s">
        <v>957</v>
      </c>
      <c r="G793" s="195" t="s">
        <v>153</v>
      </c>
      <c r="H793" s="196">
        <v>136.28</v>
      </c>
      <c r="I793" s="197"/>
      <c r="J793" s="196">
        <f>ROUND(I793*H793,2)</f>
        <v>0</v>
      </c>
      <c r="K793" s="194" t="s">
        <v>154</v>
      </c>
      <c r="L793" s="38"/>
      <c r="M793" s="198" t="s">
        <v>1</v>
      </c>
      <c r="N793" s="199" t="s">
        <v>42</v>
      </c>
      <c r="O793" s="66"/>
      <c r="P793" s="200">
        <f>O793*H793</f>
        <v>0</v>
      </c>
      <c r="Q793" s="200">
        <v>0</v>
      </c>
      <c r="R793" s="200">
        <f>Q793*H793</f>
        <v>0</v>
      </c>
      <c r="S793" s="200">
        <v>4.0000000000000001E-3</v>
      </c>
      <c r="T793" s="201">
        <f>S793*H793</f>
        <v>0.54512000000000005</v>
      </c>
      <c r="AR793" s="202" t="s">
        <v>258</v>
      </c>
      <c r="AT793" s="202" t="s">
        <v>150</v>
      </c>
      <c r="AU793" s="202" t="s">
        <v>86</v>
      </c>
      <c r="AY793" s="17" t="s">
        <v>148</v>
      </c>
      <c r="BE793" s="203">
        <f>IF(N793="základní",J793,0)</f>
        <v>0</v>
      </c>
      <c r="BF793" s="203">
        <f>IF(N793="snížená",J793,0)</f>
        <v>0</v>
      </c>
      <c r="BG793" s="203">
        <f>IF(N793="zákl. přenesená",J793,0)</f>
        <v>0</v>
      </c>
      <c r="BH793" s="203">
        <f>IF(N793="sníž. přenesená",J793,0)</f>
        <v>0</v>
      </c>
      <c r="BI793" s="203">
        <f>IF(N793="nulová",J793,0)</f>
        <v>0</v>
      </c>
      <c r="BJ793" s="17" t="s">
        <v>82</v>
      </c>
      <c r="BK793" s="203">
        <f>ROUND(I793*H793,2)</f>
        <v>0</v>
      </c>
      <c r="BL793" s="17" t="s">
        <v>258</v>
      </c>
      <c r="BM793" s="202" t="s">
        <v>958</v>
      </c>
    </row>
    <row r="794" spans="2:65" s="1" customFormat="1" ht="24" customHeight="1">
      <c r="B794" s="34"/>
      <c r="C794" s="192" t="s">
        <v>959</v>
      </c>
      <c r="D794" s="192" t="s">
        <v>150</v>
      </c>
      <c r="E794" s="193" t="s">
        <v>960</v>
      </c>
      <c r="F794" s="194" t="s">
        <v>961</v>
      </c>
      <c r="G794" s="195" t="s">
        <v>153</v>
      </c>
      <c r="H794" s="196">
        <v>136.28</v>
      </c>
      <c r="I794" s="197"/>
      <c r="J794" s="196">
        <f>ROUND(I794*H794,2)</f>
        <v>0</v>
      </c>
      <c r="K794" s="194" t="s">
        <v>154</v>
      </c>
      <c r="L794" s="38"/>
      <c r="M794" s="198" t="s">
        <v>1</v>
      </c>
      <c r="N794" s="199" t="s">
        <v>42</v>
      </c>
      <c r="O794" s="66"/>
      <c r="P794" s="200">
        <f>O794*H794</f>
        <v>0</v>
      </c>
      <c r="Q794" s="200">
        <v>4.0000000000000002E-4</v>
      </c>
      <c r="R794" s="200">
        <f>Q794*H794</f>
        <v>5.4512000000000005E-2</v>
      </c>
      <c r="S794" s="200">
        <v>0</v>
      </c>
      <c r="T794" s="201">
        <f>S794*H794</f>
        <v>0</v>
      </c>
      <c r="AR794" s="202" t="s">
        <v>258</v>
      </c>
      <c r="AT794" s="202" t="s">
        <v>150</v>
      </c>
      <c r="AU794" s="202" t="s">
        <v>86</v>
      </c>
      <c r="AY794" s="17" t="s">
        <v>148</v>
      </c>
      <c r="BE794" s="203">
        <f>IF(N794="základní",J794,0)</f>
        <v>0</v>
      </c>
      <c r="BF794" s="203">
        <f>IF(N794="snížená",J794,0)</f>
        <v>0</v>
      </c>
      <c r="BG794" s="203">
        <f>IF(N794="zákl. přenesená",J794,0)</f>
        <v>0</v>
      </c>
      <c r="BH794" s="203">
        <f>IF(N794="sníž. přenesená",J794,0)</f>
        <v>0</v>
      </c>
      <c r="BI794" s="203">
        <f>IF(N794="nulová",J794,0)</f>
        <v>0</v>
      </c>
      <c r="BJ794" s="17" t="s">
        <v>82</v>
      </c>
      <c r="BK794" s="203">
        <f>ROUND(I794*H794,2)</f>
        <v>0</v>
      </c>
      <c r="BL794" s="17" t="s">
        <v>258</v>
      </c>
      <c r="BM794" s="202" t="s">
        <v>962</v>
      </c>
    </row>
    <row r="795" spans="2:65" s="12" customFormat="1">
      <c r="B795" s="204"/>
      <c r="C795" s="205"/>
      <c r="D795" s="206" t="s">
        <v>157</v>
      </c>
      <c r="E795" s="207" t="s">
        <v>1</v>
      </c>
      <c r="F795" s="208" t="s">
        <v>631</v>
      </c>
      <c r="G795" s="205"/>
      <c r="H795" s="207" t="s">
        <v>1</v>
      </c>
      <c r="I795" s="209"/>
      <c r="J795" s="205"/>
      <c r="K795" s="205"/>
      <c r="L795" s="210"/>
      <c r="M795" s="211"/>
      <c r="N795" s="212"/>
      <c r="O795" s="212"/>
      <c r="P795" s="212"/>
      <c r="Q795" s="212"/>
      <c r="R795" s="212"/>
      <c r="S795" s="212"/>
      <c r="T795" s="213"/>
      <c r="AT795" s="214" t="s">
        <v>157</v>
      </c>
      <c r="AU795" s="214" t="s">
        <v>86</v>
      </c>
      <c r="AV795" s="12" t="s">
        <v>82</v>
      </c>
      <c r="AW795" s="12" t="s">
        <v>32</v>
      </c>
      <c r="AX795" s="12" t="s">
        <v>77</v>
      </c>
      <c r="AY795" s="214" t="s">
        <v>148</v>
      </c>
    </row>
    <row r="796" spans="2:65" s="13" customFormat="1">
      <c r="B796" s="215"/>
      <c r="C796" s="216"/>
      <c r="D796" s="206" t="s">
        <v>157</v>
      </c>
      <c r="E796" s="217" t="s">
        <v>1</v>
      </c>
      <c r="F796" s="218" t="s">
        <v>948</v>
      </c>
      <c r="G796" s="216"/>
      <c r="H796" s="219">
        <v>134.51</v>
      </c>
      <c r="I796" s="220"/>
      <c r="J796" s="216"/>
      <c r="K796" s="216"/>
      <c r="L796" s="221"/>
      <c r="M796" s="222"/>
      <c r="N796" s="223"/>
      <c r="O796" s="223"/>
      <c r="P796" s="223"/>
      <c r="Q796" s="223"/>
      <c r="R796" s="223"/>
      <c r="S796" s="223"/>
      <c r="T796" s="224"/>
      <c r="AT796" s="225" t="s">
        <v>157</v>
      </c>
      <c r="AU796" s="225" t="s">
        <v>86</v>
      </c>
      <c r="AV796" s="13" t="s">
        <v>86</v>
      </c>
      <c r="AW796" s="13" t="s">
        <v>32</v>
      </c>
      <c r="AX796" s="13" t="s">
        <v>77</v>
      </c>
      <c r="AY796" s="225" t="s">
        <v>148</v>
      </c>
    </row>
    <row r="797" spans="2:65" s="13" customFormat="1">
      <c r="B797" s="215"/>
      <c r="C797" s="216"/>
      <c r="D797" s="206" t="s">
        <v>157</v>
      </c>
      <c r="E797" s="217" t="s">
        <v>1</v>
      </c>
      <c r="F797" s="218" t="s">
        <v>949</v>
      </c>
      <c r="G797" s="216"/>
      <c r="H797" s="219">
        <v>1.77</v>
      </c>
      <c r="I797" s="220"/>
      <c r="J797" s="216"/>
      <c r="K797" s="216"/>
      <c r="L797" s="221"/>
      <c r="M797" s="222"/>
      <c r="N797" s="223"/>
      <c r="O797" s="223"/>
      <c r="P797" s="223"/>
      <c r="Q797" s="223"/>
      <c r="R797" s="223"/>
      <c r="S797" s="223"/>
      <c r="T797" s="224"/>
      <c r="AT797" s="225" t="s">
        <v>157</v>
      </c>
      <c r="AU797" s="225" t="s">
        <v>86</v>
      </c>
      <c r="AV797" s="13" t="s">
        <v>86</v>
      </c>
      <c r="AW797" s="13" t="s">
        <v>32</v>
      </c>
      <c r="AX797" s="13" t="s">
        <v>77</v>
      </c>
      <c r="AY797" s="225" t="s">
        <v>148</v>
      </c>
    </row>
    <row r="798" spans="2:65" s="14" customFormat="1">
      <c r="B798" s="226"/>
      <c r="C798" s="227"/>
      <c r="D798" s="206" t="s">
        <v>157</v>
      </c>
      <c r="E798" s="228" t="s">
        <v>1</v>
      </c>
      <c r="F798" s="229" t="s">
        <v>160</v>
      </c>
      <c r="G798" s="227"/>
      <c r="H798" s="230">
        <v>136.28</v>
      </c>
      <c r="I798" s="231"/>
      <c r="J798" s="227"/>
      <c r="K798" s="227"/>
      <c r="L798" s="232"/>
      <c r="M798" s="233"/>
      <c r="N798" s="234"/>
      <c r="O798" s="234"/>
      <c r="P798" s="234"/>
      <c r="Q798" s="234"/>
      <c r="R798" s="234"/>
      <c r="S798" s="234"/>
      <c r="T798" s="235"/>
      <c r="AT798" s="236" t="s">
        <v>157</v>
      </c>
      <c r="AU798" s="236" t="s">
        <v>86</v>
      </c>
      <c r="AV798" s="14" t="s">
        <v>155</v>
      </c>
      <c r="AW798" s="14" t="s">
        <v>32</v>
      </c>
      <c r="AX798" s="14" t="s">
        <v>82</v>
      </c>
      <c r="AY798" s="236" t="s">
        <v>148</v>
      </c>
    </row>
    <row r="799" spans="2:65" s="1" customFormat="1" ht="36" customHeight="1">
      <c r="B799" s="34"/>
      <c r="C799" s="237" t="s">
        <v>963</v>
      </c>
      <c r="D799" s="237" t="s">
        <v>190</v>
      </c>
      <c r="E799" s="238" t="s">
        <v>964</v>
      </c>
      <c r="F799" s="239" t="s">
        <v>965</v>
      </c>
      <c r="G799" s="240" t="s">
        <v>153</v>
      </c>
      <c r="H799" s="241">
        <v>156.71</v>
      </c>
      <c r="I799" s="242"/>
      <c r="J799" s="241">
        <f>ROUND(I799*H799,2)</f>
        <v>0</v>
      </c>
      <c r="K799" s="239" t="s">
        <v>154</v>
      </c>
      <c r="L799" s="243"/>
      <c r="M799" s="244" t="s">
        <v>1</v>
      </c>
      <c r="N799" s="245" t="s">
        <v>42</v>
      </c>
      <c r="O799" s="66"/>
      <c r="P799" s="200">
        <f>O799*H799</f>
        <v>0</v>
      </c>
      <c r="Q799" s="200">
        <v>1E-3</v>
      </c>
      <c r="R799" s="200">
        <f>Q799*H799</f>
        <v>0.15671000000000002</v>
      </c>
      <c r="S799" s="200">
        <v>0</v>
      </c>
      <c r="T799" s="201">
        <f>S799*H799</f>
        <v>0</v>
      </c>
      <c r="AR799" s="202" t="s">
        <v>365</v>
      </c>
      <c r="AT799" s="202" t="s">
        <v>190</v>
      </c>
      <c r="AU799" s="202" t="s">
        <v>86</v>
      </c>
      <c r="AY799" s="17" t="s">
        <v>148</v>
      </c>
      <c r="BE799" s="203">
        <f>IF(N799="základní",J799,0)</f>
        <v>0</v>
      </c>
      <c r="BF799" s="203">
        <f>IF(N799="snížená",J799,0)</f>
        <v>0</v>
      </c>
      <c r="BG799" s="203">
        <f>IF(N799="zákl. přenesená",J799,0)</f>
        <v>0</v>
      </c>
      <c r="BH799" s="203">
        <f>IF(N799="sníž. přenesená",J799,0)</f>
        <v>0</v>
      </c>
      <c r="BI799" s="203">
        <f>IF(N799="nulová",J799,0)</f>
        <v>0</v>
      </c>
      <c r="BJ799" s="17" t="s">
        <v>82</v>
      </c>
      <c r="BK799" s="203">
        <f>ROUND(I799*H799,2)</f>
        <v>0</v>
      </c>
      <c r="BL799" s="17" t="s">
        <v>258</v>
      </c>
      <c r="BM799" s="202" t="s">
        <v>966</v>
      </c>
    </row>
    <row r="800" spans="2:65" s="13" customFormat="1">
      <c r="B800" s="215"/>
      <c r="C800" s="216"/>
      <c r="D800" s="206" t="s">
        <v>157</v>
      </c>
      <c r="E800" s="217" t="s">
        <v>1</v>
      </c>
      <c r="F800" s="218" t="s">
        <v>967</v>
      </c>
      <c r="G800" s="216"/>
      <c r="H800" s="219">
        <v>136.27000000000001</v>
      </c>
      <c r="I800" s="220"/>
      <c r="J800" s="216"/>
      <c r="K800" s="216"/>
      <c r="L800" s="221"/>
      <c r="M800" s="222"/>
      <c r="N800" s="223"/>
      <c r="O800" s="223"/>
      <c r="P800" s="223"/>
      <c r="Q800" s="223"/>
      <c r="R800" s="223"/>
      <c r="S800" s="223"/>
      <c r="T800" s="224"/>
      <c r="AT800" s="225" t="s">
        <v>157</v>
      </c>
      <c r="AU800" s="225" t="s">
        <v>86</v>
      </c>
      <c r="AV800" s="13" t="s">
        <v>86</v>
      </c>
      <c r="AW800" s="13" t="s">
        <v>32</v>
      </c>
      <c r="AX800" s="13" t="s">
        <v>82</v>
      </c>
      <c r="AY800" s="225" t="s">
        <v>148</v>
      </c>
    </row>
    <row r="801" spans="2:65" s="13" customFormat="1">
      <c r="B801" s="215"/>
      <c r="C801" s="216"/>
      <c r="D801" s="206" t="s">
        <v>157</v>
      </c>
      <c r="E801" s="216"/>
      <c r="F801" s="218" t="s">
        <v>968</v>
      </c>
      <c r="G801" s="216"/>
      <c r="H801" s="219">
        <v>156.71</v>
      </c>
      <c r="I801" s="220"/>
      <c r="J801" s="216"/>
      <c r="K801" s="216"/>
      <c r="L801" s="221"/>
      <c r="M801" s="222"/>
      <c r="N801" s="223"/>
      <c r="O801" s="223"/>
      <c r="P801" s="223"/>
      <c r="Q801" s="223"/>
      <c r="R801" s="223"/>
      <c r="S801" s="223"/>
      <c r="T801" s="224"/>
      <c r="AT801" s="225" t="s">
        <v>157</v>
      </c>
      <c r="AU801" s="225" t="s">
        <v>86</v>
      </c>
      <c r="AV801" s="13" t="s">
        <v>86</v>
      </c>
      <c r="AW801" s="13" t="s">
        <v>4</v>
      </c>
      <c r="AX801" s="13" t="s">
        <v>82</v>
      </c>
      <c r="AY801" s="225" t="s">
        <v>148</v>
      </c>
    </row>
    <row r="802" spans="2:65" s="1" customFormat="1" ht="24" customHeight="1">
      <c r="B802" s="34"/>
      <c r="C802" s="192" t="s">
        <v>969</v>
      </c>
      <c r="D802" s="192" t="s">
        <v>150</v>
      </c>
      <c r="E802" s="193" t="s">
        <v>970</v>
      </c>
      <c r="F802" s="194" t="s">
        <v>971</v>
      </c>
      <c r="G802" s="195" t="s">
        <v>153</v>
      </c>
      <c r="H802" s="196">
        <v>34.630000000000003</v>
      </c>
      <c r="I802" s="197"/>
      <c r="J802" s="196">
        <f>ROUND(I802*H802,2)</f>
        <v>0</v>
      </c>
      <c r="K802" s="194" t="s">
        <v>154</v>
      </c>
      <c r="L802" s="38"/>
      <c r="M802" s="198" t="s">
        <v>1</v>
      </c>
      <c r="N802" s="199" t="s">
        <v>42</v>
      </c>
      <c r="O802" s="66"/>
      <c r="P802" s="200">
        <f>O802*H802</f>
        <v>0</v>
      </c>
      <c r="Q802" s="200">
        <v>6.8999999999999997E-4</v>
      </c>
      <c r="R802" s="200">
        <f>Q802*H802</f>
        <v>2.3894700000000001E-2</v>
      </c>
      <c r="S802" s="200">
        <v>0</v>
      </c>
      <c r="T802" s="201">
        <f>S802*H802</f>
        <v>0</v>
      </c>
      <c r="AR802" s="202" t="s">
        <v>258</v>
      </c>
      <c r="AT802" s="202" t="s">
        <v>150</v>
      </c>
      <c r="AU802" s="202" t="s">
        <v>86</v>
      </c>
      <c r="AY802" s="17" t="s">
        <v>148</v>
      </c>
      <c r="BE802" s="203">
        <f>IF(N802="základní",J802,0)</f>
        <v>0</v>
      </c>
      <c r="BF802" s="203">
        <f>IF(N802="snížená",J802,0)</f>
        <v>0</v>
      </c>
      <c r="BG802" s="203">
        <f>IF(N802="zákl. přenesená",J802,0)</f>
        <v>0</v>
      </c>
      <c r="BH802" s="203">
        <f>IF(N802="sníž. přenesená",J802,0)</f>
        <v>0</v>
      </c>
      <c r="BI802" s="203">
        <f>IF(N802="nulová",J802,0)</f>
        <v>0</v>
      </c>
      <c r="BJ802" s="17" t="s">
        <v>82</v>
      </c>
      <c r="BK802" s="203">
        <f>ROUND(I802*H802,2)</f>
        <v>0</v>
      </c>
      <c r="BL802" s="17" t="s">
        <v>258</v>
      </c>
      <c r="BM802" s="202" t="s">
        <v>972</v>
      </c>
    </row>
    <row r="803" spans="2:65" s="12" customFormat="1">
      <c r="B803" s="204"/>
      <c r="C803" s="205"/>
      <c r="D803" s="206" t="s">
        <v>157</v>
      </c>
      <c r="E803" s="207" t="s">
        <v>1</v>
      </c>
      <c r="F803" s="208" t="s">
        <v>973</v>
      </c>
      <c r="G803" s="205"/>
      <c r="H803" s="207" t="s">
        <v>1</v>
      </c>
      <c r="I803" s="209"/>
      <c r="J803" s="205"/>
      <c r="K803" s="205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157</v>
      </c>
      <c r="AU803" s="214" t="s">
        <v>86</v>
      </c>
      <c r="AV803" s="12" t="s">
        <v>82</v>
      </c>
      <c r="AW803" s="12" t="s">
        <v>32</v>
      </c>
      <c r="AX803" s="12" t="s">
        <v>77</v>
      </c>
      <c r="AY803" s="214" t="s">
        <v>148</v>
      </c>
    </row>
    <row r="804" spans="2:65" s="13" customFormat="1">
      <c r="B804" s="215"/>
      <c r="C804" s="216"/>
      <c r="D804" s="206" t="s">
        <v>157</v>
      </c>
      <c r="E804" s="217" t="s">
        <v>1</v>
      </c>
      <c r="F804" s="218" t="s">
        <v>974</v>
      </c>
      <c r="G804" s="216"/>
      <c r="H804" s="219">
        <v>34.630000000000003</v>
      </c>
      <c r="I804" s="220"/>
      <c r="J804" s="216"/>
      <c r="K804" s="216"/>
      <c r="L804" s="221"/>
      <c r="M804" s="222"/>
      <c r="N804" s="223"/>
      <c r="O804" s="223"/>
      <c r="P804" s="223"/>
      <c r="Q804" s="223"/>
      <c r="R804" s="223"/>
      <c r="S804" s="223"/>
      <c r="T804" s="224"/>
      <c r="AT804" s="225" t="s">
        <v>157</v>
      </c>
      <c r="AU804" s="225" t="s">
        <v>86</v>
      </c>
      <c r="AV804" s="13" t="s">
        <v>86</v>
      </c>
      <c r="AW804" s="13" t="s">
        <v>32</v>
      </c>
      <c r="AX804" s="13" t="s">
        <v>77</v>
      </c>
      <c r="AY804" s="225" t="s">
        <v>148</v>
      </c>
    </row>
    <row r="805" spans="2:65" s="14" customFormat="1">
      <c r="B805" s="226"/>
      <c r="C805" s="227"/>
      <c r="D805" s="206" t="s">
        <v>157</v>
      </c>
      <c r="E805" s="228" t="s">
        <v>1</v>
      </c>
      <c r="F805" s="229" t="s">
        <v>160</v>
      </c>
      <c r="G805" s="227"/>
      <c r="H805" s="230">
        <v>34.630000000000003</v>
      </c>
      <c r="I805" s="231"/>
      <c r="J805" s="227"/>
      <c r="K805" s="227"/>
      <c r="L805" s="232"/>
      <c r="M805" s="233"/>
      <c r="N805" s="234"/>
      <c r="O805" s="234"/>
      <c r="P805" s="234"/>
      <c r="Q805" s="234"/>
      <c r="R805" s="234"/>
      <c r="S805" s="234"/>
      <c r="T805" s="235"/>
      <c r="AT805" s="236" t="s">
        <v>157</v>
      </c>
      <c r="AU805" s="236" t="s">
        <v>86</v>
      </c>
      <c r="AV805" s="14" t="s">
        <v>155</v>
      </c>
      <c r="AW805" s="14" t="s">
        <v>32</v>
      </c>
      <c r="AX805" s="14" t="s">
        <v>82</v>
      </c>
      <c r="AY805" s="236" t="s">
        <v>148</v>
      </c>
    </row>
    <row r="806" spans="2:65" s="1" customFormat="1" ht="24" customHeight="1">
      <c r="B806" s="34"/>
      <c r="C806" s="192" t="s">
        <v>975</v>
      </c>
      <c r="D806" s="192" t="s">
        <v>150</v>
      </c>
      <c r="E806" s="193" t="s">
        <v>976</v>
      </c>
      <c r="F806" s="194" t="s">
        <v>977</v>
      </c>
      <c r="G806" s="195" t="s">
        <v>978</v>
      </c>
      <c r="H806" s="197"/>
      <c r="I806" s="197"/>
      <c r="J806" s="196">
        <f>ROUND(I806*H806,2)</f>
        <v>0</v>
      </c>
      <c r="K806" s="194" t="s">
        <v>154</v>
      </c>
      <c r="L806" s="38"/>
      <c r="M806" s="198" t="s">
        <v>1</v>
      </c>
      <c r="N806" s="199" t="s">
        <v>42</v>
      </c>
      <c r="O806" s="66"/>
      <c r="P806" s="200">
        <f>O806*H806</f>
        <v>0</v>
      </c>
      <c r="Q806" s="200">
        <v>0</v>
      </c>
      <c r="R806" s="200">
        <f>Q806*H806</f>
        <v>0</v>
      </c>
      <c r="S806" s="200">
        <v>0</v>
      </c>
      <c r="T806" s="201">
        <f>S806*H806</f>
        <v>0</v>
      </c>
      <c r="AR806" s="202" t="s">
        <v>258</v>
      </c>
      <c r="AT806" s="202" t="s">
        <v>150</v>
      </c>
      <c r="AU806" s="202" t="s">
        <v>86</v>
      </c>
      <c r="AY806" s="17" t="s">
        <v>148</v>
      </c>
      <c r="BE806" s="203">
        <f>IF(N806="základní",J806,0)</f>
        <v>0</v>
      </c>
      <c r="BF806" s="203">
        <f>IF(N806="snížená",J806,0)</f>
        <v>0</v>
      </c>
      <c r="BG806" s="203">
        <f>IF(N806="zákl. přenesená",J806,0)</f>
        <v>0</v>
      </c>
      <c r="BH806" s="203">
        <f>IF(N806="sníž. přenesená",J806,0)</f>
        <v>0</v>
      </c>
      <c r="BI806" s="203">
        <f>IF(N806="nulová",J806,0)</f>
        <v>0</v>
      </c>
      <c r="BJ806" s="17" t="s">
        <v>82</v>
      </c>
      <c r="BK806" s="203">
        <f>ROUND(I806*H806,2)</f>
        <v>0</v>
      </c>
      <c r="BL806" s="17" t="s">
        <v>258</v>
      </c>
      <c r="BM806" s="202" t="s">
        <v>979</v>
      </c>
    </row>
    <row r="807" spans="2:65" s="11" customFormat="1" ht="22.9" customHeight="1">
      <c r="B807" s="176"/>
      <c r="C807" s="177"/>
      <c r="D807" s="178" t="s">
        <v>76</v>
      </c>
      <c r="E807" s="190" t="s">
        <v>980</v>
      </c>
      <c r="F807" s="190" t="s">
        <v>981</v>
      </c>
      <c r="G807" s="177"/>
      <c r="H807" s="177"/>
      <c r="I807" s="180"/>
      <c r="J807" s="191">
        <f>BK807</f>
        <v>0</v>
      </c>
      <c r="K807" s="177"/>
      <c r="L807" s="182"/>
      <c r="M807" s="183"/>
      <c r="N807" s="184"/>
      <c r="O807" s="184"/>
      <c r="P807" s="185">
        <f>SUM(P808:P875)</f>
        <v>0</v>
      </c>
      <c r="Q807" s="184"/>
      <c r="R807" s="185">
        <f>SUM(R808:R875)</f>
        <v>4.7817918000000006</v>
      </c>
      <c r="S807" s="184"/>
      <c r="T807" s="186">
        <f>SUM(T808:T875)</f>
        <v>0.60560000000000003</v>
      </c>
      <c r="AR807" s="187" t="s">
        <v>86</v>
      </c>
      <c r="AT807" s="188" t="s">
        <v>76</v>
      </c>
      <c r="AU807" s="188" t="s">
        <v>82</v>
      </c>
      <c r="AY807" s="187" t="s">
        <v>148</v>
      </c>
      <c r="BK807" s="189">
        <f>SUM(BK808:BK875)</f>
        <v>0</v>
      </c>
    </row>
    <row r="808" spans="2:65" s="1" customFormat="1" ht="24" customHeight="1">
      <c r="B808" s="34"/>
      <c r="C808" s="192" t="s">
        <v>982</v>
      </c>
      <c r="D808" s="192" t="s">
        <v>150</v>
      </c>
      <c r="E808" s="193" t="s">
        <v>983</v>
      </c>
      <c r="F808" s="194" t="s">
        <v>984</v>
      </c>
      <c r="G808" s="195" t="s">
        <v>439</v>
      </c>
      <c r="H808" s="196">
        <v>60.56</v>
      </c>
      <c r="I808" s="197"/>
      <c r="J808" s="196">
        <f>ROUND(I808*H808,2)</f>
        <v>0</v>
      </c>
      <c r="K808" s="194" t="s">
        <v>1</v>
      </c>
      <c r="L808" s="38"/>
      <c r="M808" s="198" t="s">
        <v>1</v>
      </c>
      <c r="N808" s="199" t="s">
        <v>42</v>
      </c>
      <c r="O808" s="66"/>
      <c r="P808" s="200">
        <f>O808*H808</f>
        <v>0</v>
      </c>
      <c r="Q808" s="200">
        <v>0</v>
      </c>
      <c r="R808" s="200">
        <f>Q808*H808</f>
        <v>0</v>
      </c>
      <c r="S808" s="200">
        <v>0</v>
      </c>
      <c r="T808" s="201">
        <f>S808*H808</f>
        <v>0</v>
      </c>
      <c r="AR808" s="202" t="s">
        <v>258</v>
      </c>
      <c r="AT808" s="202" t="s">
        <v>150</v>
      </c>
      <c r="AU808" s="202" t="s">
        <v>86</v>
      </c>
      <c r="AY808" s="17" t="s">
        <v>148</v>
      </c>
      <c r="BE808" s="203">
        <f>IF(N808="základní",J808,0)</f>
        <v>0</v>
      </c>
      <c r="BF808" s="203">
        <f>IF(N808="snížená",J808,0)</f>
        <v>0</v>
      </c>
      <c r="BG808" s="203">
        <f>IF(N808="zákl. přenesená",J808,0)</f>
        <v>0</v>
      </c>
      <c r="BH808" s="203">
        <f>IF(N808="sníž. přenesená",J808,0)</f>
        <v>0</v>
      </c>
      <c r="BI808" s="203">
        <f>IF(N808="nulová",J808,0)</f>
        <v>0</v>
      </c>
      <c r="BJ808" s="17" t="s">
        <v>82</v>
      </c>
      <c r="BK808" s="203">
        <f>ROUND(I808*H808,2)</f>
        <v>0</v>
      </c>
      <c r="BL808" s="17" t="s">
        <v>258</v>
      </c>
      <c r="BM808" s="202" t="s">
        <v>985</v>
      </c>
    </row>
    <row r="809" spans="2:65" s="12" customFormat="1">
      <c r="B809" s="204"/>
      <c r="C809" s="205"/>
      <c r="D809" s="206" t="s">
        <v>157</v>
      </c>
      <c r="E809" s="207" t="s">
        <v>1</v>
      </c>
      <c r="F809" s="208" t="s">
        <v>986</v>
      </c>
      <c r="G809" s="205"/>
      <c r="H809" s="207" t="s">
        <v>1</v>
      </c>
      <c r="I809" s="209"/>
      <c r="J809" s="205"/>
      <c r="K809" s="205"/>
      <c r="L809" s="210"/>
      <c r="M809" s="211"/>
      <c r="N809" s="212"/>
      <c r="O809" s="212"/>
      <c r="P809" s="212"/>
      <c r="Q809" s="212"/>
      <c r="R809" s="212"/>
      <c r="S809" s="212"/>
      <c r="T809" s="213"/>
      <c r="AT809" s="214" t="s">
        <v>157</v>
      </c>
      <c r="AU809" s="214" t="s">
        <v>86</v>
      </c>
      <c r="AV809" s="12" t="s">
        <v>82</v>
      </c>
      <c r="AW809" s="12" t="s">
        <v>32</v>
      </c>
      <c r="AX809" s="12" t="s">
        <v>77</v>
      </c>
      <c r="AY809" s="214" t="s">
        <v>148</v>
      </c>
    </row>
    <row r="810" spans="2:65" s="12" customFormat="1">
      <c r="B810" s="204"/>
      <c r="C810" s="205"/>
      <c r="D810" s="206" t="s">
        <v>157</v>
      </c>
      <c r="E810" s="207" t="s">
        <v>1</v>
      </c>
      <c r="F810" s="208" t="s">
        <v>987</v>
      </c>
      <c r="G810" s="205"/>
      <c r="H810" s="207" t="s">
        <v>1</v>
      </c>
      <c r="I810" s="209"/>
      <c r="J810" s="205"/>
      <c r="K810" s="205"/>
      <c r="L810" s="210"/>
      <c r="M810" s="211"/>
      <c r="N810" s="212"/>
      <c r="O810" s="212"/>
      <c r="P810" s="212"/>
      <c r="Q810" s="212"/>
      <c r="R810" s="212"/>
      <c r="S810" s="212"/>
      <c r="T810" s="213"/>
      <c r="AT810" s="214" t="s">
        <v>157</v>
      </c>
      <c r="AU810" s="214" t="s">
        <v>86</v>
      </c>
      <c r="AV810" s="12" t="s">
        <v>82</v>
      </c>
      <c r="AW810" s="12" t="s">
        <v>32</v>
      </c>
      <c r="AX810" s="12" t="s">
        <v>77</v>
      </c>
      <c r="AY810" s="214" t="s">
        <v>148</v>
      </c>
    </row>
    <row r="811" spans="2:65" s="13" customFormat="1">
      <c r="B811" s="215"/>
      <c r="C811" s="216"/>
      <c r="D811" s="206" t="s">
        <v>157</v>
      </c>
      <c r="E811" s="217" t="s">
        <v>1</v>
      </c>
      <c r="F811" s="218" t="s">
        <v>988</v>
      </c>
      <c r="G811" s="216"/>
      <c r="H811" s="219">
        <v>60.56</v>
      </c>
      <c r="I811" s="220"/>
      <c r="J811" s="216"/>
      <c r="K811" s="216"/>
      <c r="L811" s="221"/>
      <c r="M811" s="222"/>
      <c r="N811" s="223"/>
      <c r="O811" s="223"/>
      <c r="P811" s="223"/>
      <c r="Q811" s="223"/>
      <c r="R811" s="223"/>
      <c r="S811" s="223"/>
      <c r="T811" s="224"/>
      <c r="AT811" s="225" t="s">
        <v>157</v>
      </c>
      <c r="AU811" s="225" t="s">
        <v>86</v>
      </c>
      <c r="AV811" s="13" t="s">
        <v>86</v>
      </c>
      <c r="AW811" s="13" t="s">
        <v>32</v>
      </c>
      <c r="AX811" s="13" t="s">
        <v>82</v>
      </c>
      <c r="AY811" s="225" t="s">
        <v>148</v>
      </c>
    </row>
    <row r="812" spans="2:65" s="1" customFormat="1" ht="36" customHeight="1">
      <c r="B812" s="34"/>
      <c r="C812" s="192" t="s">
        <v>989</v>
      </c>
      <c r="D812" s="192" t="s">
        <v>150</v>
      </c>
      <c r="E812" s="193" t="s">
        <v>990</v>
      </c>
      <c r="F812" s="194" t="s">
        <v>991</v>
      </c>
      <c r="G812" s="195" t="s">
        <v>439</v>
      </c>
      <c r="H812" s="196">
        <v>36.299999999999997</v>
      </c>
      <c r="I812" s="197"/>
      <c r="J812" s="196">
        <f>ROUND(I812*H812,2)</f>
        <v>0</v>
      </c>
      <c r="K812" s="194" t="s">
        <v>1</v>
      </c>
      <c r="L812" s="38"/>
      <c r="M812" s="198" t="s">
        <v>1</v>
      </c>
      <c r="N812" s="199" t="s">
        <v>42</v>
      </c>
      <c r="O812" s="66"/>
      <c r="P812" s="200">
        <f>O812*H812</f>
        <v>0</v>
      </c>
      <c r="Q812" s="200">
        <v>0</v>
      </c>
      <c r="R812" s="200">
        <f>Q812*H812</f>
        <v>0</v>
      </c>
      <c r="S812" s="200">
        <v>0</v>
      </c>
      <c r="T812" s="201">
        <f>S812*H812</f>
        <v>0</v>
      </c>
      <c r="AR812" s="202" t="s">
        <v>258</v>
      </c>
      <c r="AT812" s="202" t="s">
        <v>150</v>
      </c>
      <c r="AU812" s="202" t="s">
        <v>86</v>
      </c>
      <c r="AY812" s="17" t="s">
        <v>148</v>
      </c>
      <c r="BE812" s="203">
        <f>IF(N812="základní",J812,0)</f>
        <v>0</v>
      </c>
      <c r="BF812" s="203">
        <f>IF(N812="snížená",J812,0)</f>
        <v>0</v>
      </c>
      <c r="BG812" s="203">
        <f>IF(N812="zákl. přenesená",J812,0)</f>
        <v>0</v>
      </c>
      <c r="BH812" s="203">
        <f>IF(N812="sníž. přenesená",J812,0)</f>
        <v>0</v>
      </c>
      <c r="BI812" s="203">
        <f>IF(N812="nulová",J812,0)</f>
        <v>0</v>
      </c>
      <c r="BJ812" s="17" t="s">
        <v>82</v>
      </c>
      <c r="BK812" s="203">
        <f>ROUND(I812*H812,2)</f>
        <v>0</v>
      </c>
      <c r="BL812" s="17" t="s">
        <v>258</v>
      </c>
      <c r="BM812" s="202" t="s">
        <v>992</v>
      </c>
    </row>
    <row r="813" spans="2:65" s="1" customFormat="1" ht="24" customHeight="1">
      <c r="B813" s="34"/>
      <c r="C813" s="192" t="s">
        <v>993</v>
      </c>
      <c r="D813" s="192" t="s">
        <v>150</v>
      </c>
      <c r="E813" s="193" t="s">
        <v>994</v>
      </c>
      <c r="F813" s="194" t="s">
        <v>995</v>
      </c>
      <c r="G813" s="195" t="s">
        <v>439</v>
      </c>
      <c r="H813" s="196">
        <v>60.56</v>
      </c>
      <c r="I813" s="197"/>
      <c r="J813" s="196">
        <f>ROUND(I813*H813,2)</f>
        <v>0</v>
      </c>
      <c r="K813" s="194" t="s">
        <v>1</v>
      </c>
      <c r="L813" s="38"/>
      <c r="M813" s="198" t="s">
        <v>1</v>
      </c>
      <c r="N813" s="199" t="s">
        <v>42</v>
      </c>
      <c r="O813" s="66"/>
      <c r="P813" s="200">
        <f>O813*H813</f>
        <v>0</v>
      </c>
      <c r="Q813" s="200">
        <v>0</v>
      </c>
      <c r="R813" s="200">
        <f>Q813*H813</f>
        <v>0</v>
      </c>
      <c r="S813" s="200">
        <v>0.01</v>
      </c>
      <c r="T813" s="201">
        <f>S813*H813</f>
        <v>0.60560000000000003</v>
      </c>
      <c r="AR813" s="202" t="s">
        <v>258</v>
      </c>
      <c r="AT813" s="202" t="s">
        <v>150</v>
      </c>
      <c r="AU813" s="202" t="s">
        <v>86</v>
      </c>
      <c r="AY813" s="17" t="s">
        <v>148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17" t="s">
        <v>82</v>
      </c>
      <c r="BK813" s="203">
        <f>ROUND(I813*H813,2)</f>
        <v>0</v>
      </c>
      <c r="BL813" s="17" t="s">
        <v>258</v>
      </c>
      <c r="BM813" s="202" t="s">
        <v>996</v>
      </c>
    </row>
    <row r="814" spans="2:65" s="12" customFormat="1">
      <c r="B814" s="204"/>
      <c r="C814" s="205"/>
      <c r="D814" s="206" t="s">
        <v>157</v>
      </c>
      <c r="E814" s="207" t="s">
        <v>1</v>
      </c>
      <c r="F814" s="208" t="s">
        <v>986</v>
      </c>
      <c r="G814" s="205"/>
      <c r="H814" s="207" t="s">
        <v>1</v>
      </c>
      <c r="I814" s="209"/>
      <c r="J814" s="205"/>
      <c r="K814" s="205"/>
      <c r="L814" s="210"/>
      <c r="M814" s="211"/>
      <c r="N814" s="212"/>
      <c r="O814" s="212"/>
      <c r="P814" s="212"/>
      <c r="Q814" s="212"/>
      <c r="R814" s="212"/>
      <c r="S814" s="212"/>
      <c r="T814" s="213"/>
      <c r="AT814" s="214" t="s">
        <v>157</v>
      </c>
      <c r="AU814" s="214" t="s">
        <v>86</v>
      </c>
      <c r="AV814" s="12" t="s">
        <v>82</v>
      </c>
      <c r="AW814" s="12" t="s">
        <v>32</v>
      </c>
      <c r="AX814" s="12" t="s">
        <v>77</v>
      </c>
      <c r="AY814" s="214" t="s">
        <v>148</v>
      </c>
    </row>
    <row r="815" spans="2:65" s="13" customFormat="1">
      <c r="B815" s="215"/>
      <c r="C815" s="216"/>
      <c r="D815" s="206" t="s">
        <v>157</v>
      </c>
      <c r="E815" s="217" t="s">
        <v>1</v>
      </c>
      <c r="F815" s="218" t="s">
        <v>997</v>
      </c>
      <c r="G815" s="216"/>
      <c r="H815" s="219">
        <v>60.56</v>
      </c>
      <c r="I815" s="220"/>
      <c r="J815" s="216"/>
      <c r="K815" s="216"/>
      <c r="L815" s="221"/>
      <c r="M815" s="222"/>
      <c r="N815" s="223"/>
      <c r="O815" s="223"/>
      <c r="P815" s="223"/>
      <c r="Q815" s="223"/>
      <c r="R815" s="223"/>
      <c r="S815" s="223"/>
      <c r="T815" s="224"/>
      <c r="AT815" s="225" t="s">
        <v>157</v>
      </c>
      <c r="AU815" s="225" t="s">
        <v>86</v>
      </c>
      <c r="AV815" s="13" t="s">
        <v>86</v>
      </c>
      <c r="AW815" s="13" t="s">
        <v>32</v>
      </c>
      <c r="AX815" s="13" t="s">
        <v>82</v>
      </c>
      <c r="AY815" s="225" t="s">
        <v>148</v>
      </c>
    </row>
    <row r="816" spans="2:65" s="1" customFormat="1" ht="16.5" customHeight="1">
      <c r="B816" s="34"/>
      <c r="C816" s="192" t="s">
        <v>998</v>
      </c>
      <c r="D816" s="192" t="s">
        <v>150</v>
      </c>
      <c r="E816" s="193" t="s">
        <v>999</v>
      </c>
      <c r="F816" s="194" t="s">
        <v>1000</v>
      </c>
      <c r="G816" s="195" t="s">
        <v>153</v>
      </c>
      <c r="H816" s="196">
        <v>443.65</v>
      </c>
      <c r="I816" s="197"/>
      <c r="J816" s="196">
        <f>ROUND(I816*H816,2)</f>
        <v>0</v>
      </c>
      <c r="K816" s="194" t="s">
        <v>1</v>
      </c>
      <c r="L816" s="38"/>
      <c r="M816" s="198" t="s">
        <v>1</v>
      </c>
      <c r="N816" s="199" t="s">
        <v>42</v>
      </c>
      <c r="O816" s="66"/>
      <c r="P816" s="200">
        <f>O816*H816</f>
        <v>0</v>
      </c>
      <c r="Q816" s="200">
        <v>4.4999999999999999E-4</v>
      </c>
      <c r="R816" s="200">
        <f>Q816*H816</f>
        <v>0.19964249999999997</v>
      </c>
      <c r="S816" s="200">
        <v>0</v>
      </c>
      <c r="T816" s="201">
        <f>S816*H816</f>
        <v>0</v>
      </c>
      <c r="AR816" s="202" t="s">
        <v>258</v>
      </c>
      <c r="AT816" s="202" t="s">
        <v>150</v>
      </c>
      <c r="AU816" s="202" t="s">
        <v>86</v>
      </c>
      <c r="AY816" s="17" t="s">
        <v>148</v>
      </c>
      <c r="BE816" s="203">
        <f>IF(N816="základní",J816,0)</f>
        <v>0</v>
      </c>
      <c r="BF816" s="203">
        <f>IF(N816="snížená",J816,0)</f>
        <v>0</v>
      </c>
      <c r="BG816" s="203">
        <f>IF(N816="zákl. přenesená",J816,0)</f>
        <v>0</v>
      </c>
      <c r="BH816" s="203">
        <f>IF(N816="sníž. přenesená",J816,0)</f>
        <v>0</v>
      </c>
      <c r="BI816" s="203">
        <f>IF(N816="nulová",J816,0)</f>
        <v>0</v>
      </c>
      <c r="BJ816" s="17" t="s">
        <v>82</v>
      </c>
      <c r="BK816" s="203">
        <f>ROUND(I816*H816,2)</f>
        <v>0</v>
      </c>
      <c r="BL816" s="17" t="s">
        <v>258</v>
      </c>
      <c r="BM816" s="202" t="s">
        <v>1001</v>
      </c>
    </row>
    <row r="817" spans="2:65" s="12" customFormat="1">
      <c r="B817" s="204"/>
      <c r="C817" s="205"/>
      <c r="D817" s="206" t="s">
        <v>157</v>
      </c>
      <c r="E817" s="207" t="s">
        <v>1</v>
      </c>
      <c r="F817" s="208" t="s">
        <v>1002</v>
      </c>
      <c r="G817" s="205"/>
      <c r="H817" s="207" t="s">
        <v>1</v>
      </c>
      <c r="I817" s="209"/>
      <c r="J817" s="205"/>
      <c r="K817" s="205"/>
      <c r="L817" s="210"/>
      <c r="M817" s="211"/>
      <c r="N817" s="212"/>
      <c r="O817" s="212"/>
      <c r="P817" s="212"/>
      <c r="Q817" s="212"/>
      <c r="R817" s="212"/>
      <c r="S817" s="212"/>
      <c r="T817" s="213"/>
      <c r="AT817" s="214" t="s">
        <v>157</v>
      </c>
      <c r="AU817" s="214" t="s">
        <v>86</v>
      </c>
      <c r="AV817" s="12" t="s">
        <v>82</v>
      </c>
      <c r="AW817" s="12" t="s">
        <v>32</v>
      </c>
      <c r="AX817" s="12" t="s">
        <v>77</v>
      </c>
      <c r="AY817" s="214" t="s">
        <v>148</v>
      </c>
    </row>
    <row r="818" spans="2:65" s="13" customFormat="1">
      <c r="B818" s="215"/>
      <c r="C818" s="216"/>
      <c r="D818" s="206" t="s">
        <v>157</v>
      </c>
      <c r="E818" s="217" t="s">
        <v>1</v>
      </c>
      <c r="F818" s="218" t="s">
        <v>1003</v>
      </c>
      <c r="G818" s="216"/>
      <c r="H818" s="219">
        <v>443.65</v>
      </c>
      <c r="I818" s="220"/>
      <c r="J818" s="216"/>
      <c r="K818" s="216"/>
      <c r="L818" s="221"/>
      <c r="M818" s="222"/>
      <c r="N818" s="223"/>
      <c r="O818" s="223"/>
      <c r="P818" s="223"/>
      <c r="Q818" s="223"/>
      <c r="R818" s="223"/>
      <c r="S818" s="223"/>
      <c r="T818" s="224"/>
      <c r="AT818" s="225" t="s">
        <v>157</v>
      </c>
      <c r="AU818" s="225" t="s">
        <v>86</v>
      </c>
      <c r="AV818" s="13" t="s">
        <v>86</v>
      </c>
      <c r="AW818" s="13" t="s">
        <v>32</v>
      </c>
      <c r="AX818" s="13" t="s">
        <v>82</v>
      </c>
      <c r="AY818" s="225" t="s">
        <v>148</v>
      </c>
    </row>
    <row r="819" spans="2:65" s="1" customFormat="1" ht="24" customHeight="1">
      <c r="B819" s="34"/>
      <c r="C819" s="192" t="s">
        <v>1004</v>
      </c>
      <c r="D819" s="192" t="s">
        <v>150</v>
      </c>
      <c r="E819" s="193" t="s">
        <v>1005</v>
      </c>
      <c r="F819" s="194" t="s">
        <v>1006</v>
      </c>
      <c r="G819" s="195" t="s">
        <v>153</v>
      </c>
      <c r="H819" s="196">
        <v>443.65</v>
      </c>
      <c r="I819" s="197"/>
      <c r="J819" s="196">
        <f>ROUND(I819*H819,2)</f>
        <v>0</v>
      </c>
      <c r="K819" s="194" t="s">
        <v>154</v>
      </c>
      <c r="L819" s="38"/>
      <c r="M819" s="198" t="s">
        <v>1</v>
      </c>
      <c r="N819" s="199" t="s">
        <v>42</v>
      </c>
      <c r="O819" s="66"/>
      <c r="P819" s="200">
        <f>O819*H819</f>
        <v>0</v>
      </c>
      <c r="Q819" s="200">
        <v>0</v>
      </c>
      <c r="R819" s="200">
        <f>Q819*H819</f>
        <v>0</v>
      </c>
      <c r="S819" s="200">
        <v>0</v>
      </c>
      <c r="T819" s="201">
        <f>S819*H819</f>
        <v>0</v>
      </c>
      <c r="AR819" s="202" t="s">
        <v>258</v>
      </c>
      <c r="AT819" s="202" t="s">
        <v>150</v>
      </c>
      <c r="AU819" s="202" t="s">
        <v>86</v>
      </c>
      <c r="AY819" s="17" t="s">
        <v>148</v>
      </c>
      <c r="BE819" s="203">
        <f>IF(N819="základní",J819,0)</f>
        <v>0</v>
      </c>
      <c r="BF819" s="203">
        <f>IF(N819="snížená",J819,0)</f>
        <v>0</v>
      </c>
      <c r="BG819" s="203">
        <f>IF(N819="zákl. přenesená",J819,0)</f>
        <v>0</v>
      </c>
      <c r="BH819" s="203">
        <f>IF(N819="sníž. přenesená",J819,0)</f>
        <v>0</v>
      </c>
      <c r="BI819" s="203">
        <f>IF(N819="nulová",J819,0)</f>
        <v>0</v>
      </c>
      <c r="BJ819" s="17" t="s">
        <v>82</v>
      </c>
      <c r="BK819" s="203">
        <f>ROUND(I819*H819,2)</f>
        <v>0</v>
      </c>
      <c r="BL819" s="17" t="s">
        <v>258</v>
      </c>
      <c r="BM819" s="202" t="s">
        <v>1007</v>
      </c>
    </row>
    <row r="820" spans="2:65" s="12" customFormat="1">
      <c r="B820" s="204"/>
      <c r="C820" s="205"/>
      <c r="D820" s="206" t="s">
        <v>157</v>
      </c>
      <c r="E820" s="207" t="s">
        <v>1</v>
      </c>
      <c r="F820" s="208" t="s">
        <v>1008</v>
      </c>
      <c r="G820" s="205"/>
      <c r="H820" s="207" t="s">
        <v>1</v>
      </c>
      <c r="I820" s="209"/>
      <c r="J820" s="205"/>
      <c r="K820" s="205"/>
      <c r="L820" s="210"/>
      <c r="M820" s="211"/>
      <c r="N820" s="212"/>
      <c r="O820" s="212"/>
      <c r="P820" s="212"/>
      <c r="Q820" s="212"/>
      <c r="R820" s="212"/>
      <c r="S820" s="212"/>
      <c r="T820" s="213"/>
      <c r="AT820" s="214" t="s">
        <v>157</v>
      </c>
      <c r="AU820" s="214" t="s">
        <v>86</v>
      </c>
      <c r="AV820" s="12" t="s">
        <v>82</v>
      </c>
      <c r="AW820" s="12" t="s">
        <v>32</v>
      </c>
      <c r="AX820" s="12" t="s">
        <v>77</v>
      </c>
      <c r="AY820" s="214" t="s">
        <v>148</v>
      </c>
    </row>
    <row r="821" spans="2:65" s="13" customFormat="1">
      <c r="B821" s="215"/>
      <c r="C821" s="216"/>
      <c r="D821" s="206" t="s">
        <v>157</v>
      </c>
      <c r="E821" s="217" t="s">
        <v>1</v>
      </c>
      <c r="F821" s="218" t="s">
        <v>1003</v>
      </c>
      <c r="G821" s="216"/>
      <c r="H821" s="219">
        <v>443.65</v>
      </c>
      <c r="I821" s="220"/>
      <c r="J821" s="216"/>
      <c r="K821" s="216"/>
      <c r="L821" s="221"/>
      <c r="M821" s="222"/>
      <c r="N821" s="223"/>
      <c r="O821" s="223"/>
      <c r="P821" s="223"/>
      <c r="Q821" s="223"/>
      <c r="R821" s="223"/>
      <c r="S821" s="223"/>
      <c r="T821" s="224"/>
      <c r="AT821" s="225" t="s">
        <v>157</v>
      </c>
      <c r="AU821" s="225" t="s">
        <v>86</v>
      </c>
      <c r="AV821" s="13" t="s">
        <v>86</v>
      </c>
      <c r="AW821" s="13" t="s">
        <v>32</v>
      </c>
      <c r="AX821" s="13" t="s">
        <v>77</v>
      </c>
      <c r="AY821" s="225" t="s">
        <v>148</v>
      </c>
    </row>
    <row r="822" spans="2:65" s="14" customFormat="1">
      <c r="B822" s="226"/>
      <c r="C822" s="227"/>
      <c r="D822" s="206" t="s">
        <v>157</v>
      </c>
      <c r="E822" s="228" t="s">
        <v>1</v>
      </c>
      <c r="F822" s="229" t="s">
        <v>160</v>
      </c>
      <c r="G822" s="227"/>
      <c r="H822" s="230">
        <v>443.65</v>
      </c>
      <c r="I822" s="231"/>
      <c r="J822" s="227"/>
      <c r="K822" s="227"/>
      <c r="L822" s="232"/>
      <c r="M822" s="233"/>
      <c r="N822" s="234"/>
      <c r="O822" s="234"/>
      <c r="P822" s="234"/>
      <c r="Q822" s="234"/>
      <c r="R822" s="234"/>
      <c r="S822" s="234"/>
      <c r="T822" s="235"/>
      <c r="AT822" s="236" t="s">
        <v>157</v>
      </c>
      <c r="AU822" s="236" t="s">
        <v>86</v>
      </c>
      <c r="AV822" s="14" t="s">
        <v>155</v>
      </c>
      <c r="AW822" s="14" t="s">
        <v>32</v>
      </c>
      <c r="AX822" s="14" t="s">
        <v>82</v>
      </c>
      <c r="AY822" s="236" t="s">
        <v>148</v>
      </c>
    </row>
    <row r="823" spans="2:65" s="1" customFormat="1" ht="48" customHeight="1">
      <c r="B823" s="34"/>
      <c r="C823" s="237" t="s">
        <v>1009</v>
      </c>
      <c r="D823" s="237" t="s">
        <v>190</v>
      </c>
      <c r="E823" s="238" t="s">
        <v>1010</v>
      </c>
      <c r="F823" s="239" t="s">
        <v>1011</v>
      </c>
      <c r="G823" s="240" t="s">
        <v>153</v>
      </c>
      <c r="H823" s="241">
        <v>510.2</v>
      </c>
      <c r="I823" s="242"/>
      <c r="J823" s="241">
        <f>ROUND(I823*H823,2)</f>
        <v>0</v>
      </c>
      <c r="K823" s="239" t="s">
        <v>154</v>
      </c>
      <c r="L823" s="243"/>
      <c r="M823" s="244" t="s">
        <v>1</v>
      </c>
      <c r="N823" s="245" t="s">
        <v>42</v>
      </c>
      <c r="O823" s="66"/>
      <c r="P823" s="200">
        <f>O823*H823</f>
        <v>0</v>
      </c>
      <c r="Q823" s="200">
        <v>4.0000000000000001E-3</v>
      </c>
      <c r="R823" s="200">
        <f>Q823*H823</f>
        <v>2.0407999999999999</v>
      </c>
      <c r="S823" s="200">
        <v>0</v>
      </c>
      <c r="T823" s="201">
        <f>S823*H823</f>
        <v>0</v>
      </c>
      <c r="AR823" s="202" t="s">
        <v>365</v>
      </c>
      <c r="AT823" s="202" t="s">
        <v>190</v>
      </c>
      <c r="AU823" s="202" t="s">
        <v>86</v>
      </c>
      <c r="AY823" s="17" t="s">
        <v>148</v>
      </c>
      <c r="BE823" s="203">
        <f>IF(N823="základní",J823,0)</f>
        <v>0</v>
      </c>
      <c r="BF823" s="203">
        <f>IF(N823="snížená",J823,0)</f>
        <v>0</v>
      </c>
      <c r="BG823" s="203">
        <f>IF(N823="zákl. přenesená",J823,0)</f>
        <v>0</v>
      </c>
      <c r="BH823" s="203">
        <f>IF(N823="sníž. přenesená",J823,0)</f>
        <v>0</v>
      </c>
      <c r="BI823" s="203">
        <f>IF(N823="nulová",J823,0)</f>
        <v>0</v>
      </c>
      <c r="BJ823" s="17" t="s">
        <v>82</v>
      </c>
      <c r="BK823" s="203">
        <f>ROUND(I823*H823,2)</f>
        <v>0</v>
      </c>
      <c r="BL823" s="17" t="s">
        <v>258</v>
      </c>
      <c r="BM823" s="202" t="s">
        <v>1012</v>
      </c>
    </row>
    <row r="824" spans="2:65" s="12" customFormat="1">
      <c r="B824" s="204"/>
      <c r="C824" s="205"/>
      <c r="D824" s="206" t="s">
        <v>157</v>
      </c>
      <c r="E824" s="207" t="s">
        <v>1</v>
      </c>
      <c r="F824" s="208" t="s">
        <v>1013</v>
      </c>
      <c r="G824" s="205"/>
      <c r="H824" s="207" t="s">
        <v>1</v>
      </c>
      <c r="I824" s="209"/>
      <c r="J824" s="205"/>
      <c r="K824" s="205"/>
      <c r="L824" s="210"/>
      <c r="M824" s="211"/>
      <c r="N824" s="212"/>
      <c r="O824" s="212"/>
      <c r="P824" s="212"/>
      <c r="Q824" s="212"/>
      <c r="R824" s="212"/>
      <c r="S824" s="212"/>
      <c r="T824" s="213"/>
      <c r="AT824" s="214" t="s">
        <v>157</v>
      </c>
      <c r="AU824" s="214" t="s">
        <v>86</v>
      </c>
      <c r="AV824" s="12" t="s">
        <v>82</v>
      </c>
      <c r="AW824" s="12" t="s">
        <v>32</v>
      </c>
      <c r="AX824" s="12" t="s">
        <v>77</v>
      </c>
      <c r="AY824" s="214" t="s">
        <v>148</v>
      </c>
    </row>
    <row r="825" spans="2:65" s="12" customFormat="1">
      <c r="B825" s="204"/>
      <c r="C825" s="205"/>
      <c r="D825" s="206" t="s">
        <v>157</v>
      </c>
      <c r="E825" s="207" t="s">
        <v>1</v>
      </c>
      <c r="F825" s="208" t="s">
        <v>1014</v>
      </c>
      <c r="G825" s="205"/>
      <c r="H825" s="207" t="s">
        <v>1</v>
      </c>
      <c r="I825" s="209"/>
      <c r="J825" s="205"/>
      <c r="K825" s="205"/>
      <c r="L825" s="210"/>
      <c r="M825" s="211"/>
      <c r="N825" s="212"/>
      <c r="O825" s="212"/>
      <c r="P825" s="212"/>
      <c r="Q825" s="212"/>
      <c r="R825" s="212"/>
      <c r="S825" s="212"/>
      <c r="T825" s="213"/>
      <c r="AT825" s="214" t="s">
        <v>157</v>
      </c>
      <c r="AU825" s="214" t="s">
        <v>86</v>
      </c>
      <c r="AV825" s="12" t="s">
        <v>82</v>
      </c>
      <c r="AW825" s="12" t="s">
        <v>32</v>
      </c>
      <c r="AX825" s="12" t="s">
        <v>77</v>
      </c>
      <c r="AY825" s="214" t="s">
        <v>148</v>
      </c>
    </row>
    <row r="826" spans="2:65" s="13" customFormat="1">
      <c r="B826" s="215"/>
      <c r="C826" s="216"/>
      <c r="D826" s="206" t="s">
        <v>157</v>
      </c>
      <c r="E826" s="217" t="s">
        <v>1</v>
      </c>
      <c r="F826" s="218" t="s">
        <v>1015</v>
      </c>
      <c r="G826" s="216"/>
      <c r="H826" s="219">
        <v>443.65</v>
      </c>
      <c r="I826" s="220"/>
      <c r="J826" s="216"/>
      <c r="K826" s="216"/>
      <c r="L826" s="221"/>
      <c r="M826" s="222"/>
      <c r="N826" s="223"/>
      <c r="O826" s="223"/>
      <c r="P826" s="223"/>
      <c r="Q826" s="223"/>
      <c r="R826" s="223"/>
      <c r="S826" s="223"/>
      <c r="T826" s="224"/>
      <c r="AT826" s="225" t="s">
        <v>157</v>
      </c>
      <c r="AU826" s="225" t="s">
        <v>86</v>
      </c>
      <c r="AV826" s="13" t="s">
        <v>86</v>
      </c>
      <c r="AW826" s="13" t="s">
        <v>32</v>
      </c>
      <c r="AX826" s="13" t="s">
        <v>77</v>
      </c>
      <c r="AY826" s="225" t="s">
        <v>148</v>
      </c>
    </row>
    <row r="827" spans="2:65" s="14" customFormat="1">
      <c r="B827" s="226"/>
      <c r="C827" s="227"/>
      <c r="D827" s="206" t="s">
        <v>157</v>
      </c>
      <c r="E827" s="228" t="s">
        <v>1</v>
      </c>
      <c r="F827" s="229" t="s">
        <v>160</v>
      </c>
      <c r="G827" s="227"/>
      <c r="H827" s="230">
        <v>443.65</v>
      </c>
      <c r="I827" s="231"/>
      <c r="J827" s="227"/>
      <c r="K827" s="227"/>
      <c r="L827" s="232"/>
      <c r="M827" s="233"/>
      <c r="N827" s="234"/>
      <c r="O827" s="234"/>
      <c r="P827" s="234"/>
      <c r="Q827" s="234"/>
      <c r="R827" s="234"/>
      <c r="S827" s="234"/>
      <c r="T827" s="235"/>
      <c r="AT827" s="236" t="s">
        <v>157</v>
      </c>
      <c r="AU827" s="236" t="s">
        <v>86</v>
      </c>
      <c r="AV827" s="14" t="s">
        <v>155</v>
      </c>
      <c r="AW827" s="14" t="s">
        <v>32</v>
      </c>
      <c r="AX827" s="14" t="s">
        <v>82</v>
      </c>
      <c r="AY827" s="236" t="s">
        <v>148</v>
      </c>
    </row>
    <row r="828" spans="2:65" s="13" customFormat="1">
      <c r="B828" s="215"/>
      <c r="C828" s="216"/>
      <c r="D828" s="206" t="s">
        <v>157</v>
      </c>
      <c r="E828" s="216"/>
      <c r="F828" s="218" t="s">
        <v>1016</v>
      </c>
      <c r="G828" s="216"/>
      <c r="H828" s="219">
        <v>510.2</v>
      </c>
      <c r="I828" s="220"/>
      <c r="J828" s="216"/>
      <c r="K828" s="216"/>
      <c r="L828" s="221"/>
      <c r="M828" s="222"/>
      <c r="N828" s="223"/>
      <c r="O828" s="223"/>
      <c r="P828" s="223"/>
      <c r="Q828" s="223"/>
      <c r="R828" s="223"/>
      <c r="S828" s="223"/>
      <c r="T828" s="224"/>
      <c r="AT828" s="225" t="s">
        <v>157</v>
      </c>
      <c r="AU828" s="225" t="s">
        <v>86</v>
      </c>
      <c r="AV828" s="13" t="s">
        <v>86</v>
      </c>
      <c r="AW828" s="13" t="s">
        <v>4</v>
      </c>
      <c r="AX828" s="13" t="s">
        <v>82</v>
      </c>
      <c r="AY828" s="225" t="s">
        <v>148</v>
      </c>
    </row>
    <row r="829" spans="2:65" s="1" customFormat="1" ht="24" customHeight="1">
      <c r="B829" s="34"/>
      <c r="C829" s="192" t="s">
        <v>1017</v>
      </c>
      <c r="D829" s="192" t="s">
        <v>150</v>
      </c>
      <c r="E829" s="193" t="s">
        <v>1018</v>
      </c>
      <c r="F829" s="194" t="s">
        <v>1019</v>
      </c>
      <c r="G829" s="195" t="s">
        <v>153</v>
      </c>
      <c r="H829" s="196">
        <v>472.56</v>
      </c>
      <c r="I829" s="197"/>
      <c r="J829" s="196">
        <f>ROUND(I829*H829,2)</f>
        <v>0</v>
      </c>
      <c r="K829" s="194" t="s">
        <v>1</v>
      </c>
      <c r="L829" s="38"/>
      <c r="M829" s="198" t="s">
        <v>1</v>
      </c>
      <c r="N829" s="199" t="s">
        <v>42</v>
      </c>
      <c r="O829" s="66"/>
      <c r="P829" s="200">
        <f>O829*H829</f>
        <v>0</v>
      </c>
      <c r="Q829" s="200">
        <v>8.8000000000000003E-4</v>
      </c>
      <c r="R829" s="200">
        <f>Q829*H829</f>
        <v>0.41585280000000002</v>
      </c>
      <c r="S829" s="200">
        <v>0</v>
      </c>
      <c r="T829" s="201">
        <f>S829*H829</f>
        <v>0</v>
      </c>
      <c r="AR829" s="202" t="s">
        <v>258</v>
      </c>
      <c r="AT829" s="202" t="s">
        <v>150</v>
      </c>
      <c r="AU829" s="202" t="s">
        <v>86</v>
      </c>
      <c r="AY829" s="17" t="s">
        <v>148</v>
      </c>
      <c r="BE829" s="203">
        <f>IF(N829="základní",J829,0)</f>
        <v>0</v>
      </c>
      <c r="BF829" s="203">
        <f>IF(N829="snížená",J829,0)</f>
        <v>0</v>
      </c>
      <c r="BG829" s="203">
        <f>IF(N829="zákl. přenesená",J829,0)</f>
        <v>0</v>
      </c>
      <c r="BH829" s="203">
        <f>IF(N829="sníž. přenesená",J829,0)</f>
        <v>0</v>
      </c>
      <c r="BI829" s="203">
        <f>IF(N829="nulová",J829,0)</f>
        <v>0</v>
      </c>
      <c r="BJ829" s="17" t="s">
        <v>82</v>
      </c>
      <c r="BK829" s="203">
        <f>ROUND(I829*H829,2)</f>
        <v>0</v>
      </c>
      <c r="BL829" s="17" t="s">
        <v>258</v>
      </c>
      <c r="BM829" s="202" t="s">
        <v>1020</v>
      </c>
    </row>
    <row r="830" spans="2:65" s="1" customFormat="1" ht="48" customHeight="1">
      <c r="B830" s="34"/>
      <c r="C830" s="237" t="s">
        <v>1021</v>
      </c>
      <c r="D830" s="237" t="s">
        <v>190</v>
      </c>
      <c r="E830" s="238" t="s">
        <v>1022</v>
      </c>
      <c r="F830" s="239" t="s">
        <v>1023</v>
      </c>
      <c r="G830" s="240" t="s">
        <v>153</v>
      </c>
      <c r="H830" s="241">
        <v>543.44000000000005</v>
      </c>
      <c r="I830" s="242"/>
      <c r="J830" s="241">
        <f>ROUND(I830*H830,2)</f>
        <v>0</v>
      </c>
      <c r="K830" s="239" t="s">
        <v>154</v>
      </c>
      <c r="L830" s="243"/>
      <c r="M830" s="244" t="s">
        <v>1</v>
      </c>
      <c r="N830" s="245" t="s">
        <v>42</v>
      </c>
      <c r="O830" s="66"/>
      <c r="P830" s="200">
        <f>O830*H830</f>
        <v>0</v>
      </c>
      <c r="Q830" s="200">
        <v>1E-3</v>
      </c>
      <c r="R830" s="200">
        <f>Q830*H830</f>
        <v>0.54344000000000003</v>
      </c>
      <c r="S830" s="200">
        <v>0</v>
      </c>
      <c r="T830" s="201">
        <f>S830*H830</f>
        <v>0</v>
      </c>
      <c r="AR830" s="202" t="s">
        <v>365</v>
      </c>
      <c r="AT830" s="202" t="s">
        <v>190</v>
      </c>
      <c r="AU830" s="202" t="s">
        <v>86</v>
      </c>
      <c r="AY830" s="17" t="s">
        <v>148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17" t="s">
        <v>82</v>
      </c>
      <c r="BK830" s="203">
        <f>ROUND(I830*H830,2)</f>
        <v>0</v>
      </c>
      <c r="BL830" s="17" t="s">
        <v>258</v>
      </c>
      <c r="BM830" s="202" t="s">
        <v>1024</v>
      </c>
    </row>
    <row r="831" spans="2:65" s="12" customFormat="1">
      <c r="B831" s="204"/>
      <c r="C831" s="205"/>
      <c r="D831" s="206" t="s">
        <v>157</v>
      </c>
      <c r="E831" s="207" t="s">
        <v>1</v>
      </c>
      <c r="F831" s="208" t="s">
        <v>1025</v>
      </c>
      <c r="G831" s="205"/>
      <c r="H831" s="207" t="s">
        <v>1</v>
      </c>
      <c r="I831" s="209"/>
      <c r="J831" s="205"/>
      <c r="K831" s="205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157</v>
      </c>
      <c r="AU831" s="214" t="s">
        <v>86</v>
      </c>
      <c r="AV831" s="12" t="s">
        <v>82</v>
      </c>
      <c r="AW831" s="12" t="s">
        <v>32</v>
      </c>
      <c r="AX831" s="12" t="s">
        <v>77</v>
      </c>
      <c r="AY831" s="214" t="s">
        <v>148</v>
      </c>
    </row>
    <row r="832" spans="2:65" s="13" customFormat="1">
      <c r="B832" s="215"/>
      <c r="C832" s="216"/>
      <c r="D832" s="206" t="s">
        <v>157</v>
      </c>
      <c r="E832" s="217" t="s">
        <v>1</v>
      </c>
      <c r="F832" s="218" t="s">
        <v>1003</v>
      </c>
      <c r="G832" s="216"/>
      <c r="H832" s="219">
        <v>443.65</v>
      </c>
      <c r="I832" s="220"/>
      <c r="J832" s="216"/>
      <c r="K832" s="216"/>
      <c r="L832" s="221"/>
      <c r="M832" s="222"/>
      <c r="N832" s="223"/>
      <c r="O832" s="223"/>
      <c r="P832" s="223"/>
      <c r="Q832" s="223"/>
      <c r="R832" s="223"/>
      <c r="S832" s="223"/>
      <c r="T832" s="224"/>
      <c r="AT832" s="225" t="s">
        <v>157</v>
      </c>
      <c r="AU832" s="225" t="s">
        <v>86</v>
      </c>
      <c r="AV832" s="13" t="s">
        <v>86</v>
      </c>
      <c r="AW832" s="13" t="s">
        <v>32</v>
      </c>
      <c r="AX832" s="13" t="s">
        <v>77</v>
      </c>
      <c r="AY832" s="225" t="s">
        <v>148</v>
      </c>
    </row>
    <row r="833" spans="2:65" s="13" customFormat="1">
      <c r="B833" s="215"/>
      <c r="C833" s="216"/>
      <c r="D833" s="206" t="s">
        <v>157</v>
      </c>
      <c r="E833" s="217" t="s">
        <v>1</v>
      </c>
      <c r="F833" s="218" t="s">
        <v>1026</v>
      </c>
      <c r="G833" s="216"/>
      <c r="H833" s="219">
        <v>28.91</v>
      </c>
      <c r="I833" s="220"/>
      <c r="J833" s="216"/>
      <c r="K833" s="216"/>
      <c r="L833" s="221"/>
      <c r="M833" s="222"/>
      <c r="N833" s="223"/>
      <c r="O833" s="223"/>
      <c r="P833" s="223"/>
      <c r="Q833" s="223"/>
      <c r="R833" s="223"/>
      <c r="S833" s="223"/>
      <c r="T833" s="224"/>
      <c r="AT833" s="225" t="s">
        <v>157</v>
      </c>
      <c r="AU833" s="225" t="s">
        <v>86</v>
      </c>
      <c r="AV833" s="13" t="s">
        <v>86</v>
      </c>
      <c r="AW833" s="13" t="s">
        <v>32</v>
      </c>
      <c r="AX833" s="13" t="s">
        <v>77</v>
      </c>
      <c r="AY833" s="225" t="s">
        <v>148</v>
      </c>
    </row>
    <row r="834" spans="2:65" s="14" customFormat="1">
      <c r="B834" s="226"/>
      <c r="C834" s="227"/>
      <c r="D834" s="206" t="s">
        <v>157</v>
      </c>
      <c r="E834" s="228" t="s">
        <v>1</v>
      </c>
      <c r="F834" s="229" t="s">
        <v>160</v>
      </c>
      <c r="G834" s="227"/>
      <c r="H834" s="230">
        <v>472.56</v>
      </c>
      <c r="I834" s="231"/>
      <c r="J834" s="227"/>
      <c r="K834" s="227"/>
      <c r="L834" s="232"/>
      <c r="M834" s="233"/>
      <c r="N834" s="234"/>
      <c r="O834" s="234"/>
      <c r="P834" s="234"/>
      <c r="Q834" s="234"/>
      <c r="R834" s="234"/>
      <c r="S834" s="234"/>
      <c r="T834" s="235"/>
      <c r="AT834" s="236" t="s">
        <v>157</v>
      </c>
      <c r="AU834" s="236" t="s">
        <v>86</v>
      </c>
      <c r="AV834" s="14" t="s">
        <v>155</v>
      </c>
      <c r="AW834" s="14" t="s">
        <v>32</v>
      </c>
      <c r="AX834" s="14" t="s">
        <v>82</v>
      </c>
      <c r="AY834" s="236" t="s">
        <v>148</v>
      </c>
    </row>
    <row r="835" spans="2:65" s="13" customFormat="1">
      <c r="B835" s="215"/>
      <c r="C835" s="216"/>
      <c r="D835" s="206" t="s">
        <v>157</v>
      </c>
      <c r="E835" s="216"/>
      <c r="F835" s="218" t="s">
        <v>1027</v>
      </c>
      <c r="G835" s="216"/>
      <c r="H835" s="219">
        <v>543.44000000000005</v>
      </c>
      <c r="I835" s="220"/>
      <c r="J835" s="216"/>
      <c r="K835" s="216"/>
      <c r="L835" s="221"/>
      <c r="M835" s="222"/>
      <c r="N835" s="223"/>
      <c r="O835" s="223"/>
      <c r="P835" s="223"/>
      <c r="Q835" s="223"/>
      <c r="R835" s="223"/>
      <c r="S835" s="223"/>
      <c r="T835" s="224"/>
      <c r="AT835" s="225" t="s">
        <v>157</v>
      </c>
      <c r="AU835" s="225" t="s">
        <v>86</v>
      </c>
      <c r="AV835" s="13" t="s">
        <v>86</v>
      </c>
      <c r="AW835" s="13" t="s">
        <v>4</v>
      </c>
      <c r="AX835" s="13" t="s">
        <v>82</v>
      </c>
      <c r="AY835" s="225" t="s">
        <v>148</v>
      </c>
    </row>
    <row r="836" spans="2:65" s="1" customFormat="1" ht="24" customHeight="1">
      <c r="B836" s="34"/>
      <c r="C836" s="192" t="s">
        <v>1028</v>
      </c>
      <c r="D836" s="192" t="s">
        <v>150</v>
      </c>
      <c r="E836" s="193" t="s">
        <v>1029</v>
      </c>
      <c r="F836" s="194" t="s">
        <v>1030</v>
      </c>
      <c r="G836" s="195" t="s">
        <v>153</v>
      </c>
      <c r="H836" s="196">
        <v>443.65</v>
      </c>
      <c r="I836" s="197"/>
      <c r="J836" s="196">
        <f>ROUND(I836*H836,2)</f>
        <v>0</v>
      </c>
      <c r="K836" s="194" t="s">
        <v>154</v>
      </c>
      <c r="L836" s="38"/>
      <c r="M836" s="198" t="s">
        <v>1</v>
      </c>
      <c r="N836" s="199" t="s">
        <v>42</v>
      </c>
      <c r="O836" s="66"/>
      <c r="P836" s="200">
        <f>O836*H836</f>
        <v>0</v>
      </c>
      <c r="Q836" s="200">
        <v>8.8000000000000003E-4</v>
      </c>
      <c r="R836" s="200">
        <f>Q836*H836</f>
        <v>0.39041199999999998</v>
      </c>
      <c r="S836" s="200">
        <v>0</v>
      </c>
      <c r="T836" s="201">
        <f>S836*H836</f>
        <v>0</v>
      </c>
      <c r="AR836" s="202" t="s">
        <v>258</v>
      </c>
      <c r="AT836" s="202" t="s">
        <v>150</v>
      </c>
      <c r="AU836" s="202" t="s">
        <v>86</v>
      </c>
      <c r="AY836" s="17" t="s">
        <v>148</v>
      </c>
      <c r="BE836" s="203">
        <f>IF(N836="základní",J836,0)</f>
        <v>0</v>
      </c>
      <c r="BF836" s="203">
        <f>IF(N836="snížená",J836,0)</f>
        <v>0</v>
      </c>
      <c r="BG836" s="203">
        <f>IF(N836="zákl. přenesená",J836,0)</f>
        <v>0</v>
      </c>
      <c r="BH836" s="203">
        <f>IF(N836="sníž. přenesená",J836,0)</f>
        <v>0</v>
      </c>
      <c r="BI836" s="203">
        <f>IF(N836="nulová",J836,0)</f>
        <v>0</v>
      </c>
      <c r="BJ836" s="17" t="s">
        <v>82</v>
      </c>
      <c r="BK836" s="203">
        <f>ROUND(I836*H836,2)</f>
        <v>0</v>
      </c>
      <c r="BL836" s="17" t="s">
        <v>258</v>
      </c>
      <c r="BM836" s="202" t="s">
        <v>1031</v>
      </c>
    </row>
    <row r="837" spans="2:65" s="12" customFormat="1">
      <c r="B837" s="204"/>
      <c r="C837" s="205"/>
      <c r="D837" s="206" t="s">
        <v>157</v>
      </c>
      <c r="E837" s="207" t="s">
        <v>1</v>
      </c>
      <c r="F837" s="208" t="s">
        <v>1032</v>
      </c>
      <c r="G837" s="205"/>
      <c r="H837" s="207" t="s">
        <v>1</v>
      </c>
      <c r="I837" s="209"/>
      <c r="J837" s="205"/>
      <c r="K837" s="205"/>
      <c r="L837" s="210"/>
      <c r="M837" s="211"/>
      <c r="N837" s="212"/>
      <c r="O837" s="212"/>
      <c r="P837" s="212"/>
      <c r="Q837" s="212"/>
      <c r="R837" s="212"/>
      <c r="S837" s="212"/>
      <c r="T837" s="213"/>
      <c r="AT837" s="214" t="s">
        <v>157</v>
      </c>
      <c r="AU837" s="214" t="s">
        <v>86</v>
      </c>
      <c r="AV837" s="12" t="s">
        <v>82</v>
      </c>
      <c r="AW837" s="12" t="s">
        <v>32</v>
      </c>
      <c r="AX837" s="12" t="s">
        <v>77</v>
      </c>
      <c r="AY837" s="214" t="s">
        <v>148</v>
      </c>
    </row>
    <row r="838" spans="2:65" s="13" customFormat="1">
      <c r="B838" s="215"/>
      <c r="C838" s="216"/>
      <c r="D838" s="206" t="s">
        <v>157</v>
      </c>
      <c r="E838" s="217" t="s">
        <v>1</v>
      </c>
      <c r="F838" s="218" t="s">
        <v>1003</v>
      </c>
      <c r="G838" s="216"/>
      <c r="H838" s="219">
        <v>443.65</v>
      </c>
      <c r="I838" s="220"/>
      <c r="J838" s="216"/>
      <c r="K838" s="216"/>
      <c r="L838" s="221"/>
      <c r="M838" s="222"/>
      <c r="N838" s="223"/>
      <c r="O838" s="223"/>
      <c r="P838" s="223"/>
      <c r="Q838" s="223"/>
      <c r="R838" s="223"/>
      <c r="S838" s="223"/>
      <c r="T838" s="224"/>
      <c r="AT838" s="225" t="s">
        <v>157</v>
      </c>
      <c r="AU838" s="225" t="s">
        <v>86</v>
      </c>
      <c r="AV838" s="13" t="s">
        <v>86</v>
      </c>
      <c r="AW838" s="13" t="s">
        <v>32</v>
      </c>
      <c r="AX838" s="13" t="s">
        <v>82</v>
      </c>
      <c r="AY838" s="225" t="s">
        <v>148</v>
      </c>
    </row>
    <row r="839" spans="2:65" s="1" customFormat="1" ht="48" customHeight="1">
      <c r="B839" s="34"/>
      <c r="C839" s="237" t="s">
        <v>1033</v>
      </c>
      <c r="D839" s="237" t="s">
        <v>190</v>
      </c>
      <c r="E839" s="238" t="s">
        <v>1034</v>
      </c>
      <c r="F839" s="239" t="s">
        <v>1035</v>
      </c>
      <c r="G839" s="240" t="s">
        <v>153</v>
      </c>
      <c r="H839" s="241">
        <v>510.2</v>
      </c>
      <c r="I839" s="242"/>
      <c r="J839" s="241">
        <f>ROUND(I839*H839,2)</f>
        <v>0</v>
      </c>
      <c r="K839" s="239" t="s">
        <v>154</v>
      </c>
      <c r="L839" s="243"/>
      <c r="M839" s="244" t="s">
        <v>1</v>
      </c>
      <c r="N839" s="245" t="s">
        <v>42</v>
      </c>
      <c r="O839" s="66"/>
      <c r="P839" s="200">
        <f>O839*H839</f>
        <v>0</v>
      </c>
      <c r="Q839" s="200">
        <v>1E-3</v>
      </c>
      <c r="R839" s="200">
        <f>Q839*H839</f>
        <v>0.51019999999999999</v>
      </c>
      <c r="S839" s="200">
        <v>0</v>
      </c>
      <c r="T839" s="201">
        <f>S839*H839</f>
        <v>0</v>
      </c>
      <c r="AR839" s="202" t="s">
        <v>96</v>
      </c>
      <c r="AT839" s="202" t="s">
        <v>190</v>
      </c>
      <c r="AU839" s="202" t="s">
        <v>86</v>
      </c>
      <c r="AY839" s="17" t="s">
        <v>148</v>
      </c>
      <c r="BE839" s="203">
        <f>IF(N839="základní",J839,0)</f>
        <v>0</v>
      </c>
      <c r="BF839" s="203">
        <f>IF(N839="snížená",J839,0)</f>
        <v>0</v>
      </c>
      <c r="BG839" s="203">
        <f>IF(N839="zákl. přenesená",J839,0)</f>
        <v>0</v>
      </c>
      <c r="BH839" s="203">
        <f>IF(N839="sníž. přenesená",J839,0)</f>
        <v>0</v>
      </c>
      <c r="BI839" s="203">
        <f>IF(N839="nulová",J839,0)</f>
        <v>0</v>
      </c>
      <c r="BJ839" s="17" t="s">
        <v>82</v>
      </c>
      <c r="BK839" s="203">
        <f>ROUND(I839*H839,2)</f>
        <v>0</v>
      </c>
      <c r="BL839" s="17" t="s">
        <v>155</v>
      </c>
      <c r="BM839" s="202" t="s">
        <v>1036</v>
      </c>
    </row>
    <row r="840" spans="2:65" s="12" customFormat="1">
      <c r="B840" s="204"/>
      <c r="C840" s="205"/>
      <c r="D840" s="206" t="s">
        <v>157</v>
      </c>
      <c r="E840" s="207" t="s">
        <v>1</v>
      </c>
      <c r="F840" s="208" t="s">
        <v>1013</v>
      </c>
      <c r="G840" s="205"/>
      <c r="H840" s="207" t="s">
        <v>1</v>
      </c>
      <c r="I840" s="209"/>
      <c r="J840" s="205"/>
      <c r="K840" s="205"/>
      <c r="L840" s="210"/>
      <c r="M840" s="211"/>
      <c r="N840" s="212"/>
      <c r="O840" s="212"/>
      <c r="P840" s="212"/>
      <c r="Q840" s="212"/>
      <c r="R840" s="212"/>
      <c r="S840" s="212"/>
      <c r="T840" s="213"/>
      <c r="AT840" s="214" t="s">
        <v>157</v>
      </c>
      <c r="AU840" s="214" t="s">
        <v>86</v>
      </c>
      <c r="AV840" s="12" t="s">
        <v>82</v>
      </c>
      <c r="AW840" s="12" t="s">
        <v>32</v>
      </c>
      <c r="AX840" s="12" t="s">
        <v>77</v>
      </c>
      <c r="AY840" s="214" t="s">
        <v>148</v>
      </c>
    </row>
    <row r="841" spans="2:65" s="12" customFormat="1">
      <c r="B841" s="204"/>
      <c r="C841" s="205"/>
      <c r="D841" s="206" t="s">
        <v>157</v>
      </c>
      <c r="E841" s="207" t="s">
        <v>1</v>
      </c>
      <c r="F841" s="208" t="s">
        <v>1014</v>
      </c>
      <c r="G841" s="205"/>
      <c r="H841" s="207" t="s">
        <v>1</v>
      </c>
      <c r="I841" s="209"/>
      <c r="J841" s="205"/>
      <c r="K841" s="205"/>
      <c r="L841" s="210"/>
      <c r="M841" s="211"/>
      <c r="N841" s="212"/>
      <c r="O841" s="212"/>
      <c r="P841" s="212"/>
      <c r="Q841" s="212"/>
      <c r="R841" s="212"/>
      <c r="S841" s="212"/>
      <c r="T841" s="213"/>
      <c r="AT841" s="214" t="s">
        <v>157</v>
      </c>
      <c r="AU841" s="214" t="s">
        <v>86</v>
      </c>
      <c r="AV841" s="12" t="s">
        <v>82</v>
      </c>
      <c r="AW841" s="12" t="s">
        <v>32</v>
      </c>
      <c r="AX841" s="12" t="s">
        <v>77</v>
      </c>
      <c r="AY841" s="214" t="s">
        <v>148</v>
      </c>
    </row>
    <row r="842" spans="2:65" s="13" customFormat="1">
      <c r="B842" s="215"/>
      <c r="C842" s="216"/>
      <c r="D842" s="206" t="s">
        <v>157</v>
      </c>
      <c r="E842" s="217" t="s">
        <v>1</v>
      </c>
      <c r="F842" s="218" t="s">
        <v>1015</v>
      </c>
      <c r="G842" s="216"/>
      <c r="H842" s="219">
        <v>443.65</v>
      </c>
      <c r="I842" s="220"/>
      <c r="J842" s="216"/>
      <c r="K842" s="216"/>
      <c r="L842" s="221"/>
      <c r="M842" s="222"/>
      <c r="N842" s="223"/>
      <c r="O842" s="223"/>
      <c r="P842" s="223"/>
      <c r="Q842" s="223"/>
      <c r="R842" s="223"/>
      <c r="S842" s="223"/>
      <c r="T842" s="224"/>
      <c r="AT842" s="225" t="s">
        <v>157</v>
      </c>
      <c r="AU842" s="225" t="s">
        <v>86</v>
      </c>
      <c r="AV842" s="13" t="s">
        <v>86</v>
      </c>
      <c r="AW842" s="13" t="s">
        <v>32</v>
      </c>
      <c r="AX842" s="13" t="s">
        <v>77</v>
      </c>
      <c r="AY842" s="225" t="s">
        <v>148</v>
      </c>
    </row>
    <row r="843" spans="2:65" s="14" customFormat="1">
      <c r="B843" s="226"/>
      <c r="C843" s="227"/>
      <c r="D843" s="206" t="s">
        <v>157</v>
      </c>
      <c r="E843" s="228" t="s">
        <v>1</v>
      </c>
      <c r="F843" s="229" t="s">
        <v>160</v>
      </c>
      <c r="G843" s="227"/>
      <c r="H843" s="230">
        <v>443.65</v>
      </c>
      <c r="I843" s="231"/>
      <c r="J843" s="227"/>
      <c r="K843" s="227"/>
      <c r="L843" s="232"/>
      <c r="M843" s="233"/>
      <c r="N843" s="234"/>
      <c r="O843" s="234"/>
      <c r="P843" s="234"/>
      <c r="Q843" s="234"/>
      <c r="R843" s="234"/>
      <c r="S843" s="234"/>
      <c r="T843" s="235"/>
      <c r="AT843" s="236" t="s">
        <v>157</v>
      </c>
      <c r="AU843" s="236" t="s">
        <v>86</v>
      </c>
      <c r="AV843" s="14" t="s">
        <v>155</v>
      </c>
      <c r="AW843" s="14" t="s">
        <v>32</v>
      </c>
      <c r="AX843" s="14" t="s">
        <v>82</v>
      </c>
      <c r="AY843" s="236" t="s">
        <v>148</v>
      </c>
    </row>
    <row r="844" spans="2:65" s="13" customFormat="1">
      <c r="B844" s="215"/>
      <c r="C844" s="216"/>
      <c r="D844" s="206" t="s">
        <v>157</v>
      </c>
      <c r="E844" s="216"/>
      <c r="F844" s="218" t="s">
        <v>1016</v>
      </c>
      <c r="G844" s="216"/>
      <c r="H844" s="219">
        <v>510.2</v>
      </c>
      <c r="I844" s="220"/>
      <c r="J844" s="216"/>
      <c r="K844" s="216"/>
      <c r="L844" s="221"/>
      <c r="M844" s="222"/>
      <c r="N844" s="223"/>
      <c r="O844" s="223"/>
      <c r="P844" s="223"/>
      <c r="Q844" s="223"/>
      <c r="R844" s="223"/>
      <c r="S844" s="223"/>
      <c r="T844" s="224"/>
      <c r="AT844" s="225" t="s">
        <v>157</v>
      </c>
      <c r="AU844" s="225" t="s">
        <v>86</v>
      </c>
      <c r="AV844" s="13" t="s">
        <v>86</v>
      </c>
      <c r="AW844" s="13" t="s">
        <v>4</v>
      </c>
      <c r="AX844" s="13" t="s">
        <v>82</v>
      </c>
      <c r="AY844" s="225" t="s">
        <v>148</v>
      </c>
    </row>
    <row r="845" spans="2:65" s="1" customFormat="1" ht="24" customHeight="1">
      <c r="B845" s="34"/>
      <c r="C845" s="192" t="s">
        <v>1037</v>
      </c>
      <c r="D845" s="192" t="s">
        <v>150</v>
      </c>
      <c r="E845" s="193" t="s">
        <v>1038</v>
      </c>
      <c r="F845" s="194" t="s">
        <v>1039</v>
      </c>
      <c r="G845" s="195" t="s">
        <v>712</v>
      </c>
      <c r="H845" s="196">
        <v>5</v>
      </c>
      <c r="I845" s="197"/>
      <c r="J845" s="196">
        <f>ROUND(I845*H845,2)</f>
        <v>0</v>
      </c>
      <c r="K845" s="194" t="s">
        <v>154</v>
      </c>
      <c r="L845" s="38"/>
      <c r="M845" s="198" t="s">
        <v>1</v>
      </c>
      <c r="N845" s="199" t="s">
        <v>42</v>
      </c>
      <c r="O845" s="66"/>
      <c r="P845" s="200">
        <f>O845*H845</f>
        <v>0</v>
      </c>
      <c r="Q845" s="200">
        <v>7.4999999999999997E-3</v>
      </c>
      <c r="R845" s="200">
        <f>Q845*H845</f>
        <v>3.7499999999999999E-2</v>
      </c>
      <c r="S845" s="200">
        <v>0</v>
      </c>
      <c r="T845" s="201">
        <f>S845*H845</f>
        <v>0</v>
      </c>
      <c r="AR845" s="202" t="s">
        <v>258</v>
      </c>
      <c r="AT845" s="202" t="s">
        <v>150</v>
      </c>
      <c r="AU845" s="202" t="s">
        <v>86</v>
      </c>
      <c r="AY845" s="17" t="s">
        <v>148</v>
      </c>
      <c r="BE845" s="203">
        <f>IF(N845="základní",J845,0)</f>
        <v>0</v>
      </c>
      <c r="BF845" s="203">
        <f>IF(N845="snížená",J845,0)</f>
        <v>0</v>
      </c>
      <c r="BG845" s="203">
        <f>IF(N845="zákl. přenesená",J845,0)</f>
        <v>0</v>
      </c>
      <c r="BH845" s="203">
        <f>IF(N845="sníž. přenesená",J845,0)</f>
        <v>0</v>
      </c>
      <c r="BI845" s="203">
        <f>IF(N845="nulová",J845,0)</f>
        <v>0</v>
      </c>
      <c r="BJ845" s="17" t="s">
        <v>82</v>
      </c>
      <c r="BK845" s="203">
        <f>ROUND(I845*H845,2)</f>
        <v>0</v>
      </c>
      <c r="BL845" s="17" t="s">
        <v>258</v>
      </c>
      <c r="BM845" s="202" t="s">
        <v>1040</v>
      </c>
    </row>
    <row r="846" spans="2:65" s="12" customFormat="1">
      <c r="B846" s="204"/>
      <c r="C846" s="205"/>
      <c r="D846" s="206" t="s">
        <v>157</v>
      </c>
      <c r="E846" s="207" t="s">
        <v>1</v>
      </c>
      <c r="F846" s="208" t="s">
        <v>1041</v>
      </c>
      <c r="G846" s="205"/>
      <c r="H846" s="207" t="s">
        <v>1</v>
      </c>
      <c r="I846" s="209"/>
      <c r="J846" s="205"/>
      <c r="K846" s="205"/>
      <c r="L846" s="210"/>
      <c r="M846" s="211"/>
      <c r="N846" s="212"/>
      <c r="O846" s="212"/>
      <c r="P846" s="212"/>
      <c r="Q846" s="212"/>
      <c r="R846" s="212"/>
      <c r="S846" s="212"/>
      <c r="T846" s="213"/>
      <c r="AT846" s="214" t="s">
        <v>157</v>
      </c>
      <c r="AU846" s="214" t="s">
        <v>86</v>
      </c>
      <c r="AV846" s="12" t="s">
        <v>82</v>
      </c>
      <c r="AW846" s="12" t="s">
        <v>32</v>
      </c>
      <c r="AX846" s="12" t="s">
        <v>77</v>
      </c>
      <c r="AY846" s="214" t="s">
        <v>148</v>
      </c>
    </row>
    <row r="847" spans="2:65" s="13" customFormat="1">
      <c r="B847" s="215"/>
      <c r="C847" s="216"/>
      <c r="D847" s="206" t="s">
        <v>157</v>
      </c>
      <c r="E847" s="217" t="s">
        <v>1</v>
      </c>
      <c r="F847" s="218" t="s">
        <v>166</v>
      </c>
      <c r="G847" s="216"/>
      <c r="H847" s="219">
        <v>3</v>
      </c>
      <c r="I847" s="220"/>
      <c r="J847" s="216"/>
      <c r="K847" s="216"/>
      <c r="L847" s="221"/>
      <c r="M847" s="222"/>
      <c r="N847" s="223"/>
      <c r="O847" s="223"/>
      <c r="P847" s="223"/>
      <c r="Q847" s="223"/>
      <c r="R847" s="223"/>
      <c r="S847" s="223"/>
      <c r="T847" s="224"/>
      <c r="AT847" s="225" t="s">
        <v>157</v>
      </c>
      <c r="AU847" s="225" t="s">
        <v>86</v>
      </c>
      <c r="AV847" s="13" t="s">
        <v>86</v>
      </c>
      <c r="AW847" s="13" t="s">
        <v>32</v>
      </c>
      <c r="AX847" s="13" t="s">
        <v>77</v>
      </c>
      <c r="AY847" s="225" t="s">
        <v>148</v>
      </c>
    </row>
    <row r="848" spans="2:65" s="12" customFormat="1">
      <c r="B848" s="204"/>
      <c r="C848" s="205"/>
      <c r="D848" s="206" t="s">
        <v>157</v>
      </c>
      <c r="E848" s="207" t="s">
        <v>1</v>
      </c>
      <c r="F848" s="208" t="s">
        <v>1042</v>
      </c>
      <c r="G848" s="205"/>
      <c r="H848" s="207" t="s">
        <v>1</v>
      </c>
      <c r="I848" s="209"/>
      <c r="J848" s="205"/>
      <c r="K848" s="205"/>
      <c r="L848" s="210"/>
      <c r="M848" s="211"/>
      <c r="N848" s="212"/>
      <c r="O848" s="212"/>
      <c r="P848" s="212"/>
      <c r="Q848" s="212"/>
      <c r="R848" s="212"/>
      <c r="S848" s="212"/>
      <c r="T848" s="213"/>
      <c r="AT848" s="214" t="s">
        <v>157</v>
      </c>
      <c r="AU848" s="214" t="s">
        <v>86</v>
      </c>
      <c r="AV848" s="12" t="s">
        <v>82</v>
      </c>
      <c r="AW848" s="12" t="s">
        <v>32</v>
      </c>
      <c r="AX848" s="12" t="s">
        <v>77</v>
      </c>
      <c r="AY848" s="214" t="s">
        <v>148</v>
      </c>
    </row>
    <row r="849" spans="2:65" s="13" customFormat="1">
      <c r="B849" s="215"/>
      <c r="C849" s="216"/>
      <c r="D849" s="206" t="s">
        <v>157</v>
      </c>
      <c r="E849" s="217" t="s">
        <v>1</v>
      </c>
      <c r="F849" s="218" t="s">
        <v>86</v>
      </c>
      <c r="G849" s="216"/>
      <c r="H849" s="219">
        <v>2</v>
      </c>
      <c r="I849" s="220"/>
      <c r="J849" s="216"/>
      <c r="K849" s="216"/>
      <c r="L849" s="221"/>
      <c r="M849" s="222"/>
      <c r="N849" s="223"/>
      <c r="O849" s="223"/>
      <c r="P849" s="223"/>
      <c r="Q849" s="223"/>
      <c r="R849" s="223"/>
      <c r="S849" s="223"/>
      <c r="T849" s="224"/>
      <c r="AT849" s="225" t="s">
        <v>157</v>
      </c>
      <c r="AU849" s="225" t="s">
        <v>86</v>
      </c>
      <c r="AV849" s="13" t="s">
        <v>86</v>
      </c>
      <c r="AW849" s="13" t="s">
        <v>32</v>
      </c>
      <c r="AX849" s="13" t="s">
        <v>77</v>
      </c>
      <c r="AY849" s="225" t="s">
        <v>148</v>
      </c>
    </row>
    <row r="850" spans="2:65" s="14" customFormat="1">
      <c r="B850" s="226"/>
      <c r="C850" s="227"/>
      <c r="D850" s="206" t="s">
        <v>157</v>
      </c>
      <c r="E850" s="228" t="s">
        <v>1</v>
      </c>
      <c r="F850" s="229" t="s">
        <v>160</v>
      </c>
      <c r="G850" s="227"/>
      <c r="H850" s="230">
        <v>5</v>
      </c>
      <c r="I850" s="231"/>
      <c r="J850" s="227"/>
      <c r="K850" s="227"/>
      <c r="L850" s="232"/>
      <c r="M850" s="233"/>
      <c r="N850" s="234"/>
      <c r="O850" s="234"/>
      <c r="P850" s="234"/>
      <c r="Q850" s="234"/>
      <c r="R850" s="234"/>
      <c r="S850" s="234"/>
      <c r="T850" s="235"/>
      <c r="AT850" s="236" t="s">
        <v>157</v>
      </c>
      <c r="AU850" s="236" t="s">
        <v>86</v>
      </c>
      <c r="AV850" s="14" t="s">
        <v>155</v>
      </c>
      <c r="AW850" s="14" t="s">
        <v>32</v>
      </c>
      <c r="AX850" s="14" t="s">
        <v>82</v>
      </c>
      <c r="AY850" s="236" t="s">
        <v>148</v>
      </c>
    </row>
    <row r="851" spans="2:65" s="1" customFormat="1" ht="24" customHeight="1">
      <c r="B851" s="34"/>
      <c r="C851" s="192" t="s">
        <v>1043</v>
      </c>
      <c r="D851" s="192" t="s">
        <v>150</v>
      </c>
      <c r="E851" s="193" t="s">
        <v>1044</v>
      </c>
      <c r="F851" s="194" t="s">
        <v>1045</v>
      </c>
      <c r="G851" s="195" t="s">
        <v>712</v>
      </c>
      <c r="H851" s="196">
        <v>4</v>
      </c>
      <c r="I851" s="197"/>
      <c r="J851" s="196">
        <f>ROUND(I851*H851,2)</f>
        <v>0</v>
      </c>
      <c r="K851" s="194" t="s">
        <v>1</v>
      </c>
      <c r="L851" s="38"/>
      <c r="M851" s="198" t="s">
        <v>1</v>
      </c>
      <c r="N851" s="199" t="s">
        <v>42</v>
      </c>
      <c r="O851" s="66"/>
      <c r="P851" s="200">
        <f>O851*H851</f>
        <v>0</v>
      </c>
      <c r="Q851" s="200">
        <v>7.4999999999999997E-3</v>
      </c>
      <c r="R851" s="200">
        <f>Q851*H851</f>
        <v>0.03</v>
      </c>
      <c r="S851" s="200">
        <v>0</v>
      </c>
      <c r="T851" s="201">
        <f>S851*H851</f>
        <v>0</v>
      </c>
      <c r="AR851" s="202" t="s">
        <v>258</v>
      </c>
      <c r="AT851" s="202" t="s">
        <v>150</v>
      </c>
      <c r="AU851" s="202" t="s">
        <v>86</v>
      </c>
      <c r="AY851" s="17" t="s">
        <v>148</v>
      </c>
      <c r="BE851" s="203">
        <f>IF(N851="základní",J851,0)</f>
        <v>0</v>
      </c>
      <c r="BF851" s="203">
        <f>IF(N851="snížená",J851,0)</f>
        <v>0</v>
      </c>
      <c r="BG851" s="203">
        <f>IF(N851="zákl. přenesená",J851,0)</f>
        <v>0</v>
      </c>
      <c r="BH851" s="203">
        <f>IF(N851="sníž. přenesená",J851,0)</f>
        <v>0</v>
      </c>
      <c r="BI851" s="203">
        <f>IF(N851="nulová",J851,0)</f>
        <v>0</v>
      </c>
      <c r="BJ851" s="17" t="s">
        <v>82</v>
      </c>
      <c r="BK851" s="203">
        <f>ROUND(I851*H851,2)</f>
        <v>0</v>
      </c>
      <c r="BL851" s="17" t="s">
        <v>258</v>
      </c>
      <c r="BM851" s="202" t="s">
        <v>1046</v>
      </c>
    </row>
    <row r="852" spans="2:65" s="12" customFormat="1">
      <c r="B852" s="204"/>
      <c r="C852" s="205"/>
      <c r="D852" s="206" t="s">
        <v>157</v>
      </c>
      <c r="E852" s="207" t="s">
        <v>1</v>
      </c>
      <c r="F852" s="208" t="s">
        <v>1047</v>
      </c>
      <c r="G852" s="205"/>
      <c r="H852" s="207" t="s">
        <v>1</v>
      </c>
      <c r="I852" s="209"/>
      <c r="J852" s="205"/>
      <c r="K852" s="205"/>
      <c r="L852" s="210"/>
      <c r="M852" s="211"/>
      <c r="N852" s="212"/>
      <c r="O852" s="212"/>
      <c r="P852" s="212"/>
      <c r="Q852" s="212"/>
      <c r="R852" s="212"/>
      <c r="S852" s="212"/>
      <c r="T852" s="213"/>
      <c r="AT852" s="214" t="s">
        <v>157</v>
      </c>
      <c r="AU852" s="214" t="s">
        <v>86</v>
      </c>
      <c r="AV852" s="12" t="s">
        <v>82</v>
      </c>
      <c r="AW852" s="12" t="s">
        <v>32</v>
      </c>
      <c r="AX852" s="12" t="s">
        <v>77</v>
      </c>
      <c r="AY852" s="214" t="s">
        <v>148</v>
      </c>
    </row>
    <row r="853" spans="2:65" s="13" customFormat="1">
      <c r="B853" s="215"/>
      <c r="C853" s="216"/>
      <c r="D853" s="206" t="s">
        <v>157</v>
      </c>
      <c r="E853" s="217" t="s">
        <v>1</v>
      </c>
      <c r="F853" s="218" t="s">
        <v>155</v>
      </c>
      <c r="G853" s="216"/>
      <c r="H853" s="219">
        <v>4</v>
      </c>
      <c r="I853" s="220"/>
      <c r="J853" s="216"/>
      <c r="K853" s="216"/>
      <c r="L853" s="221"/>
      <c r="M853" s="222"/>
      <c r="N853" s="223"/>
      <c r="O853" s="223"/>
      <c r="P853" s="223"/>
      <c r="Q853" s="223"/>
      <c r="R853" s="223"/>
      <c r="S853" s="223"/>
      <c r="T853" s="224"/>
      <c r="AT853" s="225" t="s">
        <v>157</v>
      </c>
      <c r="AU853" s="225" t="s">
        <v>86</v>
      </c>
      <c r="AV853" s="13" t="s">
        <v>86</v>
      </c>
      <c r="AW853" s="13" t="s">
        <v>32</v>
      </c>
      <c r="AX853" s="13" t="s">
        <v>82</v>
      </c>
      <c r="AY853" s="225" t="s">
        <v>148</v>
      </c>
    </row>
    <row r="854" spans="2:65" s="1" customFormat="1" ht="24" customHeight="1">
      <c r="B854" s="34"/>
      <c r="C854" s="192" t="s">
        <v>1048</v>
      </c>
      <c r="D854" s="192" t="s">
        <v>150</v>
      </c>
      <c r="E854" s="193" t="s">
        <v>1049</v>
      </c>
      <c r="F854" s="194" t="s">
        <v>1050</v>
      </c>
      <c r="G854" s="195" t="s">
        <v>712</v>
      </c>
      <c r="H854" s="196">
        <v>3</v>
      </c>
      <c r="I854" s="197"/>
      <c r="J854" s="196">
        <f>ROUND(I854*H854,2)</f>
        <v>0</v>
      </c>
      <c r="K854" s="194" t="s">
        <v>1</v>
      </c>
      <c r="L854" s="38"/>
      <c r="M854" s="198" t="s">
        <v>1</v>
      </c>
      <c r="N854" s="199" t="s">
        <v>42</v>
      </c>
      <c r="O854" s="66"/>
      <c r="P854" s="200">
        <f>O854*H854</f>
        <v>0</v>
      </c>
      <c r="Q854" s="200">
        <v>7.4999999999999997E-3</v>
      </c>
      <c r="R854" s="200">
        <f>Q854*H854</f>
        <v>2.2499999999999999E-2</v>
      </c>
      <c r="S854" s="200">
        <v>0</v>
      </c>
      <c r="T854" s="201">
        <f>S854*H854</f>
        <v>0</v>
      </c>
      <c r="AR854" s="202" t="s">
        <v>258</v>
      </c>
      <c r="AT854" s="202" t="s">
        <v>150</v>
      </c>
      <c r="AU854" s="202" t="s">
        <v>86</v>
      </c>
      <c r="AY854" s="17" t="s">
        <v>148</v>
      </c>
      <c r="BE854" s="203">
        <f>IF(N854="základní",J854,0)</f>
        <v>0</v>
      </c>
      <c r="BF854" s="203">
        <f>IF(N854="snížená",J854,0)</f>
        <v>0</v>
      </c>
      <c r="BG854" s="203">
        <f>IF(N854="zákl. přenesená",J854,0)</f>
        <v>0</v>
      </c>
      <c r="BH854" s="203">
        <f>IF(N854="sníž. přenesená",J854,0)</f>
        <v>0</v>
      </c>
      <c r="BI854" s="203">
        <f>IF(N854="nulová",J854,0)</f>
        <v>0</v>
      </c>
      <c r="BJ854" s="17" t="s">
        <v>82</v>
      </c>
      <c r="BK854" s="203">
        <f>ROUND(I854*H854,2)</f>
        <v>0</v>
      </c>
      <c r="BL854" s="17" t="s">
        <v>258</v>
      </c>
      <c r="BM854" s="202" t="s">
        <v>1051</v>
      </c>
    </row>
    <row r="855" spans="2:65" s="1" customFormat="1" ht="24" customHeight="1">
      <c r="B855" s="34"/>
      <c r="C855" s="192" t="s">
        <v>1052</v>
      </c>
      <c r="D855" s="192" t="s">
        <v>150</v>
      </c>
      <c r="E855" s="193" t="s">
        <v>1053</v>
      </c>
      <c r="F855" s="194" t="s">
        <v>1054</v>
      </c>
      <c r="G855" s="195" t="s">
        <v>712</v>
      </c>
      <c r="H855" s="196">
        <v>2721.89</v>
      </c>
      <c r="I855" s="197"/>
      <c r="J855" s="196">
        <f>ROUND(I855*H855,2)</f>
        <v>0</v>
      </c>
      <c r="K855" s="194" t="s">
        <v>1</v>
      </c>
      <c r="L855" s="38"/>
      <c r="M855" s="198" t="s">
        <v>1</v>
      </c>
      <c r="N855" s="199" t="s">
        <v>42</v>
      </c>
      <c r="O855" s="66"/>
      <c r="P855" s="200">
        <f>O855*H855</f>
        <v>0</v>
      </c>
      <c r="Q855" s="200">
        <v>0</v>
      </c>
      <c r="R855" s="200">
        <f>Q855*H855</f>
        <v>0</v>
      </c>
      <c r="S855" s="200">
        <v>0</v>
      </c>
      <c r="T855" s="201">
        <f>S855*H855</f>
        <v>0</v>
      </c>
      <c r="AR855" s="202" t="s">
        <v>258</v>
      </c>
      <c r="AT855" s="202" t="s">
        <v>150</v>
      </c>
      <c r="AU855" s="202" t="s">
        <v>86</v>
      </c>
      <c r="AY855" s="17" t="s">
        <v>148</v>
      </c>
      <c r="BE855" s="203">
        <f>IF(N855="základní",J855,0)</f>
        <v>0</v>
      </c>
      <c r="BF855" s="203">
        <f>IF(N855="snížená",J855,0)</f>
        <v>0</v>
      </c>
      <c r="BG855" s="203">
        <f>IF(N855="zákl. přenesená",J855,0)</f>
        <v>0</v>
      </c>
      <c r="BH855" s="203">
        <f>IF(N855="sníž. přenesená",J855,0)</f>
        <v>0</v>
      </c>
      <c r="BI855" s="203">
        <f>IF(N855="nulová",J855,0)</f>
        <v>0</v>
      </c>
      <c r="BJ855" s="17" t="s">
        <v>82</v>
      </c>
      <c r="BK855" s="203">
        <f>ROUND(I855*H855,2)</f>
        <v>0</v>
      </c>
      <c r="BL855" s="17" t="s">
        <v>258</v>
      </c>
      <c r="BM855" s="202" t="s">
        <v>1055</v>
      </c>
    </row>
    <row r="856" spans="2:65" s="13" customFormat="1">
      <c r="B856" s="215"/>
      <c r="C856" s="216"/>
      <c r="D856" s="206" t="s">
        <v>157</v>
      </c>
      <c r="E856" s="217" t="s">
        <v>1</v>
      </c>
      <c r="F856" s="218" t="s">
        <v>1056</v>
      </c>
      <c r="G856" s="216"/>
      <c r="H856" s="219">
        <v>2721.89</v>
      </c>
      <c r="I856" s="220"/>
      <c r="J856" s="216"/>
      <c r="K856" s="216"/>
      <c r="L856" s="221"/>
      <c r="M856" s="222"/>
      <c r="N856" s="223"/>
      <c r="O856" s="223"/>
      <c r="P856" s="223"/>
      <c r="Q856" s="223"/>
      <c r="R856" s="223"/>
      <c r="S856" s="223"/>
      <c r="T856" s="224"/>
      <c r="AT856" s="225" t="s">
        <v>157</v>
      </c>
      <c r="AU856" s="225" t="s">
        <v>86</v>
      </c>
      <c r="AV856" s="13" t="s">
        <v>86</v>
      </c>
      <c r="AW856" s="13" t="s">
        <v>32</v>
      </c>
      <c r="AX856" s="13" t="s">
        <v>77</v>
      </c>
      <c r="AY856" s="225" t="s">
        <v>148</v>
      </c>
    </row>
    <row r="857" spans="2:65" s="14" customFormat="1">
      <c r="B857" s="226"/>
      <c r="C857" s="227"/>
      <c r="D857" s="206" t="s">
        <v>157</v>
      </c>
      <c r="E857" s="228" t="s">
        <v>1</v>
      </c>
      <c r="F857" s="229" t="s">
        <v>160</v>
      </c>
      <c r="G857" s="227"/>
      <c r="H857" s="230">
        <v>2721.89</v>
      </c>
      <c r="I857" s="231"/>
      <c r="J857" s="227"/>
      <c r="K857" s="227"/>
      <c r="L857" s="232"/>
      <c r="M857" s="233"/>
      <c r="N857" s="234"/>
      <c r="O857" s="234"/>
      <c r="P857" s="234"/>
      <c r="Q857" s="234"/>
      <c r="R857" s="234"/>
      <c r="S857" s="234"/>
      <c r="T857" s="235"/>
      <c r="AT857" s="236" t="s">
        <v>157</v>
      </c>
      <c r="AU857" s="236" t="s">
        <v>86</v>
      </c>
      <c r="AV857" s="14" t="s">
        <v>155</v>
      </c>
      <c r="AW857" s="14" t="s">
        <v>32</v>
      </c>
      <c r="AX857" s="14" t="s">
        <v>82</v>
      </c>
      <c r="AY857" s="236" t="s">
        <v>148</v>
      </c>
    </row>
    <row r="858" spans="2:65" s="1" customFormat="1" ht="16.5" customHeight="1">
      <c r="B858" s="34"/>
      <c r="C858" s="237" t="s">
        <v>1057</v>
      </c>
      <c r="D858" s="237" t="s">
        <v>190</v>
      </c>
      <c r="E858" s="238" t="s">
        <v>1058</v>
      </c>
      <c r="F858" s="239" t="s">
        <v>1059</v>
      </c>
      <c r="G858" s="240" t="s">
        <v>712</v>
      </c>
      <c r="H858" s="241">
        <v>2721.89</v>
      </c>
      <c r="I858" s="242"/>
      <c r="J858" s="241">
        <f>ROUND(I858*H858,2)</f>
        <v>0</v>
      </c>
      <c r="K858" s="239" t="s">
        <v>1</v>
      </c>
      <c r="L858" s="243"/>
      <c r="M858" s="244" t="s">
        <v>1</v>
      </c>
      <c r="N858" s="245" t="s">
        <v>42</v>
      </c>
      <c r="O858" s="66"/>
      <c r="P858" s="200">
        <f>O858*H858</f>
        <v>0</v>
      </c>
      <c r="Q858" s="200">
        <v>1.0000000000000001E-5</v>
      </c>
      <c r="R858" s="200">
        <f>Q858*H858</f>
        <v>2.7218900000000001E-2</v>
      </c>
      <c r="S858" s="200">
        <v>0</v>
      </c>
      <c r="T858" s="201">
        <f>S858*H858</f>
        <v>0</v>
      </c>
      <c r="AR858" s="202" t="s">
        <v>365</v>
      </c>
      <c r="AT858" s="202" t="s">
        <v>190</v>
      </c>
      <c r="AU858" s="202" t="s">
        <v>86</v>
      </c>
      <c r="AY858" s="17" t="s">
        <v>148</v>
      </c>
      <c r="BE858" s="203">
        <f>IF(N858="základní",J858,0)</f>
        <v>0</v>
      </c>
      <c r="BF858" s="203">
        <f>IF(N858="snížená",J858,0)</f>
        <v>0</v>
      </c>
      <c r="BG858" s="203">
        <f>IF(N858="zákl. přenesená",J858,0)</f>
        <v>0</v>
      </c>
      <c r="BH858" s="203">
        <f>IF(N858="sníž. přenesená",J858,0)</f>
        <v>0</v>
      </c>
      <c r="BI858" s="203">
        <f>IF(N858="nulová",J858,0)</f>
        <v>0</v>
      </c>
      <c r="BJ858" s="17" t="s">
        <v>82</v>
      </c>
      <c r="BK858" s="203">
        <f>ROUND(I858*H858,2)</f>
        <v>0</v>
      </c>
      <c r="BL858" s="17" t="s">
        <v>258</v>
      </c>
      <c r="BM858" s="202" t="s">
        <v>1060</v>
      </c>
    </row>
    <row r="859" spans="2:65" s="1" customFormat="1" ht="24" customHeight="1">
      <c r="B859" s="34"/>
      <c r="C859" s="192" t="s">
        <v>1061</v>
      </c>
      <c r="D859" s="192" t="s">
        <v>150</v>
      </c>
      <c r="E859" s="193" t="s">
        <v>1062</v>
      </c>
      <c r="F859" s="194" t="s">
        <v>1063</v>
      </c>
      <c r="G859" s="195" t="s">
        <v>153</v>
      </c>
      <c r="H859" s="196">
        <v>112.74</v>
      </c>
      <c r="I859" s="197"/>
      <c r="J859" s="196">
        <f>ROUND(I859*H859,2)</f>
        <v>0</v>
      </c>
      <c r="K859" s="194" t="s">
        <v>154</v>
      </c>
      <c r="L859" s="38"/>
      <c r="M859" s="198" t="s">
        <v>1</v>
      </c>
      <c r="N859" s="199" t="s">
        <v>42</v>
      </c>
      <c r="O859" s="66"/>
      <c r="P859" s="200">
        <f>O859*H859</f>
        <v>0</v>
      </c>
      <c r="Q859" s="200">
        <v>9.3999999999999997E-4</v>
      </c>
      <c r="R859" s="200">
        <f>Q859*H859</f>
        <v>0.10597559999999999</v>
      </c>
      <c r="S859" s="200">
        <v>0</v>
      </c>
      <c r="T859" s="201">
        <f>S859*H859</f>
        <v>0</v>
      </c>
      <c r="AR859" s="202" t="s">
        <v>258</v>
      </c>
      <c r="AT859" s="202" t="s">
        <v>150</v>
      </c>
      <c r="AU859" s="202" t="s">
        <v>86</v>
      </c>
      <c r="AY859" s="17" t="s">
        <v>148</v>
      </c>
      <c r="BE859" s="203">
        <f>IF(N859="základní",J859,0)</f>
        <v>0</v>
      </c>
      <c r="BF859" s="203">
        <f>IF(N859="snížená",J859,0)</f>
        <v>0</v>
      </c>
      <c r="BG859" s="203">
        <f>IF(N859="zákl. přenesená",J859,0)</f>
        <v>0</v>
      </c>
      <c r="BH859" s="203">
        <f>IF(N859="sníž. přenesená",J859,0)</f>
        <v>0</v>
      </c>
      <c r="BI859" s="203">
        <f>IF(N859="nulová",J859,0)</f>
        <v>0</v>
      </c>
      <c r="BJ859" s="17" t="s">
        <v>82</v>
      </c>
      <c r="BK859" s="203">
        <f>ROUND(I859*H859,2)</f>
        <v>0</v>
      </c>
      <c r="BL859" s="17" t="s">
        <v>258</v>
      </c>
      <c r="BM859" s="202" t="s">
        <v>1064</v>
      </c>
    </row>
    <row r="860" spans="2:65" s="12" customFormat="1">
      <c r="B860" s="204"/>
      <c r="C860" s="205"/>
      <c r="D860" s="206" t="s">
        <v>157</v>
      </c>
      <c r="E860" s="207" t="s">
        <v>1</v>
      </c>
      <c r="F860" s="208" t="s">
        <v>1065</v>
      </c>
      <c r="G860" s="205"/>
      <c r="H860" s="207" t="s">
        <v>1</v>
      </c>
      <c r="I860" s="209"/>
      <c r="J860" s="205"/>
      <c r="K860" s="205"/>
      <c r="L860" s="210"/>
      <c r="M860" s="211"/>
      <c r="N860" s="212"/>
      <c r="O860" s="212"/>
      <c r="P860" s="212"/>
      <c r="Q860" s="212"/>
      <c r="R860" s="212"/>
      <c r="S860" s="212"/>
      <c r="T860" s="213"/>
      <c r="AT860" s="214" t="s">
        <v>157</v>
      </c>
      <c r="AU860" s="214" t="s">
        <v>86</v>
      </c>
      <c r="AV860" s="12" t="s">
        <v>82</v>
      </c>
      <c r="AW860" s="12" t="s">
        <v>32</v>
      </c>
      <c r="AX860" s="12" t="s">
        <v>77</v>
      </c>
      <c r="AY860" s="214" t="s">
        <v>148</v>
      </c>
    </row>
    <row r="861" spans="2:65" s="12" customFormat="1">
      <c r="B861" s="204"/>
      <c r="C861" s="205"/>
      <c r="D861" s="206" t="s">
        <v>157</v>
      </c>
      <c r="E861" s="207" t="s">
        <v>1</v>
      </c>
      <c r="F861" s="208" t="s">
        <v>1066</v>
      </c>
      <c r="G861" s="205"/>
      <c r="H861" s="207" t="s">
        <v>1</v>
      </c>
      <c r="I861" s="209"/>
      <c r="J861" s="205"/>
      <c r="K861" s="205"/>
      <c r="L861" s="210"/>
      <c r="M861" s="211"/>
      <c r="N861" s="212"/>
      <c r="O861" s="212"/>
      <c r="P861" s="212"/>
      <c r="Q861" s="212"/>
      <c r="R861" s="212"/>
      <c r="S861" s="212"/>
      <c r="T861" s="213"/>
      <c r="AT861" s="214" t="s">
        <v>157</v>
      </c>
      <c r="AU861" s="214" t="s">
        <v>86</v>
      </c>
      <c r="AV861" s="12" t="s">
        <v>82</v>
      </c>
      <c r="AW861" s="12" t="s">
        <v>32</v>
      </c>
      <c r="AX861" s="12" t="s">
        <v>77</v>
      </c>
      <c r="AY861" s="214" t="s">
        <v>148</v>
      </c>
    </row>
    <row r="862" spans="2:65" s="13" customFormat="1">
      <c r="B862" s="215"/>
      <c r="C862" s="216"/>
      <c r="D862" s="206" t="s">
        <v>157</v>
      </c>
      <c r="E862" s="217" t="s">
        <v>1</v>
      </c>
      <c r="F862" s="218" t="s">
        <v>1067</v>
      </c>
      <c r="G862" s="216"/>
      <c r="H862" s="219">
        <v>112.74</v>
      </c>
      <c r="I862" s="220"/>
      <c r="J862" s="216"/>
      <c r="K862" s="216"/>
      <c r="L862" s="221"/>
      <c r="M862" s="222"/>
      <c r="N862" s="223"/>
      <c r="O862" s="223"/>
      <c r="P862" s="223"/>
      <c r="Q862" s="223"/>
      <c r="R862" s="223"/>
      <c r="S862" s="223"/>
      <c r="T862" s="224"/>
      <c r="AT862" s="225" t="s">
        <v>157</v>
      </c>
      <c r="AU862" s="225" t="s">
        <v>86</v>
      </c>
      <c r="AV862" s="13" t="s">
        <v>86</v>
      </c>
      <c r="AW862" s="13" t="s">
        <v>32</v>
      </c>
      <c r="AX862" s="13" t="s">
        <v>77</v>
      </c>
      <c r="AY862" s="225" t="s">
        <v>148</v>
      </c>
    </row>
    <row r="863" spans="2:65" s="14" customFormat="1">
      <c r="B863" s="226"/>
      <c r="C863" s="227"/>
      <c r="D863" s="206" t="s">
        <v>157</v>
      </c>
      <c r="E863" s="228" t="s">
        <v>1</v>
      </c>
      <c r="F863" s="229" t="s">
        <v>160</v>
      </c>
      <c r="G863" s="227"/>
      <c r="H863" s="230">
        <v>112.74</v>
      </c>
      <c r="I863" s="231"/>
      <c r="J863" s="227"/>
      <c r="K863" s="227"/>
      <c r="L863" s="232"/>
      <c r="M863" s="233"/>
      <c r="N863" s="234"/>
      <c r="O863" s="234"/>
      <c r="P863" s="234"/>
      <c r="Q863" s="234"/>
      <c r="R863" s="234"/>
      <c r="S863" s="234"/>
      <c r="T863" s="235"/>
      <c r="AT863" s="236" t="s">
        <v>157</v>
      </c>
      <c r="AU863" s="236" t="s">
        <v>86</v>
      </c>
      <c r="AV863" s="14" t="s">
        <v>155</v>
      </c>
      <c r="AW863" s="14" t="s">
        <v>32</v>
      </c>
      <c r="AX863" s="14" t="s">
        <v>82</v>
      </c>
      <c r="AY863" s="236" t="s">
        <v>148</v>
      </c>
    </row>
    <row r="864" spans="2:65" s="1" customFormat="1" ht="48" customHeight="1">
      <c r="B864" s="34"/>
      <c r="C864" s="237" t="s">
        <v>1068</v>
      </c>
      <c r="D864" s="237" t="s">
        <v>190</v>
      </c>
      <c r="E864" s="238" t="s">
        <v>1010</v>
      </c>
      <c r="F864" s="239" t="s">
        <v>1011</v>
      </c>
      <c r="G864" s="240" t="s">
        <v>153</v>
      </c>
      <c r="H864" s="241">
        <v>88.65</v>
      </c>
      <c r="I864" s="242"/>
      <c r="J864" s="241">
        <f>ROUND(I864*H864,2)</f>
        <v>0</v>
      </c>
      <c r="K864" s="239" t="s">
        <v>154</v>
      </c>
      <c r="L864" s="243"/>
      <c r="M864" s="244" t="s">
        <v>1</v>
      </c>
      <c r="N864" s="245" t="s">
        <v>42</v>
      </c>
      <c r="O864" s="66"/>
      <c r="P864" s="200">
        <f>O864*H864</f>
        <v>0</v>
      </c>
      <c r="Q864" s="200">
        <v>4.0000000000000001E-3</v>
      </c>
      <c r="R864" s="200">
        <f>Q864*H864</f>
        <v>0.35460000000000003</v>
      </c>
      <c r="S864" s="200">
        <v>0</v>
      </c>
      <c r="T864" s="201">
        <f>S864*H864</f>
        <v>0</v>
      </c>
      <c r="AR864" s="202" t="s">
        <v>365</v>
      </c>
      <c r="AT864" s="202" t="s">
        <v>190</v>
      </c>
      <c r="AU864" s="202" t="s">
        <v>86</v>
      </c>
      <c r="AY864" s="17" t="s">
        <v>148</v>
      </c>
      <c r="BE864" s="203">
        <f>IF(N864="základní",J864,0)</f>
        <v>0</v>
      </c>
      <c r="BF864" s="203">
        <f>IF(N864="snížená",J864,0)</f>
        <v>0</v>
      </c>
      <c r="BG864" s="203">
        <f>IF(N864="zákl. přenesená",J864,0)</f>
        <v>0</v>
      </c>
      <c r="BH864" s="203">
        <f>IF(N864="sníž. přenesená",J864,0)</f>
        <v>0</v>
      </c>
      <c r="BI864" s="203">
        <f>IF(N864="nulová",J864,0)</f>
        <v>0</v>
      </c>
      <c r="BJ864" s="17" t="s">
        <v>82</v>
      </c>
      <c r="BK864" s="203">
        <f>ROUND(I864*H864,2)</f>
        <v>0</v>
      </c>
      <c r="BL864" s="17" t="s">
        <v>258</v>
      </c>
      <c r="BM864" s="202" t="s">
        <v>1069</v>
      </c>
    </row>
    <row r="865" spans="2:65" s="12" customFormat="1">
      <c r="B865" s="204"/>
      <c r="C865" s="205"/>
      <c r="D865" s="206" t="s">
        <v>157</v>
      </c>
      <c r="E865" s="207" t="s">
        <v>1</v>
      </c>
      <c r="F865" s="208" t="s">
        <v>1070</v>
      </c>
      <c r="G865" s="205"/>
      <c r="H865" s="207" t="s">
        <v>1</v>
      </c>
      <c r="I865" s="209"/>
      <c r="J865" s="205"/>
      <c r="K865" s="205"/>
      <c r="L865" s="210"/>
      <c r="M865" s="211"/>
      <c r="N865" s="212"/>
      <c r="O865" s="212"/>
      <c r="P865" s="212"/>
      <c r="Q865" s="212"/>
      <c r="R865" s="212"/>
      <c r="S865" s="212"/>
      <c r="T865" s="213"/>
      <c r="AT865" s="214" t="s">
        <v>157</v>
      </c>
      <c r="AU865" s="214" t="s">
        <v>86</v>
      </c>
      <c r="AV865" s="12" t="s">
        <v>82</v>
      </c>
      <c r="AW865" s="12" t="s">
        <v>32</v>
      </c>
      <c r="AX865" s="12" t="s">
        <v>77</v>
      </c>
      <c r="AY865" s="214" t="s">
        <v>148</v>
      </c>
    </row>
    <row r="866" spans="2:65" s="13" customFormat="1">
      <c r="B866" s="215"/>
      <c r="C866" s="216"/>
      <c r="D866" s="206" t="s">
        <v>157</v>
      </c>
      <c r="E866" s="217" t="s">
        <v>1</v>
      </c>
      <c r="F866" s="218" t="s">
        <v>1071</v>
      </c>
      <c r="G866" s="216"/>
      <c r="H866" s="219">
        <v>77.09</v>
      </c>
      <c r="I866" s="220"/>
      <c r="J866" s="216"/>
      <c r="K866" s="216"/>
      <c r="L866" s="221"/>
      <c r="M866" s="222"/>
      <c r="N866" s="223"/>
      <c r="O866" s="223"/>
      <c r="P866" s="223"/>
      <c r="Q866" s="223"/>
      <c r="R866" s="223"/>
      <c r="S866" s="223"/>
      <c r="T866" s="224"/>
      <c r="AT866" s="225" t="s">
        <v>157</v>
      </c>
      <c r="AU866" s="225" t="s">
        <v>86</v>
      </c>
      <c r="AV866" s="13" t="s">
        <v>86</v>
      </c>
      <c r="AW866" s="13" t="s">
        <v>32</v>
      </c>
      <c r="AX866" s="13" t="s">
        <v>82</v>
      </c>
      <c r="AY866" s="225" t="s">
        <v>148</v>
      </c>
    </row>
    <row r="867" spans="2:65" s="13" customFormat="1">
      <c r="B867" s="215"/>
      <c r="C867" s="216"/>
      <c r="D867" s="206" t="s">
        <v>157</v>
      </c>
      <c r="E867" s="216"/>
      <c r="F867" s="218" t="s">
        <v>1072</v>
      </c>
      <c r="G867" s="216"/>
      <c r="H867" s="219">
        <v>88.65</v>
      </c>
      <c r="I867" s="220"/>
      <c r="J867" s="216"/>
      <c r="K867" s="216"/>
      <c r="L867" s="221"/>
      <c r="M867" s="222"/>
      <c r="N867" s="223"/>
      <c r="O867" s="223"/>
      <c r="P867" s="223"/>
      <c r="Q867" s="223"/>
      <c r="R867" s="223"/>
      <c r="S867" s="223"/>
      <c r="T867" s="224"/>
      <c r="AT867" s="225" t="s">
        <v>157</v>
      </c>
      <c r="AU867" s="225" t="s">
        <v>86</v>
      </c>
      <c r="AV867" s="13" t="s">
        <v>86</v>
      </c>
      <c r="AW867" s="13" t="s">
        <v>4</v>
      </c>
      <c r="AX867" s="13" t="s">
        <v>82</v>
      </c>
      <c r="AY867" s="225" t="s">
        <v>148</v>
      </c>
    </row>
    <row r="868" spans="2:65" s="1" customFormat="1" ht="48" customHeight="1">
      <c r="B868" s="34"/>
      <c r="C868" s="237" t="s">
        <v>1073</v>
      </c>
      <c r="D868" s="237" t="s">
        <v>190</v>
      </c>
      <c r="E868" s="238" t="s">
        <v>1034</v>
      </c>
      <c r="F868" s="239" t="s">
        <v>1035</v>
      </c>
      <c r="G868" s="240" t="s">
        <v>153</v>
      </c>
      <c r="H868" s="241">
        <v>88.65</v>
      </c>
      <c r="I868" s="242"/>
      <c r="J868" s="241">
        <f>ROUND(I868*H868,2)</f>
        <v>0</v>
      </c>
      <c r="K868" s="239" t="s">
        <v>154</v>
      </c>
      <c r="L868" s="243"/>
      <c r="M868" s="244" t="s">
        <v>1</v>
      </c>
      <c r="N868" s="245" t="s">
        <v>42</v>
      </c>
      <c r="O868" s="66"/>
      <c r="P868" s="200">
        <f>O868*H868</f>
        <v>0</v>
      </c>
      <c r="Q868" s="200">
        <v>1E-3</v>
      </c>
      <c r="R868" s="200">
        <f>Q868*H868</f>
        <v>8.8650000000000007E-2</v>
      </c>
      <c r="S868" s="200">
        <v>0</v>
      </c>
      <c r="T868" s="201">
        <f>S868*H868</f>
        <v>0</v>
      </c>
      <c r="AR868" s="202" t="s">
        <v>365</v>
      </c>
      <c r="AT868" s="202" t="s">
        <v>190</v>
      </c>
      <c r="AU868" s="202" t="s">
        <v>86</v>
      </c>
      <c r="AY868" s="17" t="s">
        <v>148</v>
      </c>
      <c r="BE868" s="203">
        <f>IF(N868="základní",J868,0)</f>
        <v>0</v>
      </c>
      <c r="BF868" s="203">
        <f>IF(N868="snížená",J868,0)</f>
        <v>0</v>
      </c>
      <c r="BG868" s="203">
        <f>IF(N868="zákl. přenesená",J868,0)</f>
        <v>0</v>
      </c>
      <c r="BH868" s="203">
        <f>IF(N868="sníž. přenesená",J868,0)</f>
        <v>0</v>
      </c>
      <c r="BI868" s="203">
        <f>IF(N868="nulová",J868,0)</f>
        <v>0</v>
      </c>
      <c r="BJ868" s="17" t="s">
        <v>82</v>
      </c>
      <c r="BK868" s="203">
        <f>ROUND(I868*H868,2)</f>
        <v>0</v>
      </c>
      <c r="BL868" s="17" t="s">
        <v>258</v>
      </c>
      <c r="BM868" s="202" t="s">
        <v>1074</v>
      </c>
    </row>
    <row r="869" spans="2:65" s="12" customFormat="1">
      <c r="B869" s="204"/>
      <c r="C869" s="205"/>
      <c r="D869" s="206" t="s">
        <v>157</v>
      </c>
      <c r="E869" s="207" t="s">
        <v>1</v>
      </c>
      <c r="F869" s="208" t="s">
        <v>1070</v>
      </c>
      <c r="G869" s="205"/>
      <c r="H869" s="207" t="s">
        <v>1</v>
      </c>
      <c r="I869" s="209"/>
      <c r="J869" s="205"/>
      <c r="K869" s="205"/>
      <c r="L869" s="210"/>
      <c r="M869" s="211"/>
      <c r="N869" s="212"/>
      <c r="O869" s="212"/>
      <c r="P869" s="212"/>
      <c r="Q869" s="212"/>
      <c r="R869" s="212"/>
      <c r="S869" s="212"/>
      <c r="T869" s="213"/>
      <c r="AT869" s="214" t="s">
        <v>157</v>
      </c>
      <c r="AU869" s="214" t="s">
        <v>86</v>
      </c>
      <c r="AV869" s="12" t="s">
        <v>82</v>
      </c>
      <c r="AW869" s="12" t="s">
        <v>32</v>
      </c>
      <c r="AX869" s="12" t="s">
        <v>77</v>
      </c>
      <c r="AY869" s="214" t="s">
        <v>148</v>
      </c>
    </row>
    <row r="870" spans="2:65" s="13" customFormat="1">
      <c r="B870" s="215"/>
      <c r="C870" s="216"/>
      <c r="D870" s="206" t="s">
        <v>157</v>
      </c>
      <c r="E870" s="217" t="s">
        <v>1</v>
      </c>
      <c r="F870" s="218" t="s">
        <v>1071</v>
      </c>
      <c r="G870" s="216"/>
      <c r="H870" s="219">
        <v>77.09</v>
      </c>
      <c r="I870" s="220"/>
      <c r="J870" s="216"/>
      <c r="K870" s="216"/>
      <c r="L870" s="221"/>
      <c r="M870" s="222"/>
      <c r="N870" s="223"/>
      <c r="O870" s="223"/>
      <c r="P870" s="223"/>
      <c r="Q870" s="223"/>
      <c r="R870" s="223"/>
      <c r="S870" s="223"/>
      <c r="T870" s="224"/>
      <c r="AT870" s="225" t="s">
        <v>157</v>
      </c>
      <c r="AU870" s="225" t="s">
        <v>86</v>
      </c>
      <c r="AV870" s="13" t="s">
        <v>86</v>
      </c>
      <c r="AW870" s="13" t="s">
        <v>32</v>
      </c>
      <c r="AX870" s="13" t="s">
        <v>82</v>
      </c>
      <c r="AY870" s="225" t="s">
        <v>148</v>
      </c>
    </row>
    <row r="871" spans="2:65" s="13" customFormat="1">
      <c r="B871" s="215"/>
      <c r="C871" s="216"/>
      <c r="D871" s="206" t="s">
        <v>157</v>
      </c>
      <c r="E871" s="216"/>
      <c r="F871" s="218" t="s">
        <v>1072</v>
      </c>
      <c r="G871" s="216"/>
      <c r="H871" s="219">
        <v>88.65</v>
      </c>
      <c r="I871" s="220"/>
      <c r="J871" s="216"/>
      <c r="K871" s="216"/>
      <c r="L871" s="221"/>
      <c r="M871" s="222"/>
      <c r="N871" s="223"/>
      <c r="O871" s="223"/>
      <c r="P871" s="223"/>
      <c r="Q871" s="223"/>
      <c r="R871" s="223"/>
      <c r="S871" s="223"/>
      <c r="T871" s="224"/>
      <c r="AT871" s="225" t="s">
        <v>157</v>
      </c>
      <c r="AU871" s="225" t="s">
        <v>86</v>
      </c>
      <c r="AV871" s="13" t="s">
        <v>86</v>
      </c>
      <c r="AW871" s="13" t="s">
        <v>4</v>
      </c>
      <c r="AX871" s="13" t="s">
        <v>82</v>
      </c>
      <c r="AY871" s="225" t="s">
        <v>148</v>
      </c>
    </row>
    <row r="872" spans="2:65" s="1" customFormat="1" ht="16.5" customHeight="1">
      <c r="B872" s="34"/>
      <c r="C872" s="237" t="s">
        <v>1075</v>
      </c>
      <c r="D872" s="237" t="s">
        <v>190</v>
      </c>
      <c r="E872" s="238" t="s">
        <v>1076</v>
      </c>
      <c r="F872" s="239" t="s">
        <v>1077</v>
      </c>
      <c r="G872" s="240" t="s">
        <v>153</v>
      </c>
      <c r="H872" s="241">
        <v>15</v>
      </c>
      <c r="I872" s="242"/>
      <c r="J872" s="241">
        <f>ROUND(I872*H872,2)</f>
        <v>0</v>
      </c>
      <c r="K872" s="239" t="s">
        <v>1</v>
      </c>
      <c r="L872" s="243"/>
      <c r="M872" s="244" t="s">
        <v>1</v>
      </c>
      <c r="N872" s="245" t="s">
        <v>42</v>
      </c>
      <c r="O872" s="66"/>
      <c r="P872" s="200">
        <f>O872*H872</f>
        <v>0</v>
      </c>
      <c r="Q872" s="200">
        <v>1E-3</v>
      </c>
      <c r="R872" s="200">
        <f>Q872*H872</f>
        <v>1.4999999999999999E-2</v>
      </c>
      <c r="S872" s="200">
        <v>0</v>
      </c>
      <c r="T872" s="201">
        <f>S872*H872</f>
        <v>0</v>
      </c>
      <c r="AR872" s="202" t="s">
        <v>365</v>
      </c>
      <c r="AT872" s="202" t="s">
        <v>190</v>
      </c>
      <c r="AU872" s="202" t="s">
        <v>86</v>
      </c>
      <c r="AY872" s="17" t="s">
        <v>148</v>
      </c>
      <c r="BE872" s="203">
        <f>IF(N872="základní",J872,0)</f>
        <v>0</v>
      </c>
      <c r="BF872" s="203">
        <f>IF(N872="snížená",J872,0)</f>
        <v>0</v>
      </c>
      <c r="BG872" s="203">
        <f>IF(N872="zákl. přenesená",J872,0)</f>
        <v>0</v>
      </c>
      <c r="BH872" s="203">
        <f>IF(N872="sníž. přenesená",J872,0)</f>
        <v>0</v>
      </c>
      <c r="BI872" s="203">
        <f>IF(N872="nulová",J872,0)</f>
        <v>0</v>
      </c>
      <c r="BJ872" s="17" t="s">
        <v>82</v>
      </c>
      <c r="BK872" s="203">
        <f>ROUND(I872*H872,2)</f>
        <v>0</v>
      </c>
      <c r="BL872" s="17" t="s">
        <v>258</v>
      </c>
      <c r="BM872" s="202" t="s">
        <v>1078</v>
      </c>
    </row>
    <row r="873" spans="2:65" s="12" customFormat="1">
      <c r="B873" s="204"/>
      <c r="C873" s="205"/>
      <c r="D873" s="206" t="s">
        <v>157</v>
      </c>
      <c r="E873" s="207" t="s">
        <v>1</v>
      </c>
      <c r="F873" s="208" t="s">
        <v>1079</v>
      </c>
      <c r="G873" s="205"/>
      <c r="H873" s="207" t="s">
        <v>1</v>
      </c>
      <c r="I873" s="209"/>
      <c r="J873" s="205"/>
      <c r="K873" s="205"/>
      <c r="L873" s="210"/>
      <c r="M873" s="211"/>
      <c r="N873" s="212"/>
      <c r="O873" s="212"/>
      <c r="P873" s="212"/>
      <c r="Q873" s="212"/>
      <c r="R873" s="212"/>
      <c r="S873" s="212"/>
      <c r="T873" s="213"/>
      <c r="AT873" s="214" t="s">
        <v>157</v>
      </c>
      <c r="AU873" s="214" t="s">
        <v>86</v>
      </c>
      <c r="AV873" s="12" t="s">
        <v>82</v>
      </c>
      <c r="AW873" s="12" t="s">
        <v>32</v>
      </c>
      <c r="AX873" s="12" t="s">
        <v>77</v>
      </c>
      <c r="AY873" s="214" t="s">
        <v>148</v>
      </c>
    </row>
    <row r="874" spans="2:65" s="13" customFormat="1">
      <c r="B874" s="215"/>
      <c r="C874" s="216"/>
      <c r="D874" s="206" t="s">
        <v>157</v>
      </c>
      <c r="E874" s="217" t="s">
        <v>1</v>
      </c>
      <c r="F874" s="218" t="s">
        <v>8</v>
      </c>
      <c r="G874" s="216"/>
      <c r="H874" s="219">
        <v>15</v>
      </c>
      <c r="I874" s="220"/>
      <c r="J874" s="216"/>
      <c r="K874" s="216"/>
      <c r="L874" s="221"/>
      <c r="M874" s="222"/>
      <c r="N874" s="223"/>
      <c r="O874" s="223"/>
      <c r="P874" s="223"/>
      <c r="Q874" s="223"/>
      <c r="R874" s="223"/>
      <c r="S874" s="223"/>
      <c r="T874" s="224"/>
      <c r="AT874" s="225" t="s">
        <v>157</v>
      </c>
      <c r="AU874" s="225" t="s">
        <v>86</v>
      </c>
      <c r="AV874" s="13" t="s">
        <v>86</v>
      </c>
      <c r="AW874" s="13" t="s">
        <v>32</v>
      </c>
      <c r="AX874" s="13" t="s">
        <v>82</v>
      </c>
      <c r="AY874" s="225" t="s">
        <v>148</v>
      </c>
    </row>
    <row r="875" spans="2:65" s="1" customFormat="1" ht="24" customHeight="1">
      <c r="B875" s="34"/>
      <c r="C875" s="192" t="s">
        <v>1080</v>
      </c>
      <c r="D875" s="192" t="s">
        <v>150</v>
      </c>
      <c r="E875" s="193" t="s">
        <v>1081</v>
      </c>
      <c r="F875" s="194" t="s">
        <v>1082</v>
      </c>
      <c r="G875" s="195" t="s">
        <v>978</v>
      </c>
      <c r="H875" s="197"/>
      <c r="I875" s="197"/>
      <c r="J875" s="196">
        <f>ROUND(I875*H875,2)</f>
        <v>0</v>
      </c>
      <c r="K875" s="194" t="s">
        <v>154</v>
      </c>
      <c r="L875" s="38"/>
      <c r="M875" s="198" t="s">
        <v>1</v>
      </c>
      <c r="N875" s="199" t="s">
        <v>42</v>
      </c>
      <c r="O875" s="66"/>
      <c r="P875" s="200">
        <f>O875*H875</f>
        <v>0</v>
      </c>
      <c r="Q875" s="200">
        <v>0</v>
      </c>
      <c r="R875" s="200">
        <f>Q875*H875</f>
        <v>0</v>
      </c>
      <c r="S875" s="200">
        <v>0</v>
      </c>
      <c r="T875" s="201">
        <f>S875*H875</f>
        <v>0</v>
      </c>
      <c r="AR875" s="202" t="s">
        <v>258</v>
      </c>
      <c r="AT875" s="202" t="s">
        <v>150</v>
      </c>
      <c r="AU875" s="202" t="s">
        <v>86</v>
      </c>
      <c r="AY875" s="17" t="s">
        <v>148</v>
      </c>
      <c r="BE875" s="203">
        <f>IF(N875="základní",J875,0)</f>
        <v>0</v>
      </c>
      <c r="BF875" s="203">
        <f>IF(N875="snížená",J875,0)</f>
        <v>0</v>
      </c>
      <c r="BG875" s="203">
        <f>IF(N875="zákl. přenesená",J875,0)</f>
        <v>0</v>
      </c>
      <c r="BH875" s="203">
        <f>IF(N875="sníž. přenesená",J875,0)</f>
        <v>0</v>
      </c>
      <c r="BI875" s="203">
        <f>IF(N875="nulová",J875,0)</f>
        <v>0</v>
      </c>
      <c r="BJ875" s="17" t="s">
        <v>82</v>
      </c>
      <c r="BK875" s="203">
        <f>ROUND(I875*H875,2)</f>
        <v>0</v>
      </c>
      <c r="BL875" s="17" t="s">
        <v>258</v>
      </c>
      <c r="BM875" s="202" t="s">
        <v>1083</v>
      </c>
    </row>
    <row r="876" spans="2:65" s="11" customFormat="1" ht="22.9" customHeight="1">
      <c r="B876" s="176"/>
      <c r="C876" s="177"/>
      <c r="D876" s="178" t="s">
        <v>76</v>
      </c>
      <c r="E876" s="190" t="s">
        <v>1084</v>
      </c>
      <c r="F876" s="190" t="s">
        <v>1085</v>
      </c>
      <c r="G876" s="177"/>
      <c r="H876" s="177"/>
      <c r="I876" s="180"/>
      <c r="J876" s="191">
        <f>BK876</f>
        <v>0</v>
      </c>
      <c r="K876" s="177"/>
      <c r="L876" s="182"/>
      <c r="M876" s="183"/>
      <c r="N876" s="184"/>
      <c r="O876" s="184"/>
      <c r="P876" s="185">
        <f>SUM(P877:P924)</f>
        <v>0</v>
      </c>
      <c r="Q876" s="184"/>
      <c r="R876" s="185">
        <f>SUM(R877:R924)</f>
        <v>4.5712237000000009</v>
      </c>
      <c r="S876" s="184"/>
      <c r="T876" s="186">
        <f>SUM(T877:T924)</f>
        <v>0</v>
      </c>
      <c r="AR876" s="187" t="s">
        <v>86</v>
      </c>
      <c r="AT876" s="188" t="s">
        <v>76</v>
      </c>
      <c r="AU876" s="188" t="s">
        <v>82</v>
      </c>
      <c r="AY876" s="187" t="s">
        <v>148</v>
      </c>
      <c r="BK876" s="189">
        <f>SUM(BK877:BK924)</f>
        <v>0</v>
      </c>
    </row>
    <row r="877" spans="2:65" s="1" customFormat="1" ht="24" customHeight="1">
      <c r="B877" s="34"/>
      <c r="C877" s="192" t="s">
        <v>1086</v>
      </c>
      <c r="D877" s="192" t="s">
        <v>150</v>
      </c>
      <c r="E877" s="193" t="s">
        <v>1087</v>
      </c>
      <c r="F877" s="194" t="s">
        <v>1088</v>
      </c>
      <c r="G877" s="195" t="s">
        <v>153</v>
      </c>
      <c r="H877" s="196">
        <v>136.28</v>
      </c>
      <c r="I877" s="197"/>
      <c r="J877" s="196">
        <f>ROUND(I877*H877,2)</f>
        <v>0</v>
      </c>
      <c r="K877" s="194" t="s">
        <v>154</v>
      </c>
      <c r="L877" s="38"/>
      <c r="M877" s="198" t="s">
        <v>1</v>
      </c>
      <c r="N877" s="199" t="s">
        <v>42</v>
      </c>
      <c r="O877" s="66"/>
      <c r="P877" s="200">
        <f>O877*H877</f>
        <v>0</v>
      </c>
      <c r="Q877" s="200">
        <v>0</v>
      </c>
      <c r="R877" s="200">
        <f>Q877*H877</f>
        <v>0</v>
      </c>
      <c r="S877" s="200">
        <v>0</v>
      </c>
      <c r="T877" s="201">
        <f>S877*H877</f>
        <v>0</v>
      </c>
      <c r="AR877" s="202" t="s">
        <v>258</v>
      </c>
      <c r="AT877" s="202" t="s">
        <v>150</v>
      </c>
      <c r="AU877" s="202" t="s">
        <v>86</v>
      </c>
      <c r="AY877" s="17" t="s">
        <v>148</v>
      </c>
      <c r="BE877" s="203">
        <f>IF(N877="základní",J877,0)</f>
        <v>0</v>
      </c>
      <c r="BF877" s="203">
        <f>IF(N877="snížená",J877,0)</f>
        <v>0</v>
      </c>
      <c r="BG877" s="203">
        <f>IF(N877="zákl. přenesená",J877,0)</f>
        <v>0</v>
      </c>
      <c r="BH877" s="203">
        <f>IF(N877="sníž. přenesená",J877,0)</f>
        <v>0</v>
      </c>
      <c r="BI877" s="203">
        <f>IF(N877="nulová",J877,0)</f>
        <v>0</v>
      </c>
      <c r="BJ877" s="17" t="s">
        <v>82</v>
      </c>
      <c r="BK877" s="203">
        <f>ROUND(I877*H877,2)</f>
        <v>0</v>
      </c>
      <c r="BL877" s="17" t="s">
        <v>258</v>
      </c>
      <c r="BM877" s="202" t="s">
        <v>1089</v>
      </c>
    </row>
    <row r="878" spans="2:65" s="12" customFormat="1">
      <c r="B878" s="204"/>
      <c r="C878" s="205"/>
      <c r="D878" s="206" t="s">
        <v>157</v>
      </c>
      <c r="E878" s="207" t="s">
        <v>1</v>
      </c>
      <c r="F878" s="208" t="s">
        <v>631</v>
      </c>
      <c r="G878" s="205"/>
      <c r="H878" s="207" t="s">
        <v>1</v>
      </c>
      <c r="I878" s="209"/>
      <c r="J878" s="205"/>
      <c r="K878" s="205"/>
      <c r="L878" s="210"/>
      <c r="M878" s="211"/>
      <c r="N878" s="212"/>
      <c r="O878" s="212"/>
      <c r="P878" s="212"/>
      <c r="Q878" s="212"/>
      <c r="R878" s="212"/>
      <c r="S878" s="212"/>
      <c r="T878" s="213"/>
      <c r="AT878" s="214" t="s">
        <v>157</v>
      </c>
      <c r="AU878" s="214" t="s">
        <v>86</v>
      </c>
      <c r="AV878" s="12" t="s">
        <v>82</v>
      </c>
      <c r="AW878" s="12" t="s">
        <v>32</v>
      </c>
      <c r="AX878" s="12" t="s">
        <v>77</v>
      </c>
      <c r="AY878" s="214" t="s">
        <v>148</v>
      </c>
    </row>
    <row r="879" spans="2:65" s="13" customFormat="1">
      <c r="B879" s="215"/>
      <c r="C879" s="216"/>
      <c r="D879" s="206" t="s">
        <v>157</v>
      </c>
      <c r="E879" s="217" t="s">
        <v>1</v>
      </c>
      <c r="F879" s="218" t="s">
        <v>948</v>
      </c>
      <c r="G879" s="216"/>
      <c r="H879" s="219">
        <v>134.51</v>
      </c>
      <c r="I879" s="220"/>
      <c r="J879" s="216"/>
      <c r="K879" s="216"/>
      <c r="L879" s="221"/>
      <c r="M879" s="222"/>
      <c r="N879" s="223"/>
      <c r="O879" s="223"/>
      <c r="P879" s="223"/>
      <c r="Q879" s="223"/>
      <c r="R879" s="223"/>
      <c r="S879" s="223"/>
      <c r="T879" s="224"/>
      <c r="AT879" s="225" t="s">
        <v>157</v>
      </c>
      <c r="AU879" s="225" t="s">
        <v>86</v>
      </c>
      <c r="AV879" s="13" t="s">
        <v>86</v>
      </c>
      <c r="AW879" s="13" t="s">
        <v>32</v>
      </c>
      <c r="AX879" s="13" t="s">
        <v>77</v>
      </c>
      <c r="AY879" s="225" t="s">
        <v>148</v>
      </c>
    </row>
    <row r="880" spans="2:65" s="13" customFormat="1">
      <c r="B880" s="215"/>
      <c r="C880" s="216"/>
      <c r="D880" s="206" t="s">
        <v>157</v>
      </c>
      <c r="E880" s="217" t="s">
        <v>1</v>
      </c>
      <c r="F880" s="218" t="s">
        <v>949</v>
      </c>
      <c r="G880" s="216"/>
      <c r="H880" s="219">
        <v>1.77</v>
      </c>
      <c r="I880" s="220"/>
      <c r="J880" s="216"/>
      <c r="K880" s="216"/>
      <c r="L880" s="221"/>
      <c r="M880" s="222"/>
      <c r="N880" s="223"/>
      <c r="O880" s="223"/>
      <c r="P880" s="223"/>
      <c r="Q880" s="223"/>
      <c r="R880" s="223"/>
      <c r="S880" s="223"/>
      <c r="T880" s="224"/>
      <c r="AT880" s="225" t="s">
        <v>157</v>
      </c>
      <c r="AU880" s="225" t="s">
        <v>86</v>
      </c>
      <c r="AV880" s="13" t="s">
        <v>86</v>
      </c>
      <c r="AW880" s="13" t="s">
        <v>32</v>
      </c>
      <c r="AX880" s="13" t="s">
        <v>77</v>
      </c>
      <c r="AY880" s="225" t="s">
        <v>148</v>
      </c>
    </row>
    <row r="881" spans="2:65" s="14" customFormat="1">
      <c r="B881" s="226"/>
      <c r="C881" s="227"/>
      <c r="D881" s="206" t="s">
        <v>157</v>
      </c>
      <c r="E881" s="228" t="s">
        <v>1</v>
      </c>
      <c r="F881" s="229" t="s">
        <v>160</v>
      </c>
      <c r="G881" s="227"/>
      <c r="H881" s="230">
        <v>136.28</v>
      </c>
      <c r="I881" s="231"/>
      <c r="J881" s="227"/>
      <c r="K881" s="227"/>
      <c r="L881" s="232"/>
      <c r="M881" s="233"/>
      <c r="N881" s="234"/>
      <c r="O881" s="234"/>
      <c r="P881" s="234"/>
      <c r="Q881" s="234"/>
      <c r="R881" s="234"/>
      <c r="S881" s="234"/>
      <c r="T881" s="235"/>
      <c r="AT881" s="236" t="s">
        <v>157</v>
      </c>
      <c r="AU881" s="236" t="s">
        <v>86</v>
      </c>
      <c r="AV881" s="14" t="s">
        <v>155</v>
      </c>
      <c r="AW881" s="14" t="s">
        <v>32</v>
      </c>
      <c r="AX881" s="14" t="s">
        <v>82</v>
      </c>
      <c r="AY881" s="236" t="s">
        <v>148</v>
      </c>
    </row>
    <row r="882" spans="2:65" s="1" customFormat="1" ht="24" customHeight="1">
      <c r="B882" s="34"/>
      <c r="C882" s="237" t="s">
        <v>1090</v>
      </c>
      <c r="D882" s="237" t="s">
        <v>190</v>
      </c>
      <c r="E882" s="238" t="s">
        <v>1091</v>
      </c>
      <c r="F882" s="239" t="s">
        <v>1092</v>
      </c>
      <c r="G882" s="240" t="s">
        <v>153</v>
      </c>
      <c r="H882" s="241">
        <v>139</v>
      </c>
      <c r="I882" s="242"/>
      <c r="J882" s="241">
        <f>ROUND(I882*H882,2)</f>
        <v>0</v>
      </c>
      <c r="K882" s="239" t="s">
        <v>154</v>
      </c>
      <c r="L882" s="243"/>
      <c r="M882" s="244" t="s">
        <v>1</v>
      </c>
      <c r="N882" s="245" t="s">
        <v>42</v>
      </c>
      <c r="O882" s="66"/>
      <c r="P882" s="200">
        <f>O882*H882</f>
        <v>0</v>
      </c>
      <c r="Q882" s="200">
        <v>3.0000000000000001E-3</v>
      </c>
      <c r="R882" s="200">
        <f>Q882*H882</f>
        <v>0.41699999999999998</v>
      </c>
      <c r="S882" s="200">
        <v>0</v>
      </c>
      <c r="T882" s="201">
        <f>S882*H882</f>
        <v>0</v>
      </c>
      <c r="AR882" s="202" t="s">
        <v>365</v>
      </c>
      <c r="AT882" s="202" t="s">
        <v>190</v>
      </c>
      <c r="AU882" s="202" t="s">
        <v>86</v>
      </c>
      <c r="AY882" s="17" t="s">
        <v>148</v>
      </c>
      <c r="BE882" s="203">
        <f>IF(N882="základní",J882,0)</f>
        <v>0</v>
      </c>
      <c r="BF882" s="203">
        <f>IF(N882="snížená",J882,0)</f>
        <v>0</v>
      </c>
      <c r="BG882" s="203">
        <f>IF(N882="zákl. přenesená",J882,0)</f>
        <v>0</v>
      </c>
      <c r="BH882" s="203">
        <f>IF(N882="sníž. přenesená",J882,0)</f>
        <v>0</v>
      </c>
      <c r="BI882" s="203">
        <f>IF(N882="nulová",J882,0)</f>
        <v>0</v>
      </c>
      <c r="BJ882" s="17" t="s">
        <v>82</v>
      </c>
      <c r="BK882" s="203">
        <f>ROUND(I882*H882,2)</f>
        <v>0</v>
      </c>
      <c r="BL882" s="17" t="s">
        <v>258</v>
      </c>
      <c r="BM882" s="202" t="s">
        <v>1093</v>
      </c>
    </row>
    <row r="883" spans="2:65" s="12" customFormat="1">
      <c r="B883" s="204"/>
      <c r="C883" s="205"/>
      <c r="D883" s="206" t="s">
        <v>157</v>
      </c>
      <c r="E883" s="207" t="s">
        <v>1</v>
      </c>
      <c r="F883" s="208" t="s">
        <v>1094</v>
      </c>
      <c r="G883" s="205"/>
      <c r="H883" s="207" t="s">
        <v>1</v>
      </c>
      <c r="I883" s="209"/>
      <c r="J883" s="205"/>
      <c r="K883" s="205"/>
      <c r="L883" s="210"/>
      <c r="M883" s="211"/>
      <c r="N883" s="212"/>
      <c r="O883" s="212"/>
      <c r="P883" s="212"/>
      <c r="Q883" s="212"/>
      <c r="R883" s="212"/>
      <c r="S883" s="212"/>
      <c r="T883" s="213"/>
      <c r="AT883" s="214" t="s">
        <v>157</v>
      </c>
      <c r="AU883" s="214" t="s">
        <v>86</v>
      </c>
      <c r="AV883" s="12" t="s">
        <v>82</v>
      </c>
      <c r="AW883" s="12" t="s">
        <v>32</v>
      </c>
      <c r="AX883" s="12" t="s">
        <v>77</v>
      </c>
      <c r="AY883" s="214" t="s">
        <v>148</v>
      </c>
    </row>
    <row r="884" spans="2:65" s="13" customFormat="1">
      <c r="B884" s="215"/>
      <c r="C884" s="216"/>
      <c r="D884" s="206" t="s">
        <v>157</v>
      </c>
      <c r="E884" s="217" t="s">
        <v>1</v>
      </c>
      <c r="F884" s="218" t="s">
        <v>967</v>
      </c>
      <c r="G884" s="216"/>
      <c r="H884" s="219">
        <v>136.27000000000001</v>
      </c>
      <c r="I884" s="220"/>
      <c r="J884" s="216"/>
      <c r="K884" s="216"/>
      <c r="L884" s="221"/>
      <c r="M884" s="222"/>
      <c r="N884" s="223"/>
      <c r="O884" s="223"/>
      <c r="P884" s="223"/>
      <c r="Q884" s="223"/>
      <c r="R884" s="223"/>
      <c r="S884" s="223"/>
      <c r="T884" s="224"/>
      <c r="AT884" s="225" t="s">
        <v>157</v>
      </c>
      <c r="AU884" s="225" t="s">
        <v>86</v>
      </c>
      <c r="AV884" s="13" t="s">
        <v>86</v>
      </c>
      <c r="AW884" s="13" t="s">
        <v>32</v>
      </c>
      <c r="AX884" s="13" t="s">
        <v>82</v>
      </c>
      <c r="AY884" s="225" t="s">
        <v>148</v>
      </c>
    </row>
    <row r="885" spans="2:65" s="13" customFormat="1">
      <c r="B885" s="215"/>
      <c r="C885" s="216"/>
      <c r="D885" s="206" t="s">
        <v>157</v>
      </c>
      <c r="E885" s="216"/>
      <c r="F885" s="218" t="s">
        <v>1095</v>
      </c>
      <c r="G885" s="216"/>
      <c r="H885" s="219">
        <v>139</v>
      </c>
      <c r="I885" s="220"/>
      <c r="J885" s="216"/>
      <c r="K885" s="216"/>
      <c r="L885" s="221"/>
      <c r="M885" s="222"/>
      <c r="N885" s="223"/>
      <c r="O885" s="223"/>
      <c r="P885" s="223"/>
      <c r="Q885" s="223"/>
      <c r="R885" s="223"/>
      <c r="S885" s="223"/>
      <c r="T885" s="224"/>
      <c r="AT885" s="225" t="s">
        <v>157</v>
      </c>
      <c r="AU885" s="225" t="s">
        <v>86</v>
      </c>
      <c r="AV885" s="13" t="s">
        <v>86</v>
      </c>
      <c r="AW885" s="13" t="s">
        <v>4</v>
      </c>
      <c r="AX885" s="13" t="s">
        <v>82</v>
      </c>
      <c r="AY885" s="225" t="s">
        <v>148</v>
      </c>
    </row>
    <row r="886" spans="2:65" s="1" customFormat="1" ht="24" customHeight="1">
      <c r="B886" s="34"/>
      <c r="C886" s="192" t="s">
        <v>1096</v>
      </c>
      <c r="D886" s="192" t="s">
        <v>150</v>
      </c>
      <c r="E886" s="193" t="s">
        <v>1097</v>
      </c>
      <c r="F886" s="194" t="s">
        <v>1098</v>
      </c>
      <c r="G886" s="195" t="s">
        <v>153</v>
      </c>
      <c r="H886" s="196">
        <v>130.08000000000001</v>
      </c>
      <c r="I886" s="197"/>
      <c r="J886" s="196">
        <f>ROUND(I886*H886,2)</f>
        <v>0</v>
      </c>
      <c r="K886" s="194" t="s">
        <v>154</v>
      </c>
      <c r="L886" s="38"/>
      <c r="M886" s="198" t="s">
        <v>1</v>
      </c>
      <c r="N886" s="199" t="s">
        <v>42</v>
      </c>
      <c r="O886" s="66"/>
      <c r="P886" s="200">
        <f>O886*H886</f>
        <v>0</v>
      </c>
      <c r="Q886" s="200">
        <v>3.0000000000000001E-3</v>
      </c>
      <c r="R886" s="200">
        <f>Q886*H886</f>
        <v>0.39024000000000003</v>
      </c>
      <c r="S886" s="200">
        <v>0</v>
      </c>
      <c r="T886" s="201">
        <f>S886*H886</f>
        <v>0</v>
      </c>
      <c r="AR886" s="202" t="s">
        <v>258</v>
      </c>
      <c r="AT886" s="202" t="s">
        <v>150</v>
      </c>
      <c r="AU886" s="202" t="s">
        <v>86</v>
      </c>
      <c r="AY886" s="17" t="s">
        <v>148</v>
      </c>
      <c r="BE886" s="203">
        <f>IF(N886="základní",J886,0)</f>
        <v>0</v>
      </c>
      <c r="BF886" s="203">
        <f>IF(N886="snížená",J886,0)</f>
        <v>0</v>
      </c>
      <c r="BG886" s="203">
        <f>IF(N886="zákl. přenesená",J886,0)</f>
        <v>0</v>
      </c>
      <c r="BH886" s="203">
        <f>IF(N886="sníž. přenesená",J886,0)</f>
        <v>0</v>
      </c>
      <c r="BI886" s="203">
        <f>IF(N886="nulová",J886,0)</f>
        <v>0</v>
      </c>
      <c r="BJ886" s="17" t="s">
        <v>82</v>
      </c>
      <c r="BK886" s="203">
        <f>ROUND(I886*H886,2)</f>
        <v>0</v>
      </c>
      <c r="BL886" s="17" t="s">
        <v>258</v>
      </c>
      <c r="BM886" s="202" t="s">
        <v>1099</v>
      </c>
    </row>
    <row r="887" spans="2:65" s="12" customFormat="1">
      <c r="B887" s="204"/>
      <c r="C887" s="205"/>
      <c r="D887" s="206" t="s">
        <v>157</v>
      </c>
      <c r="E887" s="207" t="s">
        <v>1</v>
      </c>
      <c r="F887" s="208" t="s">
        <v>1100</v>
      </c>
      <c r="G887" s="205"/>
      <c r="H887" s="207" t="s">
        <v>1</v>
      </c>
      <c r="I887" s="209"/>
      <c r="J887" s="205"/>
      <c r="K887" s="205"/>
      <c r="L887" s="210"/>
      <c r="M887" s="211"/>
      <c r="N887" s="212"/>
      <c r="O887" s="212"/>
      <c r="P887" s="212"/>
      <c r="Q887" s="212"/>
      <c r="R887" s="212"/>
      <c r="S887" s="212"/>
      <c r="T887" s="213"/>
      <c r="AT887" s="214" t="s">
        <v>157</v>
      </c>
      <c r="AU887" s="214" t="s">
        <v>86</v>
      </c>
      <c r="AV887" s="12" t="s">
        <v>82</v>
      </c>
      <c r="AW887" s="12" t="s">
        <v>32</v>
      </c>
      <c r="AX887" s="12" t="s">
        <v>77</v>
      </c>
      <c r="AY887" s="214" t="s">
        <v>148</v>
      </c>
    </row>
    <row r="888" spans="2:65" s="12" customFormat="1">
      <c r="B888" s="204"/>
      <c r="C888" s="205"/>
      <c r="D888" s="206" t="s">
        <v>157</v>
      </c>
      <c r="E888" s="207" t="s">
        <v>1</v>
      </c>
      <c r="F888" s="208" t="s">
        <v>1101</v>
      </c>
      <c r="G888" s="205"/>
      <c r="H888" s="207" t="s">
        <v>1</v>
      </c>
      <c r="I888" s="209"/>
      <c r="J888" s="205"/>
      <c r="K888" s="205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157</v>
      </c>
      <c r="AU888" s="214" t="s">
        <v>86</v>
      </c>
      <c r="AV888" s="12" t="s">
        <v>82</v>
      </c>
      <c r="AW888" s="12" t="s">
        <v>32</v>
      </c>
      <c r="AX888" s="12" t="s">
        <v>77</v>
      </c>
      <c r="AY888" s="214" t="s">
        <v>148</v>
      </c>
    </row>
    <row r="889" spans="2:65" s="13" customFormat="1">
      <c r="B889" s="215"/>
      <c r="C889" s="216"/>
      <c r="D889" s="206" t="s">
        <v>157</v>
      </c>
      <c r="E889" s="217" t="s">
        <v>1</v>
      </c>
      <c r="F889" s="218" t="s">
        <v>1102</v>
      </c>
      <c r="G889" s="216"/>
      <c r="H889" s="219">
        <v>41.76</v>
      </c>
      <c r="I889" s="220"/>
      <c r="J889" s="216"/>
      <c r="K889" s="216"/>
      <c r="L889" s="221"/>
      <c r="M889" s="222"/>
      <c r="N889" s="223"/>
      <c r="O889" s="223"/>
      <c r="P889" s="223"/>
      <c r="Q889" s="223"/>
      <c r="R889" s="223"/>
      <c r="S889" s="223"/>
      <c r="T889" s="224"/>
      <c r="AT889" s="225" t="s">
        <v>157</v>
      </c>
      <c r="AU889" s="225" t="s">
        <v>86</v>
      </c>
      <c r="AV889" s="13" t="s">
        <v>86</v>
      </c>
      <c r="AW889" s="13" t="s">
        <v>32</v>
      </c>
      <c r="AX889" s="13" t="s">
        <v>77</v>
      </c>
      <c r="AY889" s="225" t="s">
        <v>148</v>
      </c>
    </row>
    <row r="890" spans="2:65" s="13" customFormat="1">
      <c r="B890" s="215"/>
      <c r="C890" s="216"/>
      <c r="D890" s="206" t="s">
        <v>157</v>
      </c>
      <c r="E890" s="217" t="s">
        <v>1</v>
      </c>
      <c r="F890" s="218" t="s">
        <v>1103</v>
      </c>
      <c r="G890" s="216"/>
      <c r="H890" s="219">
        <v>18.36</v>
      </c>
      <c r="I890" s="220"/>
      <c r="J890" s="216"/>
      <c r="K890" s="216"/>
      <c r="L890" s="221"/>
      <c r="M890" s="222"/>
      <c r="N890" s="223"/>
      <c r="O890" s="223"/>
      <c r="P890" s="223"/>
      <c r="Q890" s="223"/>
      <c r="R890" s="223"/>
      <c r="S890" s="223"/>
      <c r="T890" s="224"/>
      <c r="AT890" s="225" t="s">
        <v>157</v>
      </c>
      <c r="AU890" s="225" t="s">
        <v>86</v>
      </c>
      <c r="AV890" s="13" t="s">
        <v>86</v>
      </c>
      <c r="AW890" s="13" t="s">
        <v>32</v>
      </c>
      <c r="AX890" s="13" t="s">
        <v>77</v>
      </c>
      <c r="AY890" s="225" t="s">
        <v>148</v>
      </c>
    </row>
    <row r="891" spans="2:65" s="13" customFormat="1">
      <c r="B891" s="215"/>
      <c r="C891" s="216"/>
      <c r="D891" s="206" t="s">
        <v>157</v>
      </c>
      <c r="E891" s="217" t="s">
        <v>1</v>
      </c>
      <c r="F891" s="218" t="s">
        <v>1104</v>
      </c>
      <c r="G891" s="216"/>
      <c r="H891" s="219">
        <v>20.67</v>
      </c>
      <c r="I891" s="220"/>
      <c r="J891" s="216"/>
      <c r="K891" s="216"/>
      <c r="L891" s="221"/>
      <c r="M891" s="222"/>
      <c r="N891" s="223"/>
      <c r="O891" s="223"/>
      <c r="P891" s="223"/>
      <c r="Q891" s="223"/>
      <c r="R891" s="223"/>
      <c r="S891" s="223"/>
      <c r="T891" s="224"/>
      <c r="AT891" s="225" t="s">
        <v>157</v>
      </c>
      <c r="AU891" s="225" t="s">
        <v>86</v>
      </c>
      <c r="AV891" s="13" t="s">
        <v>86</v>
      </c>
      <c r="AW891" s="13" t="s">
        <v>32</v>
      </c>
      <c r="AX891" s="13" t="s">
        <v>77</v>
      </c>
      <c r="AY891" s="225" t="s">
        <v>148</v>
      </c>
    </row>
    <row r="892" spans="2:65" s="13" customFormat="1">
      <c r="B892" s="215"/>
      <c r="C892" s="216"/>
      <c r="D892" s="206" t="s">
        <v>157</v>
      </c>
      <c r="E892" s="217" t="s">
        <v>1</v>
      </c>
      <c r="F892" s="218" t="s">
        <v>1105</v>
      </c>
      <c r="G892" s="216"/>
      <c r="H892" s="219">
        <v>14.66</v>
      </c>
      <c r="I892" s="220"/>
      <c r="J892" s="216"/>
      <c r="K892" s="216"/>
      <c r="L892" s="221"/>
      <c r="M892" s="222"/>
      <c r="N892" s="223"/>
      <c r="O892" s="223"/>
      <c r="P892" s="223"/>
      <c r="Q892" s="223"/>
      <c r="R892" s="223"/>
      <c r="S892" s="223"/>
      <c r="T892" s="224"/>
      <c r="AT892" s="225" t="s">
        <v>157</v>
      </c>
      <c r="AU892" s="225" t="s">
        <v>86</v>
      </c>
      <c r="AV892" s="13" t="s">
        <v>86</v>
      </c>
      <c r="AW892" s="13" t="s">
        <v>32</v>
      </c>
      <c r="AX892" s="13" t="s">
        <v>77</v>
      </c>
      <c r="AY892" s="225" t="s">
        <v>148</v>
      </c>
    </row>
    <row r="893" spans="2:65" s="15" customFormat="1">
      <c r="B893" s="246"/>
      <c r="C893" s="247"/>
      <c r="D893" s="206" t="s">
        <v>157</v>
      </c>
      <c r="E893" s="248" t="s">
        <v>1</v>
      </c>
      <c r="F893" s="249" t="s">
        <v>414</v>
      </c>
      <c r="G893" s="247"/>
      <c r="H893" s="250">
        <v>95.45</v>
      </c>
      <c r="I893" s="251"/>
      <c r="J893" s="247"/>
      <c r="K893" s="247"/>
      <c r="L893" s="252"/>
      <c r="M893" s="253"/>
      <c r="N893" s="254"/>
      <c r="O893" s="254"/>
      <c r="P893" s="254"/>
      <c r="Q893" s="254"/>
      <c r="R893" s="254"/>
      <c r="S893" s="254"/>
      <c r="T893" s="255"/>
      <c r="AT893" s="256" t="s">
        <v>157</v>
      </c>
      <c r="AU893" s="256" t="s">
        <v>86</v>
      </c>
      <c r="AV893" s="15" t="s">
        <v>166</v>
      </c>
      <c r="AW893" s="15" t="s">
        <v>32</v>
      </c>
      <c r="AX893" s="15" t="s">
        <v>77</v>
      </c>
      <c r="AY893" s="256" t="s">
        <v>148</v>
      </c>
    </row>
    <row r="894" spans="2:65" s="12" customFormat="1">
      <c r="B894" s="204"/>
      <c r="C894" s="205"/>
      <c r="D894" s="206" t="s">
        <v>157</v>
      </c>
      <c r="E894" s="207" t="s">
        <v>1</v>
      </c>
      <c r="F894" s="208" t="s">
        <v>1106</v>
      </c>
      <c r="G894" s="205"/>
      <c r="H894" s="207" t="s">
        <v>1</v>
      </c>
      <c r="I894" s="209"/>
      <c r="J894" s="205"/>
      <c r="K894" s="205"/>
      <c r="L894" s="210"/>
      <c r="M894" s="211"/>
      <c r="N894" s="212"/>
      <c r="O894" s="212"/>
      <c r="P894" s="212"/>
      <c r="Q894" s="212"/>
      <c r="R894" s="212"/>
      <c r="S894" s="212"/>
      <c r="T894" s="213"/>
      <c r="AT894" s="214" t="s">
        <v>157</v>
      </c>
      <c r="AU894" s="214" t="s">
        <v>86</v>
      </c>
      <c r="AV894" s="12" t="s">
        <v>82</v>
      </c>
      <c r="AW894" s="12" t="s">
        <v>32</v>
      </c>
      <c r="AX894" s="12" t="s">
        <v>77</v>
      </c>
      <c r="AY894" s="214" t="s">
        <v>148</v>
      </c>
    </row>
    <row r="895" spans="2:65" s="13" customFormat="1">
      <c r="B895" s="215"/>
      <c r="C895" s="216"/>
      <c r="D895" s="206" t="s">
        <v>157</v>
      </c>
      <c r="E895" s="217" t="s">
        <v>1</v>
      </c>
      <c r="F895" s="218" t="s">
        <v>974</v>
      </c>
      <c r="G895" s="216"/>
      <c r="H895" s="219">
        <v>34.630000000000003</v>
      </c>
      <c r="I895" s="220"/>
      <c r="J895" s="216"/>
      <c r="K895" s="216"/>
      <c r="L895" s="221"/>
      <c r="M895" s="222"/>
      <c r="N895" s="223"/>
      <c r="O895" s="223"/>
      <c r="P895" s="223"/>
      <c r="Q895" s="223"/>
      <c r="R895" s="223"/>
      <c r="S895" s="223"/>
      <c r="T895" s="224"/>
      <c r="AT895" s="225" t="s">
        <v>157</v>
      </c>
      <c r="AU895" s="225" t="s">
        <v>86</v>
      </c>
      <c r="AV895" s="13" t="s">
        <v>86</v>
      </c>
      <c r="AW895" s="13" t="s">
        <v>32</v>
      </c>
      <c r="AX895" s="13" t="s">
        <v>77</v>
      </c>
      <c r="AY895" s="225" t="s">
        <v>148</v>
      </c>
    </row>
    <row r="896" spans="2:65" s="15" customFormat="1">
      <c r="B896" s="246"/>
      <c r="C896" s="247"/>
      <c r="D896" s="206" t="s">
        <v>157</v>
      </c>
      <c r="E896" s="248" t="s">
        <v>1</v>
      </c>
      <c r="F896" s="249" t="s">
        <v>414</v>
      </c>
      <c r="G896" s="247"/>
      <c r="H896" s="250">
        <v>34.630000000000003</v>
      </c>
      <c r="I896" s="251"/>
      <c r="J896" s="247"/>
      <c r="K896" s="247"/>
      <c r="L896" s="252"/>
      <c r="M896" s="253"/>
      <c r="N896" s="254"/>
      <c r="O896" s="254"/>
      <c r="P896" s="254"/>
      <c r="Q896" s="254"/>
      <c r="R896" s="254"/>
      <c r="S896" s="254"/>
      <c r="T896" s="255"/>
      <c r="AT896" s="256" t="s">
        <v>157</v>
      </c>
      <c r="AU896" s="256" t="s">
        <v>86</v>
      </c>
      <c r="AV896" s="15" t="s">
        <v>166</v>
      </c>
      <c r="AW896" s="15" t="s">
        <v>32</v>
      </c>
      <c r="AX896" s="15" t="s">
        <v>77</v>
      </c>
      <c r="AY896" s="256" t="s">
        <v>148</v>
      </c>
    </row>
    <row r="897" spans="2:65" s="14" customFormat="1">
      <c r="B897" s="226"/>
      <c r="C897" s="227"/>
      <c r="D897" s="206" t="s">
        <v>157</v>
      </c>
      <c r="E897" s="228" t="s">
        <v>1</v>
      </c>
      <c r="F897" s="229" t="s">
        <v>160</v>
      </c>
      <c r="G897" s="227"/>
      <c r="H897" s="230">
        <v>130.08000000000001</v>
      </c>
      <c r="I897" s="231"/>
      <c r="J897" s="227"/>
      <c r="K897" s="227"/>
      <c r="L897" s="232"/>
      <c r="M897" s="233"/>
      <c r="N897" s="234"/>
      <c r="O897" s="234"/>
      <c r="P897" s="234"/>
      <c r="Q897" s="234"/>
      <c r="R897" s="234"/>
      <c r="S897" s="234"/>
      <c r="T897" s="235"/>
      <c r="AT897" s="236" t="s">
        <v>157</v>
      </c>
      <c r="AU897" s="236" t="s">
        <v>86</v>
      </c>
      <c r="AV897" s="14" t="s">
        <v>155</v>
      </c>
      <c r="AW897" s="14" t="s">
        <v>32</v>
      </c>
      <c r="AX897" s="14" t="s">
        <v>82</v>
      </c>
      <c r="AY897" s="236" t="s">
        <v>148</v>
      </c>
    </row>
    <row r="898" spans="2:65" s="1" customFormat="1" ht="16.5" customHeight="1">
      <c r="B898" s="34"/>
      <c r="C898" s="237" t="s">
        <v>1107</v>
      </c>
      <c r="D898" s="237" t="s">
        <v>190</v>
      </c>
      <c r="E898" s="238" t="s">
        <v>1108</v>
      </c>
      <c r="F898" s="239" t="s">
        <v>1109</v>
      </c>
      <c r="G898" s="240" t="s">
        <v>153</v>
      </c>
      <c r="H898" s="241">
        <v>100.23</v>
      </c>
      <c r="I898" s="242"/>
      <c r="J898" s="241">
        <f>ROUND(I898*H898,2)</f>
        <v>0</v>
      </c>
      <c r="K898" s="239" t="s">
        <v>154</v>
      </c>
      <c r="L898" s="243"/>
      <c r="M898" s="244" t="s">
        <v>1</v>
      </c>
      <c r="N898" s="245" t="s">
        <v>42</v>
      </c>
      <c r="O898" s="66"/>
      <c r="P898" s="200">
        <f>O898*H898</f>
        <v>0</v>
      </c>
      <c r="Q898" s="200">
        <v>2.5000000000000001E-3</v>
      </c>
      <c r="R898" s="200">
        <f>Q898*H898</f>
        <v>0.25057499999999999</v>
      </c>
      <c r="S898" s="200">
        <v>0</v>
      </c>
      <c r="T898" s="201">
        <f>S898*H898</f>
        <v>0</v>
      </c>
      <c r="AR898" s="202" t="s">
        <v>365</v>
      </c>
      <c r="AT898" s="202" t="s">
        <v>190</v>
      </c>
      <c r="AU898" s="202" t="s">
        <v>86</v>
      </c>
      <c r="AY898" s="17" t="s">
        <v>148</v>
      </c>
      <c r="BE898" s="203">
        <f>IF(N898="základní",J898,0)</f>
        <v>0</v>
      </c>
      <c r="BF898" s="203">
        <f>IF(N898="snížená",J898,0)</f>
        <v>0</v>
      </c>
      <c r="BG898" s="203">
        <f>IF(N898="zákl. přenesená",J898,0)</f>
        <v>0</v>
      </c>
      <c r="BH898" s="203">
        <f>IF(N898="sníž. přenesená",J898,0)</f>
        <v>0</v>
      </c>
      <c r="BI898" s="203">
        <f>IF(N898="nulová",J898,0)</f>
        <v>0</v>
      </c>
      <c r="BJ898" s="17" t="s">
        <v>82</v>
      </c>
      <c r="BK898" s="203">
        <f>ROUND(I898*H898,2)</f>
        <v>0</v>
      </c>
      <c r="BL898" s="17" t="s">
        <v>258</v>
      </c>
      <c r="BM898" s="202" t="s">
        <v>1110</v>
      </c>
    </row>
    <row r="899" spans="2:65" s="13" customFormat="1">
      <c r="B899" s="215"/>
      <c r="C899" s="216"/>
      <c r="D899" s="206" t="s">
        <v>157</v>
      </c>
      <c r="E899" s="216"/>
      <c r="F899" s="218" t="s">
        <v>1111</v>
      </c>
      <c r="G899" s="216"/>
      <c r="H899" s="219">
        <v>100.23</v>
      </c>
      <c r="I899" s="220"/>
      <c r="J899" s="216"/>
      <c r="K899" s="216"/>
      <c r="L899" s="221"/>
      <c r="M899" s="222"/>
      <c r="N899" s="223"/>
      <c r="O899" s="223"/>
      <c r="P899" s="223"/>
      <c r="Q899" s="223"/>
      <c r="R899" s="223"/>
      <c r="S899" s="223"/>
      <c r="T899" s="224"/>
      <c r="AT899" s="225" t="s">
        <v>157</v>
      </c>
      <c r="AU899" s="225" t="s">
        <v>86</v>
      </c>
      <c r="AV899" s="13" t="s">
        <v>86</v>
      </c>
      <c r="AW899" s="13" t="s">
        <v>4</v>
      </c>
      <c r="AX899" s="13" t="s">
        <v>82</v>
      </c>
      <c r="AY899" s="225" t="s">
        <v>148</v>
      </c>
    </row>
    <row r="900" spans="2:65" s="1" customFormat="1" ht="24" customHeight="1">
      <c r="B900" s="34"/>
      <c r="C900" s="237" t="s">
        <v>1112</v>
      </c>
      <c r="D900" s="237" t="s">
        <v>190</v>
      </c>
      <c r="E900" s="238" t="s">
        <v>1113</v>
      </c>
      <c r="F900" s="239" t="s">
        <v>1114</v>
      </c>
      <c r="G900" s="240" t="s">
        <v>153</v>
      </c>
      <c r="H900" s="241">
        <v>35.32</v>
      </c>
      <c r="I900" s="242"/>
      <c r="J900" s="241">
        <f>ROUND(I900*H900,2)</f>
        <v>0</v>
      </c>
      <c r="K900" s="239" t="s">
        <v>154</v>
      </c>
      <c r="L900" s="243"/>
      <c r="M900" s="244" t="s">
        <v>1</v>
      </c>
      <c r="N900" s="245" t="s">
        <v>42</v>
      </c>
      <c r="O900" s="66"/>
      <c r="P900" s="200">
        <f>O900*H900</f>
        <v>0</v>
      </c>
      <c r="Q900" s="200">
        <v>3.5000000000000001E-3</v>
      </c>
      <c r="R900" s="200">
        <f>Q900*H900</f>
        <v>0.12362000000000001</v>
      </c>
      <c r="S900" s="200">
        <v>0</v>
      </c>
      <c r="T900" s="201">
        <f>S900*H900</f>
        <v>0</v>
      </c>
      <c r="AR900" s="202" t="s">
        <v>365</v>
      </c>
      <c r="AT900" s="202" t="s">
        <v>190</v>
      </c>
      <c r="AU900" s="202" t="s">
        <v>86</v>
      </c>
      <c r="AY900" s="17" t="s">
        <v>148</v>
      </c>
      <c r="BE900" s="203">
        <f>IF(N900="základní",J900,0)</f>
        <v>0</v>
      </c>
      <c r="BF900" s="203">
        <f>IF(N900="snížená",J900,0)</f>
        <v>0</v>
      </c>
      <c r="BG900" s="203">
        <f>IF(N900="zákl. přenesená",J900,0)</f>
        <v>0</v>
      </c>
      <c r="BH900" s="203">
        <f>IF(N900="sníž. přenesená",J900,0)</f>
        <v>0</v>
      </c>
      <c r="BI900" s="203">
        <f>IF(N900="nulová",J900,0)</f>
        <v>0</v>
      </c>
      <c r="BJ900" s="17" t="s">
        <v>82</v>
      </c>
      <c r="BK900" s="203">
        <f>ROUND(I900*H900,2)</f>
        <v>0</v>
      </c>
      <c r="BL900" s="17" t="s">
        <v>258</v>
      </c>
      <c r="BM900" s="202" t="s">
        <v>1115</v>
      </c>
    </row>
    <row r="901" spans="2:65" s="12" customFormat="1">
      <c r="B901" s="204"/>
      <c r="C901" s="205"/>
      <c r="D901" s="206" t="s">
        <v>157</v>
      </c>
      <c r="E901" s="207" t="s">
        <v>1</v>
      </c>
      <c r="F901" s="208" t="s">
        <v>1116</v>
      </c>
      <c r="G901" s="205"/>
      <c r="H901" s="207" t="s">
        <v>1</v>
      </c>
      <c r="I901" s="209"/>
      <c r="J901" s="205"/>
      <c r="K901" s="205"/>
      <c r="L901" s="210"/>
      <c r="M901" s="211"/>
      <c r="N901" s="212"/>
      <c r="O901" s="212"/>
      <c r="P901" s="212"/>
      <c r="Q901" s="212"/>
      <c r="R901" s="212"/>
      <c r="S901" s="212"/>
      <c r="T901" s="213"/>
      <c r="AT901" s="214" t="s">
        <v>157</v>
      </c>
      <c r="AU901" s="214" t="s">
        <v>86</v>
      </c>
      <c r="AV901" s="12" t="s">
        <v>82</v>
      </c>
      <c r="AW901" s="12" t="s">
        <v>32</v>
      </c>
      <c r="AX901" s="12" t="s">
        <v>77</v>
      </c>
      <c r="AY901" s="214" t="s">
        <v>148</v>
      </c>
    </row>
    <row r="902" spans="2:65" s="13" customFormat="1">
      <c r="B902" s="215"/>
      <c r="C902" s="216"/>
      <c r="D902" s="206" t="s">
        <v>157</v>
      </c>
      <c r="E902" s="217" t="s">
        <v>1</v>
      </c>
      <c r="F902" s="218" t="s">
        <v>974</v>
      </c>
      <c r="G902" s="216"/>
      <c r="H902" s="219">
        <v>34.630000000000003</v>
      </c>
      <c r="I902" s="220"/>
      <c r="J902" s="216"/>
      <c r="K902" s="216"/>
      <c r="L902" s="221"/>
      <c r="M902" s="222"/>
      <c r="N902" s="223"/>
      <c r="O902" s="223"/>
      <c r="P902" s="223"/>
      <c r="Q902" s="223"/>
      <c r="R902" s="223"/>
      <c r="S902" s="223"/>
      <c r="T902" s="224"/>
      <c r="AT902" s="225" t="s">
        <v>157</v>
      </c>
      <c r="AU902" s="225" t="s">
        <v>86</v>
      </c>
      <c r="AV902" s="13" t="s">
        <v>86</v>
      </c>
      <c r="AW902" s="13" t="s">
        <v>32</v>
      </c>
      <c r="AX902" s="13" t="s">
        <v>77</v>
      </c>
      <c r="AY902" s="225" t="s">
        <v>148</v>
      </c>
    </row>
    <row r="903" spans="2:65" s="14" customFormat="1">
      <c r="B903" s="226"/>
      <c r="C903" s="227"/>
      <c r="D903" s="206" t="s">
        <v>157</v>
      </c>
      <c r="E903" s="228" t="s">
        <v>1</v>
      </c>
      <c r="F903" s="229" t="s">
        <v>160</v>
      </c>
      <c r="G903" s="227"/>
      <c r="H903" s="230">
        <v>34.630000000000003</v>
      </c>
      <c r="I903" s="231"/>
      <c r="J903" s="227"/>
      <c r="K903" s="227"/>
      <c r="L903" s="232"/>
      <c r="M903" s="233"/>
      <c r="N903" s="234"/>
      <c r="O903" s="234"/>
      <c r="P903" s="234"/>
      <c r="Q903" s="234"/>
      <c r="R903" s="234"/>
      <c r="S903" s="234"/>
      <c r="T903" s="235"/>
      <c r="AT903" s="236" t="s">
        <v>157</v>
      </c>
      <c r="AU903" s="236" t="s">
        <v>86</v>
      </c>
      <c r="AV903" s="14" t="s">
        <v>155</v>
      </c>
      <c r="AW903" s="14" t="s">
        <v>32</v>
      </c>
      <c r="AX903" s="14" t="s">
        <v>82</v>
      </c>
      <c r="AY903" s="236" t="s">
        <v>148</v>
      </c>
    </row>
    <row r="904" spans="2:65" s="13" customFormat="1">
      <c r="B904" s="215"/>
      <c r="C904" s="216"/>
      <c r="D904" s="206" t="s">
        <v>157</v>
      </c>
      <c r="E904" s="216"/>
      <c r="F904" s="218" t="s">
        <v>1117</v>
      </c>
      <c r="G904" s="216"/>
      <c r="H904" s="219">
        <v>35.32</v>
      </c>
      <c r="I904" s="220"/>
      <c r="J904" s="216"/>
      <c r="K904" s="216"/>
      <c r="L904" s="221"/>
      <c r="M904" s="222"/>
      <c r="N904" s="223"/>
      <c r="O904" s="223"/>
      <c r="P904" s="223"/>
      <c r="Q904" s="223"/>
      <c r="R904" s="223"/>
      <c r="S904" s="223"/>
      <c r="T904" s="224"/>
      <c r="AT904" s="225" t="s">
        <v>157</v>
      </c>
      <c r="AU904" s="225" t="s">
        <v>86</v>
      </c>
      <c r="AV904" s="13" t="s">
        <v>86</v>
      </c>
      <c r="AW904" s="13" t="s">
        <v>4</v>
      </c>
      <c r="AX904" s="13" t="s">
        <v>82</v>
      </c>
      <c r="AY904" s="225" t="s">
        <v>148</v>
      </c>
    </row>
    <row r="905" spans="2:65" s="1" customFormat="1" ht="24" customHeight="1">
      <c r="B905" s="34"/>
      <c r="C905" s="192" t="s">
        <v>1118</v>
      </c>
      <c r="D905" s="192" t="s">
        <v>150</v>
      </c>
      <c r="E905" s="193" t="s">
        <v>1119</v>
      </c>
      <c r="F905" s="194" t="s">
        <v>1120</v>
      </c>
      <c r="G905" s="195" t="s">
        <v>153</v>
      </c>
      <c r="H905" s="196">
        <v>443.65</v>
      </c>
      <c r="I905" s="197"/>
      <c r="J905" s="196">
        <f>ROUND(I905*H905,2)</f>
        <v>0</v>
      </c>
      <c r="K905" s="194" t="s">
        <v>154</v>
      </c>
      <c r="L905" s="38"/>
      <c r="M905" s="198" t="s">
        <v>1</v>
      </c>
      <c r="N905" s="199" t="s">
        <v>42</v>
      </c>
      <c r="O905" s="66"/>
      <c r="P905" s="200">
        <f>O905*H905</f>
        <v>0</v>
      </c>
      <c r="Q905" s="200">
        <v>0</v>
      </c>
      <c r="R905" s="200">
        <f>Q905*H905</f>
        <v>0</v>
      </c>
      <c r="S905" s="200">
        <v>0</v>
      </c>
      <c r="T905" s="201">
        <f>S905*H905</f>
        <v>0</v>
      </c>
      <c r="AR905" s="202" t="s">
        <v>258</v>
      </c>
      <c r="AT905" s="202" t="s">
        <v>150</v>
      </c>
      <c r="AU905" s="202" t="s">
        <v>86</v>
      </c>
      <c r="AY905" s="17" t="s">
        <v>148</v>
      </c>
      <c r="BE905" s="203">
        <f>IF(N905="základní",J905,0)</f>
        <v>0</v>
      </c>
      <c r="BF905" s="203">
        <f>IF(N905="snížená",J905,0)</f>
        <v>0</v>
      </c>
      <c r="BG905" s="203">
        <f>IF(N905="zákl. přenesená",J905,0)</f>
        <v>0</v>
      </c>
      <c r="BH905" s="203">
        <f>IF(N905="sníž. přenesená",J905,0)</f>
        <v>0</v>
      </c>
      <c r="BI905" s="203">
        <f>IF(N905="nulová",J905,0)</f>
        <v>0</v>
      </c>
      <c r="BJ905" s="17" t="s">
        <v>82</v>
      </c>
      <c r="BK905" s="203">
        <f>ROUND(I905*H905,2)</f>
        <v>0</v>
      </c>
      <c r="BL905" s="17" t="s">
        <v>258</v>
      </c>
      <c r="BM905" s="202" t="s">
        <v>1121</v>
      </c>
    </row>
    <row r="906" spans="2:65" s="13" customFormat="1">
      <c r="B906" s="215"/>
      <c r="C906" s="216"/>
      <c r="D906" s="206" t="s">
        <v>157</v>
      </c>
      <c r="E906" s="217" t="s">
        <v>1</v>
      </c>
      <c r="F906" s="218" t="s">
        <v>1003</v>
      </c>
      <c r="G906" s="216"/>
      <c r="H906" s="219">
        <v>443.65</v>
      </c>
      <c r="I906" s="220"/>
      <c r="J906" s="216"/>
      <c r="K906" s="216"/>
      <c r="L906" s="221"/>
      <c r="M906" s="222"/>
      <c r="N906" s="223"/>
      <c r="O906" s="223"/>
      <c r="P906" s="223"/>
      <c r="Q906" s="223"/>
      <c r="R906" s="223"/>
      <c r="S906" s="223"/>
      <c r="T906" s="224"/>
      <c r="AT906" s="225" t="s">
        <v>157</v>
      </c>
      <c r="AU906" s="225" t="s">
        <v>86</v>
      </c>
      <c r="AV906" s="13" t="s">
        <v>86</v>
      </c>
      <c r="AW906" s="13" t="s">
        <v>32</v>
      </c>
      <c r="AX906" s="13" t="s">
        <v>82</v>
      </c>
      <c r="AY906" s="225" t="s">
        <v>148</v>
      </c>
    </row>
    <row r="907" spans="2:65" s="1" customFormat="1" ht="24" customHeight="1">
      <c r="B907" s="34"/>
      <c r="C907" s="192" t="s">
        <v>1122</v>
      </c>
      <c r="D907" s="192" t="s">
        <v>150</v>
      </c>
      <c r="E907" s="193" t="s">
        <v>1123</v>
      </c>
      <c r="F907" s="194" t="s">
        <v>1124</v>
      </c>
      <c r="G907" s="195" t="s">
        <v>439</v>
      </c>
      <c r="H907" s="196">
        <v>96.36</v>
      </c>
      <c r="I907" s="197"/>
      <c r="J907" s="196">
        <f>ROUND(I907*H907,2)</f>
        <v>0</v>
      </c>
      <c r="K907" s="194" t="s">
        <v>154</v>
      </c>
      <c r="L907" s="38"/>
      <c r="M907" s="198" t="s">
        <v>1</v>
      </c>
      <c r="N907" s="199" t="s">
        <v>42</v>
      </c>
      <c r="O907" s="66"/>
      <c r="P907" s="200">
        <f>O907*H907</f>
        <v>0</v>
      </c>
      <c r="Q907" s="200">
        <v>0</v>
      </c>
      <c r="R907" s="200">
        <f>Q907*H907</f>
        <v>0</v>
      </c>
      <c r="S907" s="200">
        <v>0</v>
      </c>
      <c r="T907" s="201">
        <f>S907*H907</f>
        <v>0</v>
      </c>
      <c r="AR907" s="202" t="s">
        <v>258</v>
      </c>
      <c r="AT907" s="202" t="s">
        <v>150</v>
      </c>
      <c r="AU907" s="202" t="s">
        <v>86</v>
      </c>
      <c r="AY907" s="17" t="s">
        <v>148</v>
      </c>
      <c r="BE907" s="203">
        <f>IF(N907="základní",J907,0)</f>
        <v>0</v>
      </c>
      <c r="BF907" s="203">
        <f>IF(N907="snížená",J907,0)</f>
        <v>0</v>
      </c>
      <c r="BG907" s="203">
        <f>IF(N907="zákl. přenesená",J907,0)</f>
        <v>0</v>
      </c>
      <c r="BH907" s="203">
        <f>IF(N907="sníž. přenesená",J907,0)</f>
        <v>0</v>
      </c>
      <c r="BI907" s="203">
        <f>IF(N907="nulová",J907,0)</f>
        <v>0</v>
      </c>
      <c r="BJ907" s="17" t="s">
        <v>82</v>
      </c>
      <c r="BK907" s="203">
        <f>ROUND(I907*H907,2)</f>
        <v>0</v>
      </c>
      <c r="BL907" s="17" t="s">
        <v>258</v>
      </c>
      <c r="BM907" s="202" t="s">
        <v>1125</v>
      </c>
    </row>
    <row r="908" spans="2:65" s="12" customFormat="1">
      <c r="B908" s="204"/>
      <c r="C908" s="205"/>
      <c r="D908" s="206" t="s">
        <v>157</v>
      </c>
      <c r="E908" s="207" t="s">
        <v>1</v>
      </c>
      <c r="F908" s="208" t="s">
        <v>986</v>
      </c>
      <c r="G908" s="205"/>
      <c r="H908" s="207" t="s">
        <v>1</v>
      </c>
      <c r="I908" s="209"/>
      <c r="J908" s="205"/>
      <c r="K908" s="205"/>
      <c r="L908" s="210"/>
      <c r="M908" s="211"/>
      <c r="N908" s="212"/>
      <c r="O908" s="212"/>
      <c r="P908" s="212"/>
      <c r="Q908" s="212"/>
      <c r="R908" s="212"/>
      <c r="S908" s="212"/>
      <c r="T908" s="213"/>
      <c r="AT908" s="214" t="s">
        <v>157</v>
      </c>
      <c r="AU908" s="214" t="s">
        <v>86</v>
      </c>
      <c r="AV908" s="12" t="s">
        <v>82</v>
      </c>
      <c r="AW908" s="12" t="s">
        <v>32</v>
      </c>
      <c r="AX908" s="12" t="s">
        <v>77</v>
      </c>
      <c r="AY908" s="214" t="s">
        <v>148</v>
      </c>
    </row>
    <row r="909" spans="2:65" s="13" customFormat="1">
      <c r="B909" s="215"/>
      <c r="C909" s="216"/>
      <c r="D909" s="206" t="s">
        <v>157</v>
      </c>
      <c r="E909" s="217" t="s">
        <v>1</v>
      </c>
      <c r="F909" s="218" t="s">
        <v>1126</v>
      </c>
      <c r="G909" s="216"/>
      <c r="H909" s="219">
        <v>96.36</v>
      </c>
      <c r="I909" s="220"/>
      <c r="J909" s="216"/>
      <c r="K909" s="216"/>
      <c r="L909" s="221"/>
      <c r="M909" s="222"/>
      <c r="N909" s="223"/>
      <c r="O909" s="223"/>
      <c r="P909" s="223"/>
      <c r="Q909" s="223"/>
      <c r="R909" s="223"/>
      <c r="S909" s="223"/>
      <c r="T909" s="224"/>
      <c r="AT909" s="225" t="s">
        <v>157</v>
      </c>
      <c r="AU909" s="225" t="s">
        <v>86</v>
      </c>
      <c r="AV909" s="13" t="s">
        <v>86</v>
      </c>
      <c r="AW909" s="13" t="s">
        <v>32</v>
      </c>
      <c r="AX909" s="13" t="s">
        <v>82</v>
      </c>
      <c r="AY909" s="225" t="s">
        <v>148</v>
      </c>
    </row>
    <row r="910" spans="2:65" s="1" customFormat="1" ht="24" customHeight="1">
      <c r="B910" s="34"/>
      <c r="C910" s="237" t="s">
        <v>1127</v>
      </c>
      <c r="D910" s="237" t="s">
        <v>190</v>
      </c>
      <c r="E910" s="238" t="s">
        <v>1128</v>
      </c>
      <c r="F910" s="239" t="s">
        <v>1129</v>
      </c>
      <c r="G910" s="240" t="s">
        <v>439</v>
      </c>
      <c r="H910" s="241">
        <v>98.29</v>
      </c>
      <c r="I910" s="242"/>
      <c r="J910" s="241">
        <f>ROUND(I910*H910,2)</f>
        <v>0</v>
      </c>
      <c r="K910" s="239" t="s">
        <v>154</v>
      </c>
      <c r="L910" s="243"/>
      <c r="M910" s="244" t="s">
        <v>1</v>
      </c>
      <c r="N910" s="245" t="s">
        <v>42</v>
      </c>
      <c r="O910" s="66"/>
      <c r="P910" s="200">
        <f>O910*H910</f>
        <v>0</v>
      </c>
      <c r="Q910" s="200">
        <v>3.8000000000000002E-4</v>
      </c>
      <c r="R910" s="200">
        <f>Q910*H910</f>
        <v>3.7350200000000007E-2</v>
      </c>
      <c r="S910" s="200">
        <v>0</v>
      </c>
      <c r="T910" s="201">
        <f>S910*H910</f>
        <v>0</v>
      </c>
      <c r="AR910" s="202" t="s">
        <v>365</v>
      </c>
      <c r="AT910" s="202" t="s">
        <v>190</v>
      </c>
      <c r="AU910" s="202" t="s">
        <v>86</v>
      </c>
      <c r="AY910" s="17" t="s">
        <v>148</v>
      </c>
      <c r="BE910" s="203">
        <f>IF(N910="základní",J910,0)</f>
        <v>0</v>
      </c>
      <c r="BF910" s="203">
        <f>IF(N910="snížená",J910,0)</f>
        <v>0</v>
      </c>
      <c r="BG910" s="203">
        <f>IF(N910="zákl. přenesená",J910,0)</f>
        <v>0</v>
      </c>
      <c r="BH910" s="203">
        <f>IF(N910="sníž. přenesená",J910,0)</f>
        <v>0</v>
      </c>
      <c r="BI910" s="203">
        <f>IF(N910="nulová",J910,0)</f>
        <v>0</v>
      </c>
      <c r="BJ910" s="17" t="s">
        <v>82</v>
      </c>
      <c r="BK910" s="203">
        <f>ROUND(I910*H910,2)</f>
        <v>0</v>
      </c>
      <c r="BL910" s="17" t="s">
        <v>258</v>
      </c>
      <c r="BM910" s="202" t="s">
        <v>1130</v>
      </c>
    </row>
    <row r="911" spans="2:65" s="13" customFormat="1">
      <c r="B911" s="215"/>
      <c r="C911" s="216"/>
      <c r="D911" s="206" t="s">
        <v>157</v>
      </c>
      <c r="E911" s="217" t="s">
        <v>1</v>
      </c>
      <c r="F911" s="218" t="s">
        <v>1131</v>
      </c>
      <c r="G911" s="216"/>
      <c r="H911" s="219">
        <v>96.36</v>
      </c>
      <c r="I911" s="220"/>
      <c r="J911" s="216"/>
      <c r="K911" s="216"/>
      <c r="L911" s="221"/>
      <c r="M911" s="222"/>
      <c r="N911" s="223"/>
      <c r="O911" s="223"/>
      <c r="P911" s="223"/>
      <c r="Q911" s="223"/>
      <c r="R911" s="223"/>
      <c r="S911" s="223"/>
      <c r="T911" s="224"/>
      <c r="AT911" s="225" t="s">
        <v>157</v>
      </c>
      <c r="AU911" s="225" t="s">
        <v>86</v>
      </c>
      <c r="AV911" s="13" t="s">
        <v>86</v>
      </c>
      <c r="AW911" s="13" t="s">
        <v>32</v>
      </c>
      <c r="AX911" s="13" t="s">
        <v>82</v>
      </c>
      <c r="AY911" s="225" t="s">
        <v>148</v>
      </c>
    </row>
    <row r="912" spans="2:65" s="13" customFormat="1">
      <c r="B912" s="215"/>
      <c r="C912" s="216"/>
      <c r="D912" s="206" t="s">
        <v>157</v>
      </c>
      <c r="E912" s="216"/>
      <c r="F912" s="218" t="s">
        <v>1132</v>
      </c>
      <c r="G912" s="216"/>
      <c r="H912" s="219">
        <v>98.29</v>
      </c>
      <c r="I912" s="220"/>
      <c r="J912" s="216"/>
      <c r="K912" s="216"/>
      <c r="L912" s="221"/>
      <c r="M912" s="222"/>
      <c r="N912" s="223"/>
      <c r="O912" s="223"/>
      <c r="P912" s="223"/>
      <c r="Q912" s="223"/>
      <c r="R912" s="223"/>
      <c r="S912" s="223"/>
      <c r="T912" s="224"/>
      <c r="AT912" s="225" t="s">
        <v>157</v>
      </c>
      <c r="AU912" s="225" t="s">
        <v>86</v>
      </c>
      <c r="AV912" s="13" t="s">
        <v>86</v>
      </c>
      <c r="AW912" s="13" t="s">
        <v>4</v>
      </c>
      <c r="AX912" s="13" t="s">
        <v>82</v>
      </c>
      <c r="AY912" s="225" t="s">
        <v>148</v>
      </c>
    </row>
    <row r="913" spans="2:65" s="1" customFormat="1" ht="24" customHeight="1">
      <c r="B913" s="34"/>
      <c r="C913" s="192" t="s">
        <v>1133</v>
      </c>
      <c r="D913" s="192" t="s">
        <v>150</v>
      </c>
      <c r="E913" s="193" t="s">
        <v>1134</v>
      </c>
      <c r="F913" s="194" t="s">
        <v>1135</v>
      </c>
      <c r="G913" s="195" t="s">
        <v>153</v>
      </c>
      <c r="H913" s="196">
        <v>443.65</v>
      </c>
      <c r="I913" s="197"/>
      <c r="J913" s="196">
        <f>ROUND(I913*H913,2)</f>
        <v>0</v>
      </c>
      <c r="K913" s="194" t="s">
        <v>154</v>
      </c>
      <c r="L913" s="38"/>
      <c r="M913" s="198" t="s">
        <v>1</v>
      </c>
      <c r="N913" s="199" t="s">
        <v>42</v>
      </c>
      <c r="O913" s="66"/>
      <c r="P913" s="200">
        <f>O913*H913</f>
        <v>0</v>
      </c>
      <c r="Q913" s="200">
        <v>9.0000000000000006E-5</v>
      </c>
      <c r="R913" s="200">
        <f>Q913*H913</f>
        <v>3.9928499999999999E-2</v>
      </c>
      <c r="S913" s="200">
        <v>0</v>
      </c>
      <c r="T913" s="201">
        <f>S913*H913</f>
        <v>0</v>
      </c>
      <c r="AR913" s="202" t="s">
        <v>258</v>
      </c>
      <c r="AT913" s="202" t="s">
        <v>150</v>
      </c>
      <c r="AU913" s="202" t="s">
        <v>86</v>
      </c>
      <c r="AY913" s="17" t="s">
        <v>148</v>
      </c>
      <c r="BE913" s="203">
        <f>IF(N913="základní",J913,0)</f>
        <v>0</v>
      </c>
      <c r="BF913" s="203">
        <f>IF(N913="snížená",J913,0)</f>
        <v>0</v>
      </c>
      <c r="BG913" s="203">
        <f>IF(N913="zákl. přenesená",J913,0)</f>
        <v>0</v>
      </c>
      <c r="BH913" s="203">
        <f>IF(N913="sníž. přenesená",J913,0)</f>
        <v>0</v>
      </c>
      <c r="BI913" s="203">
        <f>IF(N913="nulová",J913,0)</f>
        <v>0</v>
      </c>
      <c r="BJ913" s="17" t="s">
        <v>82</v>
      </c>
      <c r="BK913" s="203">
        <f>ROUND(I913*H913,2)</f>
        <v>0</v>
      </c>
      <c r="BL913" s="17" t="s">
        <v>258</v>
      </c>
      <c r="BM913" s="202" t="s">
        <v>1136</v>
      </c>
    </row>
    <row r="914" spans="2:65" s="13" customFormat="1">
      <c r="B914" s="215"/>
      <c r="C914" s="216"/>
      <c r="D914" s="206" t="s">
        <v>157</v>
      </c>
      <c r="E914" s="217" t="s">
        <v>1</v>
      </c>
      <c r="F914" s="218" t="s">
        <v>1003</v>
      </c>
      <c r="G914" s="216"/>
      <c r="H914" s="219">
        <v>443.65</v>
      </c>
      <c r="I914" s="220"/>
      <c r="J914" s="216"/>
      <c r="K914" s="216"/>
      <c r="L914" s="221"/>
      <c r="M914" s="222"/>
      <c r="N914" s="223"/>
      <c r="O914" s="223"/>
      <c r="P914" s="223"/>
      <c r="Q914" s="223"/>
      <c r="R914" s="223"/>
      <c r="S914" s="223"/>
      <c r="T914" s="224"/>
      <c r="AT914" s="225" t="s">
        <v>157</v>
      </c>
      <c r="AU914" s="225" t="s">
        <v>86</v>
      </c>
      <c r="AV914" s="13" t="s">
        <v>86</v>
      </c>
      <c r="AW914" s="13" t="s">
        <v>32</v>
      </c>
      <c r="AX914" s="13" t="s">
        <v>82</v>
      </c>
      <c r="AY914" s="225" t="s">
        <v>148</v>
      </c>
    </row>
    <row r="915" spans="2:65" s="1" customFormat="1" ht="16.5" customHeight="1">
      <c r="B915" s="34"/>
      <c r="C915" s="237" t="s">
        <v>1137</v>
      </c>
      <c r="D915" s="237" t="s">
        <v>190</v>
      </c>
      <c r="E915" s="238" t="s">
        <v>1138</v>
      </c>
      <c r="F915" s="239" t="s">
        <v>1139</v>
      </c>
      <c r="G915" s="240" t="s">
        <v>153</v>
      </c>
      <c r="H915" s="241">
        <v>905.05</v>
      </c>
      <c r="I915" s="242"/>
      <c r="J915" s="241">
        <f>ROUND(I915*H915,2)</f>
        <v>0</v>
      </c>
      <c r="K915" s="239" t="s">
        <v>154</v>
      </c>
      <c r="L915" s="243"/>
      <c r="M915" s="244" t="s">
        <v>1</v>
      </c>
      <c r="N915" s="245" t="s">
        <v>42</v>
      </c>
      <c r="O915" s="66"/>
      <c r="P915" s="200">
        <f>O915*H915</f>
        <v>0</v>
      </c>
      <c r="Q915" s="200">
        <v>3.5000000000000001E-3</v>
      </c>
      <c r="R915" s="200">
        <f>Q915*H915</f>
        <v>3.167675</v>
      </c>
      <c r="S915" s="200">
        <v>0</v>
      </c>
      <c r="T915" s="201">
        <f>S915*H915</f>
        <v>0</v>
      </c>
      <c r="AR915" s="202" t="s">
        <v>365</v>
      </c>
      <c r="AT915" s="202" t="s">
        <v>190</v>
      </c>
      <c r="AU915" s="202" t="s">
        <v>86</v>
      </c>
      <c r="AY915" s="17" t="s">
        <v>148</v>
      </c>
      <c r="BE915" s="203">
        <f>IF(N915="základní",J915,0)</f>
        <v>0</v>
      </c>
      <c r="BF915" s="203">
        <f>IF(N915="snížená",J915,0)</f>
        <v>0</v>
      </c>
      <c r="BG915" s="203">
        <f>IF(N915="zákl. přenesená",J915,0)</f>
        <v>0</v>
      </c>
      <c r="BH915" s="203">
        <f>IF(N915="sníž. přenesená",J915,0)</f>
        <v>0</v>
      </c>
      <c r="BI915" s="203">
        <f>IF(N915="nulová",J915,0)</f>
        <v>0</v>
      </c>
      <c r="BJ915" s="17" t="s">
        <v>82</v>
      </c>
      <c r="BK915" s="203">
        <f>ROUND(I915*H915,2)</f>
        <v>0</v>
      </c>
      <c r="BL915" s="17" t="s">
        <v>258</v>
      </c>
      <c r="BM915" s="202" t="s">
        <v>1140</v>
      </c>
    </row>
    <row r="916" spans="2:65" s="1" customFormat="1" ht="24" customHeight="1">
      <c r="B916" s="34"/>
      <c r="C916" s="192" t="s">
        <v>1141</v>
      </c>
      <c r="D916" s="192" t="s">
        <v>150</v>
      </c>
      <c r="E916" s="193" t="s">
        <v>1142</v>
      </c>
      <c r="F916" s="194" t="s">
        <v>1143</v>
      </c>
      <c r="G916" s="195" t="s">
        <v>153</v>
      </c>
      <c r="H916" s="196">
        <v>36</v>
      </c>
      <c r="I916" s="197"/>
      <c r="J916" s="196">
        <f>ROUND(I916*H916,2)</f>
        <v>0</v>
      </c>
      <c r="K916" s="194" t="s">
        <v>154</v>
      </c>
      <c r="L916" s="38"/>
      <c r="M916" s="198" t="s">
        <v>1</v>
      </c>
      <c r="N916" s="199" t="s">
        <v>42</v>
      </c>
      <c r="O916" s="66"/>
      <c r="P916" s="200">
        <f>O916*H916</f>
        <v>0</v>
      </c>
      <c r="Q916" s="200">
        <v>1.16E-3</v>
      </c>
      <c r="R916" s="200">
        <f>Q916*H916</f>
        <v>4.1759999999999999E-2</v>
      </c>
      <c r="S916" s="200">
        <v>0</v>
      </c>
      <c r="T916" s="201">
        <f>S916*H916</f>
        <v>0</v>
      </c>
      <c r="AR916" s="202" t="s">
        <v>258</v>
      </c>
      <c r="AT916" s="202" t="s">
        <v>150</v>
      </c>
      <c r="AU916" s="202" t="s">
        <v>86</v>
      </c>
      <c r="AY916" s="17" t="s">
        <v>148</v>
      </c>
      <c r="BE916" s="203">
        <f>IF(N916="základní",J916,0)</f>
        <v>0</v>
      </c>
      <c r="BF916" s="203">
        <f>IF(N916="snížená",J916,0)</f>
        <v>0</v>
      </c>
      <c r="BG916" s="203">
        <f>IF(N916="zákl. přenesená",J916,0)</f>
        <v>0</v>
      </c>
      <c r="BH916" s="203">
        <f>IF(N916="sníž. přenesená",J916,0)</f>
        <v>0</v>
      </c>
      <c r="BI916" s="203">
        <f>IF(N916="nulová",J916,0)</f>
        <v>0</v>
      </c>
      <c r="BJ916" s="17" t="s">
        <v>82</v>
      </c>
      <c r="BK916" s="203">
        <f>ROUND(I916*H916,2)</f>
        <v>0</v>
      </c>
      <c r="BL916" s="17" t="s">
        <v>258</v>
      </c>
      <c r="BM916" s="202" t="s">
        <v>1144</v>
      </c>
    </row>
    <row r="917" spans="2:65" s="13" customFormat="1">
      <c r="B917" s="215"/>
      <c r="C917" s="216"/>
      <c r="D917" s="206" t="s">
        <v>157</v>
      </c>
      <c r="E917" s="217" t="s">
        <v>1</v>
      </c>
      <c r="F917" s="218" t="s">
        <v>1145</v>
      </c>
      <c r="G917" s="216"/>
      <c r="H917" s="219">
        <v>36</v>
      </c>
      <c r="I917" s="220"/>
      <c r="J917" s="216"/>
      <c r="K917" s="216"/>
      <c r="L917" s="221"/>
      <c r="M917" s="222"/>
      <c r="N917" s="223"/>
      <c r="O917" s="223"/>
      <c r="P917" s="223"/>
      <c r="Q917" s="223"/>
      <c r="R917" s="223"/>
      <c r="S917" s="223"/>
      <c r="T917" s="224"/>
      <c r="AT917" s="225" t="s">
        <v>157</v>
      </c>
      <c r="AU917" s="225" t="s">
        <v>86</v>
      </c>
      <c r="AV917" s="13" t="s">
        <v>86</v>
      </c>
      <c r="AW917" s="13" t="s">
        <v>32</v>
      </c>
      <c r="AX917" s="13" t="s">
        <v>82</v>
      </c>
      <c r="AY917" s="225" t="s">
        <v>148</v>
      </c>
    </row>
    <row r="918" spans="2:65" s="1" customFormat="1" ht="16.5" customHeight="1">
      <c r="B918" s="34"/>
      <c r="C918" s="237" t="s">
        <v>1146</v>
      </c>
      <c r="D918" s="237" t="s">
        <v>190</v>
      </c>
      <c r="E918" s="238" t="s">
        <v>1147</v>
      </c>
      <c r="F918" s="239" t="s">
        <v>1148</v>
      </c>
      <c r="G918" s="240" t="s">
        <v>169</v>
      </c>
      <c r="H918" s="241">
        <v>7.03</v>
      </c>
      <c r="I918" s="242"/>
      <c r="J918" s="241">
        <f>ROUND(I918*H918,2)</f>
        <v>0</v>
      </c>
      <c r="K918" s="239" t="s">
        <v>1</v>
      </c>
      <c r="L918" s="243"/>
      <c r="M918" s="244" t="s">
        <v>1</v>
      </c>
      <c r="N918" s="245" t="s">
        <v>42</v>
      </c>
      <c r="O918" s="66"/>
      <c r="P918" s="200">
        <f>O918*H918</f>
        <v>0</v>
      </c>
      <c r="Q918" s="200">
        <v>4.0000000000000001E-3</v>
      </c>
      <c r="R918" s="200">
        <f>Q918*H918</f>
        <v>2.8120000000000003E-2</v>
      </c>
      <c r="S918" s="200">
        <v>0</v>
      </c>
      <c r="T918" s="201">
        <f>S918*H918</f>
        <v>0</v>
      </c>
      <c r="AR918" s="202" t="s">
        <v>365</v>
      </c>
      <c r="AT918" s="202" t="s">
        <v>190</v>
      </c>
      <c r="AU918" s="202" t="s">
        <v>86</v>
      </c>
      <c r="AY918" s="17" t="s">
        <v>148</v>
      </c>
      <c r="BE918" s="203">
        <f>IF(N918="základní",J918,0)</f>
        <v>0</v>
      </c>
      <c r="BF918" s="203">
        <f>IF(N918="snížená",J918,0)</f>
        <v>0</v>
      </c>
      <c r="BG918" s="203">
        <f>IF(N918="zákl. přenesená",J918,0)</f>
        <v>0</v>
      </c>
      <c r="BH918" s="203">
        <f>IF(N918="sníž. přenesená",J918,0)</f>
        <v>0</v>
      </c>
      <c r="BI918" s="203">
        <f>IF(N918="nulová",J918,0)</f>
        <v>0</v>
      </c>
      <c r="BJ918" s="17" t="s">
        <v>82</v>
      </c>
      <c r="BK918" s="203">
        <f>ROUND(I918*H918,2)</f>
        <v>0</v>
      </c>
      <c r="BL918" s="17" t="s">
        <v>258</v>
      </c>
      <c r="BM918" s="202" t="s">
        <v>1149</v>
      </c>
    </row>
    <row r="919" spans="2:65" s="13" customFormat="1">
      <c r="B919" s="215"/>
      <c r="C919" s="216"/>
      <c r="D919" s="206" t="s">
        <v>157</v>
      </c>
      <c r="E919" s="217" t="s">
        <v>1</v>
      </c>
      <c r="F919" s="218" t="s">
        <v>1150</v>
      </c>
      <c r="G919" s="216"/>
      <c r="H919" s="219">
        <v>7.03</v>
      </c>
      <c r="I919" s="220"/>
      <c r="J919" s="216"/>
      <c r="K919" s="216"/>
      <c r="L919" s="221"/>
      <c r="M919" s="222"/>
      <c r="N919" s="223"/>
      <c r="O919" s="223"/>
      <c r="P919" s="223"/>
      <c r="Q919" s="223"/>
      <c r="R919" s="223"/>
      <c r="S919" s="223"/>
      <c r="T919" s="224"/>
      <c r="AT919" s="225" t="s">
        <v>157</v>
      </c>
      <c r="AU919" s="225" t="s">
        <v>86</v>
      </c>
      <c r="AV919" s="13" t="s">
        <v>86</v>
      </c>
      <c r="AW919" s="13" t="s">
        <v>32</v>
      </c>
      <c r="AX919" s="13" t="s">
        <v>82</v>
      </c>
      <c r="AY919" s="225" t="s">
        <v>148</v>
      </c>
    </row>
    <row r="920" spans="2:65" s="1" customFormat="1" ht="24" customHeight="1">
      <c r="B920" s="34"/>
      <c r="C920" s="192" t="s">
        <v>1151</v>
      </c>
      <c r="D920" s="192" t="s">
        <v>150</v>
      </c>
      <c r="E920" s="193" t="s">
        <v>1152</v>
      </c>
      <c r="F920" s="194" t="s">
        <v>1153</v>
      </c>
      <c r="G920" s="195" t="s">
        <v>153</v>
      </c>
      <c r="H920" s="196">
        <v>136.28</v>
      </c>
      <c r="I920" s="197"/>
      <c r="J920" s="196">
        <f>ROUND(I920*H920,2)</f>
        <v>0</v>
      </c>
      <c r="K920" s="194" t="s">
        <v>154</v>
      </c>
      <c r="L920" s="38"/>
      <c r="M920" s="198" t="s">
        <v>1</v>
      </c>
      <c r="N920" s="199" t="s">
        <v>42</v>
      </c>
      <c r="O920" s="66"/>
      <c r="P920" s="200">
        <f>O920*H920</f>
        <v>0</v>
      </c>
      <c r="Q920" s="200">
        <v>0</v>
      </c>
      <c r="R920" s="200">
        <f>Q920*H920</f>
        <v>0</v>
      </c>
      <c r="S920" s="200">
        <v>0</v>
      </c>
      <c r="T920" s="201">
        <f>S920*H920</f>
        <v>0</v>
      </c>
      <c r="AR920" s="202" t="s">
        <v>258</v>
      </c>
      <c r="AT920" s="202" t="s">
        <v>150</v>
      </c>
      <c r="AU920" s="202" t="s">
        <v>86</v>
      </c>
      <c r="AY920" s="17" t="s">
        <v>148</v>
      </c>
      <c r="BE920" s="203">
        <f>IF(N920="základní",J920,0)</f>
        <v>0</v>
      </c>
      <c r="BF920" s="203">
        <f>IF(N920="snížená",J920,0)</f>
        <v>0</v>
      </c>
      <c r="BG920" s="203">
        <f>IF(N920="zákl. přenesená",J920,0)</f>
        <v>0</v>
      </c>
      <c r="BH920" s="203">
        <f>IF(N920="sníž. přenesená",J920,0)</f>
        <v>0</v>
      </c>
      <c r="BI920" s="203">
        <f>IF(N920="nulová",J920,0)</f>
        <v>0</v>
      </c>
      <c r="BJ920" s="17" t="s">
        <v>82</v>
      </c>
      <c r="BK920" s="203">
        <f>ROUND(I920*H920,2)</f>
        <v>0</v>
      </c>
      <c r="BL920" s="17" t="s">
        <v>258</v>
      </c>
      <c r="BM920" s="202" t="s">
        <v>1154</v>
      </c>
    </row>
    <row r="921" spans="2:65" s="1" customFormat="1" ht="24" customHeight="1">
      <c r="B921" s="34"/>
      <c r="C921" s="237" t="s">
        <v>1155</v>
      </c>
      <c r="D921" s="237" t="s">
        <v>190</v>
      </c>
      <c r="E921" s="238" t="s">
        <v>1156</v>
      </c>
      <c r="F921" s="239" t="s">
        <v>1157</v>
      </c>
      <c r="G921" s="240" t="s">
        <v>153</v>
      </c>
      <c r="H921" s="241">
        <v>149.91</v>
      </c>
      <c r="I921" s="242"/>
      <c r="J921" s="241">
        <f>ROUND(I921*H921,2)</f>
        <v>0</v>
      </c>
      <c r="K921" s="239" t="s">
        <v>154</v>
      </c>
      <c r="L921" s="243"/>
      <c r="M921" s="244" t="s">
        <v>1</v>
      </c>
      <c r="N921" s="245" t="s">
        <v>42</v>
      </c>
      <c r="O921" s="66"/>
      <c r="P921" s="200">
        <f>O921*H921</f>
        <v>0</v>
      </c>
      <c r="Q921" s="200">
        <v>5.0000000000000001E-4</v>
      </c>
      <c r="R921" s="200">
        <f>Q921*H921</f>
        <v>7.4954999999999994E-2</v>
      </c>
      <c r="S921" s="200">
        <v>0</v>
      </c>
      <c r="T921" s="201">
        <f>S921*H921</f>
        <v>0</v>
      </c>
      <c r="AR921" s="202" t="s">
        <v>365</v>
      </c>
      <c r="AT921" s="202" t="s">
        <v>190</v>
      </c>
      <c r="AU921" s="202" t="s">
        <v>86</v>
      </c>
      <c r="AY921" s="17" t="s">
        <v>148</v>
      </c>
      <c r="BE921" s="203">
        <f>IF(N921="základní",J921,0)</f>
        <v>0</v>
      </c>
      <c r="BF921" s="203">
        <f>IF(N921="snížená",J921,0)</f>
        <v>0</v>
      </c>
      <c r="BG921" s="203">
        <f>IF(N921="zákl. přenesená",J921,0)</f>
        <v>0</v>
      </c>
      <c r="BH921" s="203">
        <f>IF(N921="sníž. přenesená",J921,0)</f>
        <v>0</v>
      </c>
      <c r="BI921" s="203">
        <f>IF(N921="nulová",J921,0)</f>
        <v>0</v>
      </c>
      <c r="BJ921" s="17" t="s">
        <v>82</v>
      </c>
      <c r="BK921" s="203">
        <f>ROUND(I921*H921,2)</f>
        <v>0</v>
      </c>
      <c r="BL921" s="17" t="s">
        <v>258</v>
      </c>
      <c r="BM921" s="202" t="s">
        <v>1158</v>
      </c>
    </row>
    <row r="922" spans="2:65" s="13" customFormat="1">
      <c r="B922" s="215"/>
      <c r="C922" s="216"/>
      <c r="D922" s="206" t="s">
        <v>157</v>
      </c>
      <c r="E922" s="217" t="s">
        <v>1</v>
      </c>
      <c r="F922" s="218" t="s">
        <v>661</v>
      </c>
      <c r="G922" s="216"/>
      <c r="H922" s="219">
        <v>136.28</v>
      </c>
      <c r="I922" s="220"/>
      <c r="J922" s="216"/>
      <c r="K922" s="216"/>
      <c r="L922" s="221"/>
      <c r="M922" s="222"/>
      <c r="N922" s="223"/>
      <c r="O922" s="223"/>
      <c r="P922" s="223"/>
      <c r="Q922" s="223"/>
      <c r="R922" s="223"/>
      <c r="S922" s="223"/>
      <c r="T922" s="224"/>
      <c r="AT922" s="225" t="s">
        <v>157</v>
      </c>
      <c r="AU922" s="225" t="s">
        <v>86</v>
      </c>
      <c r="AV922" s="13" t="s">
        <v>86</v>
      </c>
      <c r="AW922" s="13" t="s">
        <v>32</v>
      </c>
      <c r="AX922" s="13" t="s">
        <v>82</v>
      </c>
      <c r="AY922" s="225" t="s">
        <v>148</v>
      </c>
    </row>
    <row r="923" spans="2:65" s="13" customFormat="1">
      <c r="B923" s="215"/>
      <c r="C923" s="216"/>
      <c r="D923" s="206" t="s">
        <v>157</v>
      </c>
      <c r="E923" s="216"/>
      <c r="F923" s="218" t="s">
        <v>1159</v>
      </c>
      <c r="G923" s="216"/>
      <c r="H923" s="219">
        <v>149.91</v>
      </c>
      <c r="I923" s="220"/>
      <c r="J923" s="216"/>
      <c r="K923" s="216"/>
      <c r="L923" s="221"/>
      <c r="M923" s="222"/>
      <c r="N923" s="223"/>
      <c r="O923" s="223"/>
      <c r="P923" s="223"/>
      <c r="Q923" s="223"/>
      <c r="R923" s="223"/>
      <c r="S923" s="223"/>
      <c r="T923" s="224"/>
      <c r="AT923" s="225" t="s">
        <v>157</v>
      </c>
      <c r="AU923" s="225" t="s">
        <v>86</v>
      </c>
      <c r="AV923" s="13" t="s">
        <v>86</v>
      </c>
      <c r="AW923" s="13" t="s">
        <v>4</v>
      </c>
      <c r="AX923" s="13" t="s">
        <v>82</v>
      </c>
      <c r="AY923" s="225" t="s">
        <v>148</v>
      </c>
    </row>
    <row r="924" spans="2:65" s="1" customFormat="1" ht="24" customHeight="1">
      <c r="B924" s="34"/>
      <c r="C924" s="192" t="s">
        <v>1160</v>
      </c>
      <c r="D924" s="192" t="s">
        <v>150</v>
      </c>
      <c r="E924" s="193" t="s">
        <v>1161</v>
      </c>
      <c r="F924" s="194" t="s">
        <v>1162</v>
      </c>
      <c r="G924" s="195" t="s">
        <v>978</v>
      </c>
      <c r="H924" s="197"/>
      <c r="I924" s="197"/>
      <c r="J924" s="196">
        <f>ROUND(I924*H924,2)</f>
        <v>0</v>
      </c>
      <c r="K924" s="194" t="s">
        <v>154</v>
      </c>
      <c r="L924" s="38"/>
      <c r="M924" s="198" t="s">
        <v>1</v>
      </c>
      <c r="N924" s="199" t="s">
        <v>42</v>
      </c>
      <c r="O924" s="66"/>
      <c r="P924" s="200">
        <f>O924*H924</f>
        <v>0</v>
      </c>
      <c r="Q924" s="200">
        <v>0</v>
      </c>
      <c r="R924" s="200">
        <f>Q924*H924</f>
        <v>0</v>
      </c>
      <c r="S924" s="200">
        <v>0</v>
      </c>
      <c r="T924" s="201">
        <f>S924*H924</f>
        <v>0</v>
      </c>
      <c r="AR924" s="202" t="s">
        <v>258</v>
      </c>
      <c r="AT924" s="202" t="s">
        <v>150</v>
      </c>
      <c r="AU924" s="202" t="s">
        <v>86</v>
      </c>
      <c r="AY924" s="17" t="s">
        <v>148</v>
      </c>
      <c r="BE924" s="203">
        <f>IF(N924="základní",J924,0)</f>
        <v>0</v>
      </c>
      <c r="BF924" s="203">
        <f>IF(N924="snížená",J924,0)</f>
        <v>0</v>
      </c>
      <c r="BG924" s="203">
        <f>IF(N924="zákl. přenesená",J924,0)</f>
        <v>0</v>
      </c>
      <c r="BH924" s="203">
        <f>IF(N924="sníž. přenesená",J924,0)</f>
        <v>0</v>
      </c>
      <c r="BI924" s="203">
        <f>IF(N924="nulová",J924,0)</f>
        <v>0</v>
      </c>
      <c r="BJ924" s="17" t="s">
        <v>82</v>
      </c>
      <c r="BK924" s="203">
        <f>ROUND(I924*H924,2)</f>
        <v>0</v>
      </c>
      <c r="BL924" s="17" t="s">
        <v>258</v>
      </c>
      <c r="BM924" s="202" t="s">
        <v>1163</v>
      </c>
    </row>
    <row r="925" spans="2:65" s="11" customFormat="1" ht="22.9" customHeight="1">
      <c r="B925" s="176"/>
      <c r="C925" s="177"/>
      <c r="D925" s="178" t="s">
        <v>76</v>
      </c>
      <c r="E925" s="190" t="s">
        <v>1164</v>
      </c>
      <c r="F925" s="190" t="s">
        <v>1165</v>
      </c>
      <c r="G925" s="177"/>
      <c r="H925" s="177"/>
      <c r="I925" s="180"/>
      <c r="J925" s="191">
        <f>BK925</f>
        <v>0</v>
      </c>
      <c r="K925" s="177"/>
      <c r="L925" s="182"/>
      <c r="M925" s="183"/>
      <c r="N925" s="184"/>
      <c r="O925" s="184"/>
      <c r="P925" s="185">
        <f>SUM(P926:P930)</f>
        <v>0</v>
      </c>
      <c r="Q925" s="184"/>
      <c r="R925" s="185">
        <f>SUM(R926:R930)</f>
        <v>5.1737999999999999E-2</v>
      </c>
      <c r="S925" s="184"/>
      <c r="T925" s="186">
        <f>SUM(T926:T930)</f>
        <v>0</v>
      </c>
      <c r="AR925" s="187" t="s">
        <v>86</v>
      </c>
      <c r="AT925" s="188" t="s">
        <v>76</v>
      </c>
      <c r="AU925" s="188" t="s">
        <v>82</v>
      </c>
      <c r="AY925" s="187" t="s">
        <v>148</v>
      </c>
      <c r="BK925" s="189">
        <f>SUM(BK926:BK930)</f>
        <v>0</v>
      </c>
    </row>
    <row r="926" spans="2:65" s="1" customFormat="1" ht="16.5" customHeight="1">
      <c r="B926" s="34"/>
      <c r="C926" s="192" t="s">
        <v>1166</v>
      </c>
      <c r="D926" s="192" t="s">
        <v>150</v>
      </c>
      <c r="E926" s="193" t="s">
        <v>1167</v>
      </c>
      <c r="F926" s="194" t="s">
        <v>1168</v>
      </c>
      <c r="G926" s="195" t="s">
        <v>439</v>
      </c>
      <c r="H926" s="196">
        <v>26.4</v>
      </c>
      <c r="I926" s="197"/>
      <c r="J926" s="196">
        <f>ROUND(I926*H926,2)</f>
        <v>0</v>
      </c>
      <c r="K926" s="194" t="s">
        <v>154</v>
      </c>
      <c r="L926" s="38"/>
      <c r="M926" s="198" t="s">
        <v>1</v>
      </c>
      <c r="N926" s="199" t="s">
        <v>42</v>
      </c>
      <c r="O926" s="66"/>
      <c r="P926" s="200">
        <f>O926*H926</f>
        <v>0</v>
      </c>
      <c r="Q926" s="200">
        <v>1.7700000000000001E-3</v>
      </c>
      <c r="R926" s="200">
        <f>Q926*H926</f>
        <v>4.6727999999999999E-2</v>
      </c>
      <c r="S926" s="200">
        <v>0</v>
      </c>
      <c r="T926" s="201">
        <f>S926*H926</f>
        <v>0</v>
      </c>
      <c r="AR926" s="202" t="s">
        <v>258</v>
      </c>
      <c r="AT926" s="202" t="s">
        <v>150</v>
      </c>
      <c r="AU926" s="202" t="s">
        <v>86</v>
      </c>
      <c r="AY926" s="17" t="s">
        <v>148</v>
      </c>
      <c r="BE926" s="203">
        <f>IF(N926="základní",J926,0)</f>
        <v>0</v>
      </c>
      <c r="BF926" s="203">
        <f>IF(N926="snížená",J926,0)</f>
        <v>0</v>
      </c>
      <c r="BG926" s="203">
        <f>IF(N926="zákl. přenesená",J926,0)</f>
        <v>0</v>
      </c>
      <c r="BH926" s="203">
        <f>IF(N926="sníž. přenesená",J926,0)</f>
        <v>0</v>
      </c>
      <c r="BI926" s="203">
        <f>IF(N926="nulová",J926,0)</f>
        <v>0</v>
      </c>
      <c r="BJ926" s="17" t="s">
        <v>82</v>
      </c>
      <c r="BK926" s="203">
        <f>ROUND(I926*H926,2)</f>
        <v>0</v>
      </c>
      <c r="BL926" s="17" t="s">
        <v>258</v>
      </c>
      <c r="BM926" s="202" t="s">
        <v>1169</v>
      </c>
    </row>
    <row r="927" spans="2:65" s="12" customFormat="1">
      <c r="B927" s="204"/>
      <c r="C927" s="205"/>
      <c r="D927" s="206" t="s">
        <v>157</v>
      </c>
      <c r="E927" s="207" t="s">
        <v>1</v>
      </c>
      <c r="F927" s="208" t="s">
        <v>1170</v>
      </c>
      <c r="G927" s="205"/>
      <c r="H927" s="207" t="s">
        <v>1</v>
      </c>
      <c r="I927" s="209"/>
      <c r="J927" s="205"/>
      <c r="K927" s="205"/>
      <c r="L927" s="210"/>
      <c r="M927" s="211"/>
      <c r="N927" s="212"/>
      <c r="O927" s="212"/>
      <c r="P927" s="212"/>
      <c r="Q927" s="212"/>
      <c r="R927" s="212"/>
      <c r="S927" s="212"/>
      <c r="T927" s="213"/>
      <c r="AT927" s="214" t="s">
        <v>157</v>
      </c>
      <c r="AU927" s="214" t="s">
        <v>86</v>
      </c>
      <c r="AV927" s="12" t="s">
        <v>82</v>
      </c>
      <c r="AW927" s="12" t="s">
        <v>32</v>
      </c>
      <c r="AX927" s="12" t="s">
        <v>77</v>
      </c>
      <c r="AY927" s="214" t="s">
        <v>148</v>
      </c>
    </row>
    <row r="928" spans="2:65" s="13" customFormat="1">
      <c r="B928" s="215"/>
      <c r="C928" s="216"/>
      <c r="D928" s="206" t="s">
        <v>157</v>
      </c>
      <c r="E928" s="217" t="s">
        <v>1</v>
      </c>
      <c r="F928" s="218" t="s">
        <v>1171</v>
      </c>
      <c r="G928" s="216"/>
      <c r="H928" s="219">
        <v>26.4</v>
      </c>
      <c r="I928" s="220"/>
      <c r="J928" s="216"/>
      <c r="K928" s="216"/>
      <c r="L928" s="221"/>
      <c r="M928" s="222"/>
      <c r="N928" s="223"/>
      <c r="O928" s="223"/>
      <c r="P928" s="223"/>
      <c r="Q928" s="223"/>
      <c r="R928" s="223"/>
      <c r="S928" s="223"/>
      <c r="T928" s="224"/>
      <c r="AT928" s="225" t="s">
        <v>157</v>
      </c>
      <c r="AU928" s="225" t="s">
        <v>86</v>
      </c>
      <c r="AV928" s="13" t="s">
        <v>86</v>
      </c>
      <c r="AW928" s="13" t="s">
        <v>32</v>
      </c>
      <c r="AX928" s="13" t="s">
        <v>82</v>
      </c>
      <c r="AY928" s="225" t="s">
        <v>148</v>
      </c>
    </row>
    <row r="929" spans="2:65" s="1" customFormat="1" ht="24" customHeight="1">
      <c r="B929" s="34"/>
      <c r="C929" s="192" t="s">
        <v>1172</v>
      </c>
      <c r="D929" s="192" t="s">
        <v>150</v>
      </c>
      <c r="E929" s="193" t="s">
        <v>1173</v>
      </c>
      <c r="F929" s="194" t="s">
        <v>1174</v>
      </c>
      <c r="G929" s="195" t="s">
        <v>712</v>
      </c>
      <c r="H929" s="196">
        <v>3</v>
      </c>
      <c r="I929" s="197"/>
      <c r="J929" s="196">
        <f>ROUND(I929*H929,2)</f>
        <v>0</v>
      </c>
      <c r="K929" s="194" t="s">
        <v>1</v>
      </c>
      <c r="L929" s="38"/>
      <c r="M929" s="198" t="s">
        <v>1</v>
      </c>
      <c r="N929" s="199" t="s">
        <v>42</v>
      </c>
      <c r="O929" s="66"/>
      <c r="P929" s="200">
        <f>O929*H929</f>
        <v>0</v>
      </c>
      <c r="Q929" s="200">
        <v>1.67E-3</v>
      </c>
      <c r="R929" s="200">
        <f>Q929*H929</f>
        <v>5.0100000000000006E-3</v>
      </c>
      <c r="S929" s="200">
        <v>0</v>
      </c>
      <c r="T929" s="201">
        <f>S929*H929</f>
        <v>0</v>
      </c>
      <c r="AR929" s="202" t="s">
        <v>258</v>
      </c>
      <c r="AT929" s="202" t="s">
        <v>150</v>
      </c>
      <c r="AU929" s="202" t="s">
        <v>86</v>
      </c>
      <c r="AY929" s="17" t="s">
        <v>148</v>
      </c>
      <c r="BE929" s="203">
        <f>IF(N929="základní",J929,0)</f>
        <v>0</v>
      </c>
      <c r="BF929" s="203">
        <f>IF(N929="snížená",J929,0)</f>
        <v>0</v>
      </c>
      <c r="BG929" s="203">
        <f>IF(N929="zákl. přenesená",J929,0)</f>
        <v>0</v>
      </c>
      <c r="BH929" s="203">
        <f>IF(N929="sníž. přenesená",J929,0)</f>
        <v>0</v>
      </c>
      <c r="BI929" s="203">
        <f>IF(N929="nulová",J929,0)</f>
        <v>0</v>
      </c>
      <c r="BJ929" s="17" t="s">
        <v>82</v>
      </c>
      <c r="BK929" s="203">
        <f>ROUND(I929*H929,2)</f>
        <v>0</v>
      </c>
      <c r="BL929" s="17" t="s">
        <v>258</v>
      </c>
      <c r="BM929" s="202" t="s">
        <v>1175</v>
      </c>
    </row>
    <row r="930" spans="2:65" s="1" customFormat="1" ht="24" customHeight="1">
      <c r="B930" s="34"/>
      <c r="C930" s="192" t="s">
        <v>1176</v>
      </c>
      <c r="D930" s="192" t="s">
        <v>150</v>
      </c>
      <c r="E930" s="193" t="s">
        <v>1177</v>
      </c>
      <c r="F930" s="194" t="s">
        <v>1178</v>
      </c>
      <c r="G930" s="195" t="s">
        <v>978</v>
      </c>
      <c r="H930" s="197"/>
      <c r="I930" s="197"/>
      <c r="J930" s="196">
        <f>ROUND(I930*H930,2)</f>
        <v>0</v>
      </c>
      <c r="K930" s="194" t="s">
        <v>154</v>
      </c>
      <c r="L930" s="38"/>
      <c r="M930" s="198" t="s">
        <v>1</v>
      </c>
      <c r="N930" s="199" t="s">
        <v>42</v>
      </c>
      <c r="O930" s="66"/>
      <c r="P930" s="200">
        <f>O930*H930</f>
        <v>0</v>
      </c>
      <c r="Q930" s="200">
        <v>0</v>
      </c>
      <c r="R930" s="200">
        <f>Q930*H930</f>
        <v>0</v>
      </c>
      <c r="S930" s="200">
        <v>0</v>
      </c>
      <c r="T930" s="201">
        <f>S930*H930</f>
        <v>0</v>
      </c>
      <c r="AR930" s="202" t="s">
        <v>258</v>
      </c>
      <c r="AT930" s="202" t="s">
        <v>150</v>
      </c>
      <c r="AU930" s="202" t="s">
        <v>86</v>
      </c>
      <c r="AY930" s="17" t="s">
        <v>148</v>
      </c>
      <c r="BE930" s="203">
        <f>IF(N930="základní",J930,0)</f>
        <v>0</v>
      </c>
      <c r="BF930" s="203">
        <f>IF(N930="snížená",J930,0)</f>
        <v>0</v>
      </c>
      <c r="BG930" s="203">
        <f>IF(N930="zákl. přenesená",J930,0)</f>
        <v>0</v>
      </c>
      <c r="BH930" s="203">
        <f>IF(N930="sníž. přenesená",J930,0)</f>
        <v>0</v>
      </c>
      <c r="BI930" s="203">
        <f>IF(N930="nulová",J930,0)</f>
        <v>0</v>
      </c>
      <c r="BJ930" s="17" t="s">
        <v>82</v>
      </c>
      <c r="BK930" s="203">
        <f>ROUND(I930*H930,2)</f>
        <v>0</v>
      </c>
      <c r="BL930" s="17" t="s">
        <v>258</v>
      </c>
      <c r="BM930" s="202" t="s">
        <v>1179</v>
      </c>
    </row>
    <row r="931" spans="2:65" s="11" customFormat="1" ht="22.9" customHeight="1">
      <c r="B931" s="176"/>
      <c r="C931" s="177"/>
      <c r="D931" s="178" t="s">
        <v>76</v>
      </c>
      <c r="E931" s="190" t="s">
        <v>1180</v>
      </c>
      <c r="F931" s="190" t="s">
        <v>1181</v>
      </c>
      <c r="G931" s="177"/>
      <c r="H931" s="177"/>
      <c r="I931" s="180"/>
      <c r="J931" s="191">
        <f>BK931</f>
        <v>0</v>
      </c>
      <c r="K931" s="177"/>
      <c r="L931" s="182"/>
      <c r="M931" s="183"/>
      <c r="N931" s="184"/>
      <c r="O931" s="184"/>
      <c r="P931" s="185">
        <f>P932</f>
        <v>0</v>
      </c>
      <c r="Q931" s="184"/>
      <c r="R931" s="185">
        <f>R932</f>
        <v>0</v>
      </c>
      <c r="S931" s="184"/>
      <c r="T931" s="186">
        <f>T932</f>
        <v>1.6423000000000001</v>
      </c>
      <c r="AR931" s="187" t="s">
        <v>86</v>
      </c>
      <c r="AT931" s="188" t="s">
        <v>76</v>
      </c>
      <c r="AU931" s="188" t="s">
        <v>82</v>
      </c>
      <c r="AY931" s="187" t="s">
        <v>148</v>
      </c>
      <c r="BK931" s="189">
        <f>BK932</f>
        <v>0</v>
      </c>
    </row>
    <row r="932" spans="2:65" s="1" customFormat="1" ht="16.5" customHeight="1">
      <c r="B932" s="34"/>
      <c r="C932" s="192" t="s">
        <v>1182</v>
      </c>
      <c r="D932" s="192" t="s">
        <v>150</v>
      </c>
      <c r="E932" s="193" t="s">
        <v>1183</v>
      </c>
      <c r="F932" s="194" t="s">
        <v>1184</v>
      </c>
      <c r="G932" s="195" t="s">
        <v>1185</v>
      </c>
      <c r="H932" s="196">
        <v>2</v>
      </c>
      <c r="I932" s="197"/>
      <c r="J932" s="196">
        <f>ROUND(I932*H932,2)</f>
        <v>0</v>
      </c>
      <c r="K932" s="194" t="s">
        <v>154</v>
      </c>
      <c r="L932" s="38"/>
      <c r="M932" s="198" t="s">
        <v>1</v>
      </c>
      <c r="N932" s="199" t="s">
        <v>42</v>
      </c>
      <c r="O932" s="66"/>
      <c r="P932" s="200">
        <f>O932*H932</f>
        <v>0</v>
      </c>
      <c r="Q932" s="200">
        <v>0</v>
      </c>
      <c r="R932" s="200">
        <f>Q932*H932</f>
        <v>0</v>
      </c>
      <c r="S932" s="200">
        <v>0.82115000000000005</v>
      </c>
      <c r="T932" s="201">
        <f>S932*H932</f>
        <v>1.6423000000000001</v>
      </c>
      <c r="AR932" s="202" t="s">
        <v>258</v>
      </c>
      <c r="AT932" s="202" t="s">
        <v>150</v>
      </c>
      <c r="AU932" s="202" t="s">
        <v>86</v>
      </c>
      <c r="AY932" s="17" t="s">
        <v>148</v>
      </c>
      <c r="BE932" s="203">
        <f>IF(N932="základní",J932,0)</f>
        <v>0</v>
      </c>
      <c r="BF932" s="203">
        <f>IF(N932="snížená",J932,0)</f>
        <v>0</v>
      </c>
      <c r="BG932" s="203">
        <f>IF(N932="zákl. přenesená",J932,0)</f>
        <v>0</v>
      </c>
      <c r="BH932" s="203">
        <f>IF(N932="sníž. přenesená",J932,0)</f>
        <v>0</v>
      </c>
      <c r="BI932" s="203">
        <f>IF(N932="nulová",J932,0)</f>
        <v>0</v>
      </c>
      <c r="BJ932" s="17" t="s">
        <v>82</v>
      </c>
      <c r="BK932" s="203">
        <f>ROUND(I932*H932,2)</f>
        <v>0</v>
      </c>
      <c r="BL932" s="17" t="s">
        <v>258</v>
      </c>
      <c r="BM932" s="202" t="s">
        <v>1186</v>
      </c>
    </row>
    <row r="933" spans="2:65" s="11" customFormat="1" ht="22.9" customHeight="1">
      <c r="B933" s="176"/>
      <c r="C933" s="177"/>
      <c r="D933" s="178" t="s">
        <v>76</v>
      </c>
      <c r="E933" s="190" t="s">
        <v>1187</v>
      </c>
      <c r="F933" s="190" t="s">
        <v>1188</v>
      </c>
      <c r="G933" s="177"/>
      <c r="H933" s="177"/>
      <c r="I933" s="180"/>
      <c r="J933" s="191">
        <f>BK933</f>
        <v>0</v>
      </c>
      <c r="K933" s="177"/>
      <c r="L933" s="182"/>
      <c r="M933" s="183"/>
      <c r="N933" s="184"/>
      <c r="O933" s="184"/>
      <c r="P933" s="185">
        <f>P934</f>
        <v>0</v>
      </c>
      <c r="Q933" s="184"/>
      <c r="R933" s="185">
        <f>R934</f>
        <v>4.0000000000000003E-5</v>
      </c>
      <c r="S933" s="184"/>
      <c r="T933" s="186">
        <f>T934</f>
        <v>6.055E-2</v>
      </c>
      <c r="AR933" s="187" t="s">
        <v>86</v>
      </c>
      <c r="AT933" s="188" t="s">
        <v>76</v>
      </c>
      <c r="AU933" s="188" t="s">
        <v>82</v>
      </c>
      <c r="AY933" s="187" t="s">
        <v>148</v>
      </c>
      <c r="BK933" s="189">
        <f>BK934</f>
        <v>0</v>
      </c>
    </row>
    <row r="934" spans="2:65" s="1" customFormat="1" ht="24" customHeight="1">
      <c r="B934" s="34"/>
      <c r="C934" s="192" t="s">
        <v>1189</v>
      </c>
      <c r="D934" s="192" t="s">
        <v>150</v>
      </c>
      <c r="E934" s="193" t="s">
        <v>1190</v>
      </c>
      <c r="F934" s="194" t="s">
        <v>1191</v>
      </c>
      <c r="G934" s="195" t="s">
        <v>712</v>
      </c>
      <c r="H934" s="196">
        <v>1</v>
      </c>
      <c r="I934" s="197"/>
      <c r="J934" s="196">
        <f>ROUND(I934*H934,2)</f>
        <v>0</v>
      </c>
      <c r="K934" s="194" t="s">
        <v>154</v>
      </c>
      <c r="L934" s="38"/>
      <c r="M934" s="198" t="s">
        <v>1</v>
      </c>
      <c r="N934" s="199" t="s">
        <v>42</v>
      </c>
      <c r="O934" s="66"/>
      <c r="P934" s="200">
        <f>O934*H934</f>
        <v>0</v>
      </c>
      <c r="Q934" s="200">
        <v>4.0000000000000003E-5</v>
      </c>
      <c r="R934" s="200">
        <f>Q934*H934</f>
        <v>4.0000000000000003E-5</v>
      </c>
      <c r="S934" s="200">
        <v>6.055E-2</v>
      </c>
      <c r="T934" s="201">
        <f>S934*H934</f>
        <v>6.055E-2</v>
      </c>
      <c r="AR934" s="202" t="s">
        <v>258</v>
      </c>
      <c r="AT934" s="202" t="s">
        <v>150</v>
      </c>
      <c r="AU934" s="202" t="s">
        <v>86</v>
      </c>
      <c r="AY934" s="17" t="s">
        <v>148</v>
      </c>
      <c r="BE934" s="203">
        <f>IF(N934="základní",J934,0)</f>
        <v>0</v>
      </c>
      <c r="BF934" s="203">
        <f>IF(N934="snížená",J934,0)</f>
        <v>0</v>
      </c>
      <c r="BG934" s="203">
        <f>IF(N934="zákl. přenesená",J934,0)</f>
        <v>0</v>
      </c>
      <c r="BH934" s="203">
        <f>IF(N934="sníž. přenesená",J934,0)</f>
        <v>0</v>
      </c>
      <c r="BI934" s="203">
        <f>IF(N934="nulová",J934,0)</f>
        <v>0</v>
      </c>
      <c r="BJ934" s="17" t="s">
        <v>82</v>
      </c>
      <c r="BK934" s="203">
        <f>ROUND(I934*H934,2)</f>
        <v>0</v>
      </c>
      <c r="BL934" s="17" t="s">
        <v>258</v>
      </c>
      <c r="BM934" s="202" t="s">
        <v>1192</v>
      </c>
    </row>
    <row r="935" spans="2:65" s="11" customFormat="1" ht="22.9" customHeight="1">
      <c r="B935" s="176"/>
      <c r="C935" s="177"/>
      <c r="D935" s="178" t="s">
        <v>76</v>
      </c>
      <c r="E935" s="190" t="s">
        <v>1193</v>
      </c>
      <c r="F935" s="190" t="s">
        <v>1194</v>
      </c>
      <c r="G935" s="177"/>
      <c r="H935" s="177"/>
      <c r="I935" s="180"/>
      <c r="J935" s="191">
        <f>BK935</f>
        <v>0</v>
      </c>
      <c r="K935" s="177"/>
      <c r="L935" s="182"/>
      <c r="M935" s="183"/>
      <c r="N935" s="184"/>
      <c r="O935" s="184"/>
      <c r="P935" s="185">
        <f>SUM(P936:P940)</f>
        <v>0</v>
      </c>
      <c r="Q935" s="184"/>
      <c r="R935" s="185">
        <f>SUM(R936:R940)</f>
        <v>0</v>
      </c>
      <c r="S935" s="184"/>
      <c r="T935" s="186">
        <f>SUM(T936:T940)</f>
        <v>0.13999999999999999</v>
      </c>
      <c r="AR935" s="187" t="s">
        <v>86</v>
      </c>
      <c r="AT935" s="188" t="s">
        <v>76</v>
      </c>
      <c r="AU935" s="188" t="s">
        <v>82</v>
      </c>
      <c r="AY935" s="187" t="s">
        <v>148</v>
      </c>
      <c r="BK935" s="189">
        <f>SUM(BK936:BK940)</f>
        <v>0</v>
      </c>
    </row>
    <row r="936" spans="2:65" s="1" customFormat="1" ht="24" customHeight="1">
      <c r="B936" s="34"/>
      <c r="C936" s="192" t="s">
        <v>1195</v>
      </c>
      <c r="D936" s="192" t="s">
        <v>150</v>
      </c>
      <c r="E936" s="193" t="s">
        <v>1196</v>
      </c>
      <c r="F936" s="194" t="s">
        <v>1197</v>
      </c>
      <c r="G936" s="195" t="s">
        <v>712</v>
      </c>
      <c r="H936" s="196">
        <v>2</v>
      </c>
      <c r="I936" s="197"/>
      <c r="J936" s="196">
        <f>ROUND(I936*H936,2)</f>
        <v>0</v>
      </c>
      <c r="K936" s="194" t="s">
        <v>154</v>
      </c>
      <c r="L936" s="38"/>
      <c r="M936" s="198" t="s">
        <v>1</v>
      </c>
      <c r="N936" s="199" t="s">
        <v>42</v>
      </c>
      <c r="O936" s="66"/>
      <c r="P936" s="200">
        <f>O936*H936</f>
        <v>0</v>
      </c>
      <c r="Q936" s="200">
        <v>0</v>
      </c>
      <c r="R936" s="200">
        <f>Q936*H936</f>
        <v>0</v>
      </c>
      <c r="S936" s="200">
        <v>0.03</v>
      </c>
      <c r="T936" s="201">
        <f>S936*H936</f>
        <v>0.06</v>
      </c>
      <c r="AR936" s="202" t="s">
        <v>258</v>
      </c>
      <c r="AT936" s="202" t="s">
        <v>150</v>
      </c>
      <c r="AU936" s="202" t="s">
        <v>86</v>
      </c>
      <c r="AY936" s="17" t="s">
        <v>148</v>
      </c>
      <c r="BE936" s="203">
        <f>IF(N936="základní",J936,0)</f>
        <v>0</v>
      </c>
      <c r="BF936" s="203">
        <f>IF(N936="snížená",J936,0)</f>
        <v>0</v>
      </c>
      <c r="BG936" s="203">
        <f>IF(N936="zákl. přenesená",J936,0)</f>
        <v>0</v>
      </c>
      <c r="BH936" s="203">
        <f>IF(N936="sníž. přenesená",J936,0)</f>
        <v>0</v>
      </c>
      <c r="BI936" s="203">
        <f>IF(N936="nulová",J936,0)</f>
        <v>0</v>
      </c>
      <c r="BJ936" s="17" t="s">
        <v>82</v>
      </c>
      <c r="BK936" s="203">
        <f>ROUND(I936*H936,2)</f>
        <v>0</v>
      </c>
      <c r="BL936" s="17" t="s">
        <v>258</v>
      </c>
      <c r="BM936" s="202" t="s">
        <v>1198</v>
      </c>
    </row>
    <row r="937" spans="2:65" s="1" customFormat="1" ht="24" customHeight="1">
      <c r="B937" s="34"/>
      <c r="C937" s="192" t="s">
        <v>1199</v>
      </c>
      <c r="D937" s="192" t="s">
        <v>150</v>
      </c>
      <c r="E937" s="193" t="s">
        <v>1200</v>
      </c>
      <c r="F937" s="194" t="s">
        <v>1201</v>
      </c>
      <c r="G937" s="195" t="s">
        <v>439</v>
      </c>
      <c r="H937" s="196">
        <v>60</v>
      </c>
      <c r="I937" s="197"/>
      <c r="J937" s="196">
        <f>ROUND(I937*H937,2)</f>
        <v>0</v>
      </c>
      <c r="K937" s="194" t="s">
        <v>1</v>
      </c>
      <c r="L937" s="38"/>
      <c r="M937" s="198" t="s">
        <v>1</v>
      </c>
      <c r="N937" s="199" t="s">
        <v>42</v>
      </c>
      <c r="O937" s="66"/>
      <c r="P937" s="200">
        <f>O937*H937</f>
        <v>0</v>
      </c>
      <c r="Q937" s="200">
        <v>0</v>
      </c>
      <c r="R937" s="200">
        <f>Q937*H937</f>
        <v>0</v>
      </c>
      <c r="S937" s="200">
        <v>4.0000000000000002E-4</v>
      </c>
      <c r="T937" s="201">
        <f>S937*H937</f>
        <v>2.4E-2</v>
      </c>
      <c r="AR937" s="202" t="s">
        <v>258</v>
      </c>
      <c r="AT937" s="202" t="s">
        <v>150</v>
      </c>
      <c r="AU937" s="202" t="s">
        <v>86</v>
      </c>
      <c r="AY937" s="17" t="s">
        <v>148</v>
      </c>
      <c r="BE937" s="203">
        <f>IF(N937="základní",J937,0)</f>
        <v>0</v>
      </c>
      <c r="BF937" s="203">
        <f>IF(N937="snížená",J937,0)</f>
        <v>0</v>
      </c>
      <c r="BG937" s="203">
        <f>IF(N937="zákl. přenesená",J937,0)</f>
        <v>0</v>
      </c>
      <c r="BH937" s="203">
        <f>IF(N937="sníž. přenesená",J937,0)</f>
        <v>0</v>
      </c>
      <c r="BI937" s="203">
        <f>IF(N937="nulová",J937,0)</f>
        <v>0</v>
      </c>
      <c r="BJ937" s="17" t="s">
        <v>82</v>
      </c>
      <c r="BK937" s="203">
        <f>ROUND(I937*H937,2)</f>
        <v>0</v>
      </c>
      <c r="BL937" s="17" t="s">
        <v>258</v>
      </c>
      <c r="BM937" s="202" t="s">
        <v>1202</v>
      </c>
    </row>
    <row r="938" spans="2:65" s="13" customFormat="1">
      <c r="B938" s="215"/>
      <c r="C938" s="216"/>
      <c r="D938" s="206" t="s">
        <v>157</v>
      </c>
      <c r="E938" s="217" t="s">
        <v>1</v>
      </c>
      <c r="F938" s="218" t="s">
        <v>1203</v>
      </c>
      <c r="G938" s="216"/>
      <c r="H938" s="219">
        <v>60</v>
      </c>
      <c r="I938" s="220"/>
      <c r="J938" s="216"/>
      <c r="K938" s="216"/>
      <c r="L938" s="221"/>
      <c r="M938" s="222"/>
      <c r="N938" s="223"/>
      <c r="O938" s="223"/>
      <c r="P938" s="223"/>
      <c r="Q938" s="223"/>
      <c r="R938" s="223"/>
      <c r="S938" s="223"/>
      <c r="T938" s="224"/>
      <c r="AT938" s="225" t="s">
        <v>157</v>
      </c>
      <c r="AU938" s="225" t="s">
        <v>86</v>
      </c>
      <c r="AV938" s="13" t="s">
        <v>86</v>
      </c>
      <c r="AW938" s="13" t="s">
        <v>32</v>
      </c>
      <c r="AX938" s="13" t="s">
        <v>82</v>
      </c>
      <c r="AY938" s="225" t="s">
        <v>148</v>
      </c>
    </row>
    <row r="939" spans="2:65" s="1" customFormat="1" ht="24" customHeight="1">
      <c r="B939" s="34"/>
      <c r="C939" s="192" t="s">
        <v>1204</v>
      </c>
      <c r="D939" s="192" t="s">
        <v>150</v>
      </c>
      <c r="E939" s="193" t="s">
        <v>1205</v>
      </c>
      <c r="F939" s="194" t="s">
        <v>1206</v>
      </c>
      <c r="G939" s="195" t="s">
        <v>439</v>
      </c>
      <c r="H939" s="196">
        <v>140</v>
      </c>
      <c r="I939" s="197"/>
      <c r="J939" s="196">
        <f>ROUND(I939*H939,2)</f>
        <v>0</v>
      </c>
      <c r="K939" s="194" t="s">
        <v>1</v>
      </c>
      <c r="L939" s="38"/>
      <c r="M939" s="198" t="s">
        <v>1</v>
      </c>
      <c r="N939" s="199" t="s">
        <v>42</v>
      </c>
      <c r="O939" s="66"/>
      <c r="P939" s="200">
        <f>O939*H939</f>
        <v>0</v>
      </c>
      <c r="Q939" s="200">
        <v>0</v>
      </c>
      <c r="R939" s="200">
        <f>Q939*H939</f>
        <v>0</v>
      </c>
      <c r="S939" s="200">
        <v>4.0000000000000002E-4</v>
      </c>
      <c r="T939" s="201">
        <f>S939*H939</f>
        <v>5.6000000000000001E-2</v>
      </c>
      <c r="AR939" s="202" t="s">
        <v>258</v>
      </c>
      <c r="AT939" s="202" t="s">
        <v>150</v>
      </c>
      <c r="AU939" s="202" t="s">
        <v>86</v>
      </c>
      <c r="AY939" s="17" t="s">
        <v>148</v>
      </c>
      <c r="BE939" s="203">
        <f>IF(N939="základní",J939,0)</f>
        <v>0</v>
      </c>
      <c r="BF939" s="203">
        <f>IF(N939="snížená",J939,0)</f>
        <v>0</v>
      </c>
      <c r="BG939" s="203">
        <f>IF(N939="zákl. přenesená",J939,0)</f>
        <v>0</v>
      </c>
      <c r="BH939" s="203">
        <f>IF(N939="sníž. přenesená",J939,0)</f>
        <v>0</v>
      </c>
      <c r="BI939" s="203">
        <f>IF(N939="nulová",J939,0)</f>
        <v>0</v>
      </c>
      <c r="BJ939" s="17" t="s">
        <v>82</v>
      </c>
      <c r="BK939" s="203">
        <f>ROUND(I939*H939,2)</f>
        <v>0</v>
      </c>
      <c r="BL939" s="17" t="s">
        <v>258</v>
      </c>
      <c r="BM939" s="202" t="s">
        <v>1207</v>
      </c>
    </row>
    <row r="940" spans="2:65" s="13" customFormat="1">
      <c r="B940" s="215"/>
      <c r="C940" s="216"/>
      <c r="D940" s="206" t="s">
        <v>157</v>
      </c>
      <c r="E940" s="217" t="s">
        <v>1</v>
      </c>
      <c r="F940" s="218" t="s">
        <v>1112</v>
      </c>
      <c r="G940" s="216"/>
      <c r="H940" s="219">
        <v>140</v>
      </c>
      <c r="I940" s="220"/>
      <c r="J940" s="216"/>
      <c r="K940" s="216"/>
      <c r="L940" s="221"/>
      <c r="M940" s="222"/>
      <c r="N940" s="223"/>
      <c r="O940" s="223"/>
      <c r="P940" s="223"/>
      <c r="Q940" s="223"/>
      <c r="R940" s="223"/>
      <c r="S940" s="223"/>
      <c r="T940" s="224"/>
      <c r="AT940" s="225" t="s">
        <v>157</v>
      </c>
      <c r="AU940" s="225" t="s">
        <v>86</v>
      </c>
      <c r="AV940" s="13" t="s">
        <v>86</v>
      </c>
      <c r="AW940" s="13" t="s">
        <v>32</v>
      </c>
      <c r="AX940" s="13" t="s">
        <v>82</v>
      </c>
      <c r="AY940" s="225" t="s">
        <v>148</v>
      </c>
    </row>
    <row r="941" spans="2:65" s="11" customFormat="1" ht="22.9" customHeight="1">
      <c r="B941" s="176"/>
      <c r="C941" s="177"/>
      <c r="D941" s="178" t="s">
        <v>76</v>
      </c>
      <c r="E941" s="190" t="s">
        <v>1208</v>
      </c>
      <c r="F941" s="190" t="s">
        <v>1209</v>
      </c>
      <c r="G941" s="177"/>
      <c r="H941" s="177"/>
      <c r="I941" s="180"/>
      <c r="J941" s="191">
        <f>BK941</f>
        <v>0</v>
      </c>
      <c r="K941" s="177"/>
      <c r="L941" s="182"/>
      <c r="M941" s="183"/>
      <c r="N941" s="184"/>
      <c r="O941" s="184"/>
      <c r="P941" s="185">
        <f>SUM(P942:P943)</f>
        <v>0</v>
      </c>
      <c r="Q941" s="184"/>
      <c r="R941" s="185">
        <f>SUM(R942:R943)</f>
        <v>0</v>
      </c>
      <c r="S941" s="184"/>
      <c r="T941" s="186">
        <f>SUM(T942:T943)</f>
        <v>1.6500000000000001E-2</v>
      </c>
      <c r="AR941" s="187" t="s">
        <v>86</v>
      </c>
      <c r="AT941" s="188" t="s">
        <v>76</v>
      </c>
      <c r="AU941" s="188" t="s">
        <v>82</v>
      </c>
      <c r="AY941" s="187" t="s">
        <v>148</v>
      </c>
      <c r="BK941" s="189">
        <f>SUM(BK942:BK943)</f>
        <v>0</v>
      </c>
    </row>
    <row r="942" spans="2:65" s="1" customFormat="1" ht="24" customHeight="1">
      <c r="B942" s="34"/>
      <c r="C942" s="192" t="s">
        <v>1210</v>
      </c>
      <c r="D942" s="192" t="s">
        <v>150</v>
      </c>
      <c r="E942" s="193" t="s">
        <v>1211</v>
      </c>
      <c r="F942" s="194" t="s">
        <v>1212</v>
      </c>
      <c r="G942" s="195" t="s">
        <v>712</v>
      </c>
      <c r="H942" s="196">
        <v>2</v>
      </c>
      <c r="I942" s="197"/>
      <c r="J942" s="196">
        <f>ROUND(I942*H942,2)</f>
        <v>0</v>
      </c>
      <c r="K942" s="194" t="s">
        <v>1</v>
      </c>
      <c r="L942" s="38"/>
      <c r="M942" s="198" t="s">
        <v>1</v>
      </c>
      <c r="N942" s="199" t="s">
        <v>42</v>
      </c>
      <c r="O942" s="66"/>
      <c r="P942" s="200">
        <f>O942*H942</f>
        <v>0</v>
      </c>
      <c r="Q942" s="200">
        <v>0</v>
      </c>
      <c r="R942" s="200">
        <f>Q942*H942</f>
        <v>0</v>
      </c>
      <c r="S942" s="200">
        <v>5.4999999999999997E-3</v>
      </c>
      <c r="T942" s="201">
        <f>S942*H942</f>
        <v>1.0999999999999999E-2</v>
      </c>
      <c r="AR942" s="202" t="s">
        <v>258</v>
      </c>
      <c r="AT942" s="202" t="s">
        <v>150</v>
      </c>
      <c r="AU942" s="202" t="s">
        <v>86</v>
      </c>
      <c r="AY942" s="17" t="s">
        <v>148</v>
      </c>
      <c r="BE942" s="203">
        <f>IF(N942="základní",J942,0)</f>
        <v>0</v>
      </c>
      <c r="BF942" s="203">
        <f>IF(N942="snížená",J942,0)</f>
        <v>0</v>
      </c>
      <c r="BG942" s="203">
        <f>IF(N942="zákl. přenesená",J942,0)</f>
        <v>0</v>
      </c>
      <c r="BH942" s="203">
        <f>IF(N942="sníž. přenesená",J942,0)</f>
        <v>0</v>
      </c>
      <c r="BI942" s="203">
        <f>IF(N942="nulová",J942,0)</f>
        <v>0</v>
      </c>
      <c r="BJ942" s="17" t="s">
        <v>82</v>
      </c>
      <c r="BK942" s="203">
        <f>ROUND(I942*H942,2)</f>
        <v>0</v>
      </c>
      <c r="BL942" s="17" t="s">
        <v>258</v>
      </c>
      <c r="BM942" s="202" t="s">
        <v>1213</v>
      </c>
    </row>
    <row r="943" spans="2:65" s="1" customFormat="1" ht="16.5" customHeight="1">
      <c r="B943" s="34"/>
      <c r="C943" s="192" t="s">
        <v>1214</v>
      </c>
      <c r="D943" s="192" t="s">
        <v>150</v>
      </c>
      <c r="E943" s="193" t="s">
        <v>1215</v>
      </c>
      <c r="F943" s="194" t="s">
        <v>1216</v>
      </c>
      <c r="G943" s="195" t="s">
        <v>712</v>
      </c>
      <c r="H943" s="196">
        <v>1</v>
      </c>
      <c r="I943" s="197"/>
      <c r="J943" s="196">
        <f>ROUND(I943*H943,2)</f>
        <v>0</v>
      </c>
      <c r="K943" s="194" t="s">
        <v>1</v>
      </c>
      <c r="L943" s="38"/>
      <c r="M943" s="198" t="s">
        <v>1</v>
      </c>
      <c r="N943" s="199" t="s">
        <v>42</v>
      </c>
      <c r="O943" s="66"/>
      <c r="P943" s="200">
        <f>O943*H943</f>
        <v>0</v>
      </c>
      <c r="Q943" s="200">
        <v>0</v>
      </c>
      <c r="R943" s="200">
        <f>Q943*H943</f>
        <v>0</v>
      </c>
      <c r="S943" s="200">
        <v>5.4999999999999997E-3</v>
      </c>
      <c r="T943" s="201">
        <f>S943*H943</f>
        <v>5.4999999999999997E-3</v>
      </c>
      <c r="AR943" s="202" t="s">
        <v>258</v>
      </c>
      <c r="AT943" s="202" t="s">
        <v>150</v>
      </c>
      <c r="AU943" s="202" t="s">
        <v>86</v>
      </c>
      <c r="AY943" s="17" t="s">
        <v>148</v>
      </c>
      <c r="BE943" s="203">
        <f>IF(N943="základní",J943,0)</f>
        <v>0</v>
      </c>
      <c r="BF943" s="203">
        <f>IF(N943="snížená",J943,0)</f>
        <v>0</v>
      </c>
      <c r="BG943" s="203">
        <f>IF(N943="zákl. přenesená",J943,0)</f>
        <v>0</v>
      </c>
      <c r="BH943" s="203">
        <f>IF(N943="sníž. přenesená",J943,0)</f>
        <v>0</v>
      </c>
      <c r="BI943" s="203">
        <f>IF(N943="nulová",J943,0)</f>
        <v>0</v>
      </c>
      <c r="BJ943" s="17" t="s">
        <v>82</v>
      </c>
      <c r="BK943" s="203">
        <f>ROUND(I943*H943,2)</f>
        <v>0</v>
      </c>
      <c r="BL943" s="17" t="s">
        <v>258</v>
      </c>
      <c r="BM943" s="202" t="s">
        <v>1217</v>
      </c>
    </row>
    <row r="944" spans="2:65" s="11" customFormat="1" ht="22.9" customHeight="1">
      <c r="B944" s="176"/>
      <c r="C944" s="177"/>
      <c r="D944" s="178" t="s">
        <v>76</v>
      </c>
      <c r="E944" s="190" t="s">
        <v>1218</v>
      </c>
      <c r="F944" s="190" t="s">
        <v>1219</v>
      </c>
      <c r="G944" s="177"/>
      <c r="H944" s="177"/>
      <c r="I944" s="180"/>
      <c r="J944" s="191">
        <f>BK944</f>
        <v>0</v>
      </c>
      <c r="K944" s="177"/>
      <c r="L944" s="182"/>
      <c r="M944" s="183"/>
      <c r="N944" s="184"/>
      <c r="O944" s="184"/>
      <c r="P944" s="185">
        <f>SUM(P945:P972)</f>
        <v>0</v>
      </c>
      <c r="Q944" s="184"/>
      <c r="R944" s="185">
        <f>SUM(R945:R972)</f>
        <v>1.7799251999999997</v>
      </c>
      <c r="S944" s="184"/>
      <c r="T944" s="186">
        <f>SUM(T945:T972)</f>
        <v>0</v>
      </c>
      <c r="AR944" s="187" t="s">
        <v>86</v>
      </c>
      <c r="AT944" s="188" t="s">
        <v>76</v>
      </c>
      <c r="AU944" s="188" t="s">
        <v>82</v>
      </c>
      <c r="AY944" s="187" t="s">
        <v>148</v>
      </c>
      <c r="BK944" s="189">
        <f>SUM(BK945:BK972)</f>
        <v>0</v>
      </c>
    </row>
    <row r="945" spans="2:65" s="1" customFormat="1" ht="24" customHeight="1">
      <c r="B945" s="34"/>
      <c r="C945" s="192" t="s">
        <v>1220</v>
      </c>
      <c r="D945" s="192" t="s">
        <v>150</v>
      </c>
      <c r="E945" s="193" t="s">
        <v>1221</v>
      </c>
      <c r="F945" s="194" t="s">
        <v>1222</v>
      </c>
      <c r="G945" s="195" t="s">
        <v>153</v>
      </c>
      <c r="H945" s="196">
        <v>14.46</v>
      </c>
      <c r="I945" s="197"/>
      <c r="J945" s="196">
        <f>ROUND(I945*H945,2)</f>
        <v>0</v>
      </c>
      <c r="K945" s="194" t="s">
        <v>1</v>
      </c>
      <c r="L945" s="38"/>
      <c r="M945" s="198" t="s">
        <v>1</v>
      </c>
      <c r="N945" s="199" t="s">
        <v>42</v>
      </c>
      <c r="O945" s="66"/>
      <c r="P945" s="200">
        <f>O945*H945</f>
        <v>0</v>
      </c>
      <c r="Q945" s="200">
        <v>1.874E-2</v>
      </c>
      <c r="R945" s="200">
        <f>Q945*H945</f>
        <v>0.27098040000000001</v>
      </c>
      <c r="S945" s="200">
        <v>0</v>
      </c>
      <c r="T945" s="201">
        <f>S945*H945</f>
        <v>0</v>
      </c>
      <c r="AR945" s="202" t="s">
        <v>258</v>
      </c>
      <c r="AT945" s="202" t="s">
        <v>150</v>
      </c>
      <c r="AU945" s="202" t="s">
        <v>86</v>
      </c>
      <c r="AY945" s="17" t="s">
        <v>148</v>
      </c>
      <c r="BE945" s="203">
        <f>IF(N945="základní",J945,0)</f>
        <v>0</v>
      </c>
      <c r="BF945" s="203">
        <f>IF(N945="snížená",J945,0)</f>
        <v>0</v>
      </c>
      <c r="BG945" s="203">
        <f>IF(N945="zákl. přenesená",J945,0)</f>
        <v>0</v>
      </c>
      <c r="BH945" s="203">
        <f>IF(N945="sníž. přenesená",J945,0)</f>
        <v>0</v>
      </c>
      <c r="BI945" s="203">
        <f>IF(N945="nulová",J945,0)</f>
        <v>0</v>
      </c>
      <c r="BJ945" s="17" t="s">
        <v>82</v>
      </c>
      <c r="BK945" s="203">
        <f>ROUND(I945*H945,2)</f>
        <v>0</v>
      </c>
      <c r="BL945" s="17" t="s">
        <v>258</v>
      </c>
      <c r="BM945" s="202" t="s">
        <v>1223</v>
      </c>
    </row>
    <row r="946" spans="2:65" s="12" customFormat="1">
      <c r="B946" s="204"/>
      <c r="C946" s="205"/>
      <c r="D946" s="206" t="s">
        <v>157</v>
      </c>
      <c r="E946" s="207" t="s">
        <v>1</v>
      </c>
      <c r="F946" s="208" t="s">
        <v>591</v>
      </c>
      <c r="G946" s="205"/>
      <c r="H946" s="207" t="s">
        <v>1</v>
      </c>
      <c r="I946" s="209"/>
      <c r="J946" s="205"/>
      <c r="K946" s="205"/>
      <c r="L946" s="210"/>
      <c r="M946" s="211"/>
      <c r="N946" s="212"/>
      <c r="O946" s="212"/>
      <c r="P946" s="212"/>
      <c r="Q946" s="212"/>
      <c r="R946" s="212"/>
      <c r="S946" s="212"/>
      <c r="T946" s="213"/>
      <c r="AT946" s="214" t="s">
        <v>157</v>
      </c>
      <c r="AU946" s="214" t="s">
        <v>86</v>
      </c>
      <c r="AV946" s="12" t="s">
        <v>82</v>
      </c>
      <c r="AW946" s="12" t="s">
        <v>32</v>
      </c>
      <c r="AX946" s="12" t="s">
        <v>77</v>
      </c>
      <c r="AY946" s="214" t="s">
        <v>148</v>
      </c>
    </row>
    <row r="947" spans="2:65" s="12" customFormat="1">
      <c r="B947" s="204"/>
      <c r="C947" s="205"/>
      <c r="D947" s="206" t="s">
        <v>157</v>
      </c>
      <c r="E947" s="207" t="s">
        <v>1</v>
      </c>
      <c r="F947" s="208" t="s">
        <v>1224</v>
      </c>
      <c r="G947" s="205"/>
      <c r="H947" s="207" t="s">
        <v>1</v>
      </c>
      <c r="I947" s="209"/>
      <c r="J947" s="205"/>
      <c r="K947" s="205"/>
      <c r="L947" s="210"/>
      <c r="M947" s="211"/>
      <c r="N947" s="212"/>
      <c r="O947" s="212"/>
      <c r="P947" s="212"/>
      <c r="Q947" s="212"/>
      <c r="R947" s="212"/>
      <c r="S947" s="212"/>
      <c r="T947" s="213"/>
      <c r="AT947" s="214" t="s">
        <v>157</v>
      </c>
      <c r="AU947" s="214" t="s">
        <v>86</v>
      </c>
      <c r="AV947" s="12" t="s">
        <v>82</v>
      </c>
      <c r="AW947" s="12" t="s">
        <v>32</v>
      </c>
      <c r="AX947" s="12" t="s">
        <v>77</v>
      </c>
      <c r="AY947" s="214" t="s">
        <v>148</v>
      </c>
    </row>
    <row r="948" spans="2:65" s="12" customFormat="1">
      <c r="B948" s="204"/>
      <c r="C948" s="205"/>
      <c r="D948" s="206" t="s">
        <v>157</v>
      </c>
      <c r="E948" s="207" t="s">
        <v>1</v>
      </c>
      <c r="F948" s="208" t="s">
        <v>1225</v>
      </c>
      <c r="G948" s="205"/>
      <c r="H948" s="207" t="s">
        <v>1</v>
      </c>
      <c r="I948" s="209"/>
      <c r="J948" s="205"/>
      <c r="K948" s="205"/>
      <c r="L948" s="210"/>
      <c r="M948" s="211"/>
      <c r="N948" s="212"/>
      <c r="O948" s="212"/>
      <c r="P948" s="212"/>
      <c r="Q948" s="212"/>
      <c r="R948" s="212"/>
      <c r="S948" s="212"/>
      <c r="T948" s="213"/>
      <c r="AT948" s="214" t="s">
        <v>157</v>
      </c>
      <c r="AU948" s="214" t="s">
        <v>86</v>
      </c>
      <c r="AV948" s="12" t="s">
        <v>82</v>
      </c>
      <c r="AW948" s="12" t="s">
        <v>32</v>
      </c>
      <c r="AX948" s="12" t="s">
        <v>77</v>
      </c>
      <c r="AY948" s="214" t="s">
        <v>148</v>
      </c>
    </row>
    <row r="949" spans="2:65" s="13" customFormat="1">
      <c r="B949" s="215"/>
      <c r="C949" s="216"/>
      <c r="D949" s="206" t="s">
        <v>157</v>
      </c>
      <c r="E949" s="217" t="s">
        <v>1</v>
      </c>
      <c r="F949" s="218" t="s">
        <v>1226</v>
      </c>
      <c r="G949" s="216"/>
      <c r="H949" s="219">
        <v>0.76</v>
      </c>
      <c r="I949" s="220"/>
      <c r="J949" s="216"/>
      <c r="K949" s="216"/>
      <c r="L949" s="221"/>
      <c r="M949" s="222"/>
      <c r="N949" s="223"/>
      <c r="O949" s="223"/>
      <c r="P949" s="223"/>
      <c r="Q949" s="223"/>
      <c r="R949" s="223"/>
      <c r="S949" s="223"/>
      <c r="T949" s="224"/>
      <c r="AT949" s="225" t="s">
        <v>157</v>
      </c>
      <c r="AU949" s="225" t="s">
        <v>86</v>
      </c>
      <c r="AV949" s="13" t="s">
        <v>86</v>
      </c>
      <c r="AW949" s="13" t="s">
        <v>32</v>
      </c>
      <c r="AX949" s="13" t="s">
        <v>77</v>
      </c>
      <c r="AY949" s="225" t="s">
        <v>148</v>
      </c>
    </row>
    <row r="950" spans="2:65" s="12" customFormat="1">
      <c r="B950" s="204"/>
      <c r="C950" s="205"/>
      <c r="D950" s="206" t="s">
        <v>157</v>
      </c>
      <c r="E950" s="207" t="s">
        <v>1</v>
      </c>
      <c r="F950" s="208" t="s">
        <v>265</v>
      </c>
      <c r="G950" s="205"/>
      <c r="H950" s="207" t="s">
        <v>1</v>
      </c>
      <c r="I950" s="209"/>
      <c r="J950" s="205"/>
      <c r="K950" s="205"/>
      <c r="L950" s="210"/>
      <c r="M950" s="211"/>
      <c r="N950" s="212"/>
      <c r="O950" s="212"/>
      <c r="P950" s="212"/>
      <c r="Q950" s="212"/>
      <c r="R950" s="212"/>
      <c r="S950" s="212"/>
      <c r="T950" s="213"/>
      <c r="AT950" s="214" t="s">
        <v>157</v>
      </c>
      <c r="AU950" s="214" t="s">
        <v>86</v>
      </c>
      <c r="AV950" s="12" t="s">
        <v>82</v>
      </c>
      <c r="AW950" s="12" t="s">
        <v>32</v>
      </c>
      <c r="AX950" s="12" t="s">
        <v>77</v>
      </c>
      <c r="AY950" s="214" t="s">
        <v>148</v>
      </c>
    </row>
    <row r="951" spans="2:65" s="13" customFormat="1">
      <c r="B951" s="215"/>
      <c r="C951" s="216"/>
      <c r="D951" s="206" t="s">
        <v>157</v>
      </c>
      <c r="E951" s="217" t="s">
        <v>1</v>
      </c>
      <c r="F951" s="218" t="s">
        <v>1227</v>
      </c>
      <c r="G951" s="216"/>
      <c r="H951" s="219">
        <v>2.2400000000000002</v>
      </c>
      <c r="I951" s="220"/>
      <c r="J951" s="216"/>
      <c r="K951" s="216"/>
      <c r="L951" s="221"/>
      <c r="M951" s="222"/>
      <c r="N951" s="223"/>
      <c r="O951" s="223"/>
      <c r="P951" s="223"/>
      <c r="Q951" s="223"/>
      <c r="R951" s="223"/>
      <c r="S951" s="223"/>
      <c r="T951" s="224"/>
      <c r="AT951" s="225" t="s">
        <v>157</v>
      </c>
      <c r="AU951" s="225" t="s">
        <v>86</v>
      </c>
      <c r="AV951" s="13" t="s">
        <v>86</v>
      </c>
      <c r="AW951" s="13" t="s">
        <v>32</v>
      </c>
      <c r="AX951" s="13" t="s">
        <v>77</v>
      </c>
      <c r="AY951" s="225" t="s">
        <v>148</v>
      </c>
    </row>
    <row r="952" spans="2:65" s="13" customFormat="1">
      <c r="B952" s="215"/>
      <c r="C952" s="216"/>
      <c r="D952" s="206" t="s">
        <v>157</v>
      </c>
      <c r="E952" s="217" t="s">
        <v>1</v>
      </c>
      <c r="F952" s="218" t="s">
        <v>1228</v>
      </c>
      <c r="G952" s="216"/>
      <c r="H952" s="219">
        <v>1.34</v>
      </c>
      <c r="I952" s="220"/>
      <c r="J952" s="216"/>
      <c r="K952" s="216"/>
      <c r="L952" s="221"/>
      <c r="M952" s="222"/>
      <c r="N952" s="223"/>
      <c r="O952" s="223"/>
      <c r="P952" s="223"/>
      <c r="Q952" s="223"/>
      <c r="R952" s="223"/>
      <c r="S952" s="223"/>
      <c r="T952" s="224"/>
      <c r="AT952" s="225" t="s">
        <v>157</v>
      </c>
      <c r="AU952" s="225" t="s">
        <v>86</v>
      </c>
      <c r="AV952" s="13" t="s">
        <v>86</v>
      </c>
      <c r="AW952" s="13" t="s">
        <v>32</v>
      </c>
      <c r="AX952" s="13" t="s">
        <v>77</v>
      </c>
      <c r="AY952" s="225" t="s">
        <v>148</v>
      </c>
    </row>
    <row r="953" spans="2:65" s="13" customFormat="1">
      <c r="B953" s="215"/>
      <c r="C953" s="216"/>
      <c r="D953" s="206" t="s">
        <v>157</v>
      </c>
      <c r="E953" s="217" t="s">
        <v>1</v>
      </c>
      <c r="F953" s="218" t="s">
        <v>1229</v>
      </c>
      <c r="G953" s="216"/>
      <c r="H953" s="219">
        <v>0.65</v>
      </c>
      <c r="I953" s="220"/>
      <c r="J953" s="216"/>
      <c r="K953" s="216"/>
      <c r="L953" s="221"/>
      <c r="M953" s="222"/>
      <c r="N953" s="223"/>
      <c r="O953" s="223"/>
      <c r="P953" s="223"/>
      <c r="Q953" s="223"/>
      <c r="R953" s="223"/>
      <c r="S953" s="223"/>
      <c r="T953" s="224"/>
      <c r="AT953" s="225" t="s">
        <v>157</v>
      </c>
      <c r="AU953" s="225" t="s">
        <v>86</v>
      </c>
      <c r="AV953" s="13" t="s">
        <v>86</v>
      </c>
      <c r="AW953" s="13" t="s">
        <v>32</v>
      </c>
      <c r="AX953" s="13" t="s">
        <v>77</v>
      </c>
      <c r="AY953" s="225" t="s">
        <v>148</v>
      </c>
    </row>
    <row r="954" spans="2:65" s="13" customFormat="1">
      <c r="B954" s="215"/>
      <c r="C954" s="216"/>
      <c r="D954" s="206" t="s">
        <v>157</v>
      </c>
      <c r="E954" s="217" t="s">
        <v>1</v>
      </c>
      <c r="F954" s="218" t="s">
        <v>1230</v>
      </c>
      <c r="G954" s="216"/>
      <c r="H954" s="219">
        <v>0.81</v>
      </c>
      <c r="I954" s="220"/>
      <c r="J954" s="216"/>
      <c r="K954" s="216"/>
      <c r="L954" s="221"/>
      <c r="M954" s="222"/>
      <c r="N954" s="223"/>
      <c r="O954" s="223"/>
      <c r="P954" s="223"/>
      <c r="Q954" s="223"/>
      <c r="R954" s="223"/>
      <c r="S954" s="223"/>
      <c r="T954" s="224"/>
      <c r="AT954" s="225" t="s">
        <v>157</v>
      </c>
      <c r="AU954" s="225" t="s">
        <v>86</v>
      </c>
      <c r="AV954" s="13" t="s">
        <v>86</v>
      </c>
      <c r="AW954" s="13" t="s">
        <v>32</v>
      </c>
      <c r="AX954" s="13" t="s">
        <v>77</v>
      </c>
      <c r="AY954" s="225" t="s">
        <v>148</v>
      </c>
    </row>
    <row r="955" spans="2:65" s="13" customFormat="1">
      <c r="B955" s="215"/>
      <c r="C955" s="216"/>
      <c r="D955" s="206" t="s">
        <v>157</v>
      </c>
      <c r="E955" s="217" t="s">
        <v>1</v>
      </c>
      <c r="F955" s="218" t="s">
        <v>1231</v>
      </c>
      <c r="G955" s="216"/>
      <c r="H955" s="219">
        <v>0.83</v>
      </c>
      <c r="I955" s="220"/>
      <c r="J955" s="216"/>
      <c r="K955" s="216"/>
      <c r="L955" s="221"/>
      <c r="M955" s="222"/>
      <c r="N955" s="223"/>
      <c r="O955" s="223"/>
      <c r="P955" s="223"/>
      <c r="Q955" s="223"/>
      <c r="R955" s="223"/>
      <c r="S955" s="223"/>
      <c r="T955" s="224"/>
      <c r="AT955" s="225" t="s">
        <v>157</v>
      </c>
      <c r="AU955" s="225" t="s">
        <v>86</v>
      </c>
      <c r="AV955" s="13" t="s">
        <v>86</v>
      </c>
      <c r="AW955" s="13" t="s">
        <v>32</v>
      </c>
      <c r="AX955" s="13" t="s">
        <v>77</v>
      </c>
      <c r="AY955" s="225" t="s">
        <v>148</v>
      </c>
    </row>
    <row r="956" spans="2:65" s="13" customFormat="1">
      <c r="B956" s="215"/>
      <c r="C956" s="216"/>
      <c r="D956" s="206" t="s">
        <v>157</v>
      </c>
      <c r="E956" s="217" t="s">
        <v>1</v>
      </c>
      <c r="F956" s="218" t="s">
        <v>1232</v>
      </c>
      <c r="G956" s="216"/>
      <c r="H956" s="219">
        <v>1.86</v>
      </c>
      <c r="I956" s="220"/>
      <c r="J956" s="216"/>
      <c r="K956" s="216"/>
      <c r="L956" s="221"/>
      <c r="M956" s="222"/>
      <c r="N956" s="223"/>
      <c r="O956" s="223"/>
      <c r="P956" s="223"/>
      <c r="Q956" s="223"/>
      <c r="R956" s="223"/>
      <c r="S956" s="223"/>
      <c r="T956" s="224"/>
      <c r="AT956" s="225" t="s">
        <v>157</v>
      </c>
      <c r="AU956" s="225" t="s">
        <v>86</v>
      </c>
      <c r="AV956" s="13" t="s">
        <v>86</v>
      </c>
      <c r="AW956" s="13" t="s">
        <v>32</v>
      </c>
      <c r="AX956" s="13" t="s">
        <v>77</v>
      </c>
      <c r="AY956" s="225" t="s">
        <v>148</v>
      </c>
    </row>
    <row r="957" spans="2:65" s="13" customFormat="1">
      <c r="B957" s="215"/>
      <c r="C957" s="216"/>
      <c r="D957" s="206" t="s">
        <v>157</v>
      </c>
      <c r="E957" s="217" t="s">
        <v>1</v>
      </c>
      <c r="F957" s="218" t="s">
        <v>1233</v>
      </c>
      <c r="G957" s="216"/>
      <c r="H957" s="219">
        <v>4.84</v>
      </c>
      <c r="I957" s="220"/>
      <c r="J957" s="216"/>
      <c r="K957" s="216"/>
      <c r="L957" s="221"/>
      <c r="M957" s="222"/>
      <c r="N957" s="223"/>
      <c r="O957" s="223"/>
      <c r="P957" s="223"/>
      <c r="Q957" s="223"/>
      <c r="R957" s="223"/>
      <c r="S957" s="223"/>
      <c r="T957" s="224"/>
      <c r="AT957" s="225" t="s">
        <v>157</v>
      </c>
      <c r="AU957" s="225" t="s">
        <v>86</v>
      </c>
      <c r="AV957" s="13" t="s">
        <v>86</v>
      </c>
      <c r="AW957" s="13" t="s">
        <v>32</v>
      </c>
      <c r="AX957" s="13" t="s">
        <v>77</v>
      </c>
      <c r="AY957" s="225" t="s">
        <v>148</v>
      </c>
    </row>
    <row r="958" spans="2:65" s="13" customFormat="1">
      <c r="B958" s="215"/>
      <c r="C958" s="216"/>
      <c r="D958" s="206" t="s">
        <v>157</v>
      </c>
      <c r="E958" s="217" t="s">
        <v>1</v>
      </c>
      <c r="F958" s="218" t="s">
        <v>1234</v>
      </c>
      <c r="G958" s="216"/>
      <c r="H958" s="219">
        <v>1.1299999999999999</v>
      </c>
      <c r="I958" s="220"/>
      <c r="J958" s="216"/>
      <c r="K958" s="216"/>
      <c r="L958" s="221"/>
      <c r="M958" s="222"/>
      <c r="N958" s="223"/>
      <c r="O958" s="223"/>
      <c r="P958" s="223"/>
      <c r="Q958" s="223"/>
      <c r="R958" s="223"/>
      <c r="S958" s="223"/>
      <c r="T958" s="224"/>
      <c r="AT958" s="225" t="s">
        <v>157</v>
      </c>
      <c r="AU958" s="225" t="s">
        <v>86</v>
      </c>
      <c r="AV958" s="13" t="s">
        <v>86</v>
      </c>
      <c r="AW958" s="13" t="s">
        <v>32</v>
      </c>
      <c r="AX958" s="13" t="s">
        <v>77</v>
      </c>
      <c r="AY958" s="225" t="s">
        <v>148</v>
      </c>
    </row>
    <row r="959" spans="2:65" s="15" customFormat="1">
      <c r="B959" s="246"/>
      <c r="C959" s="247"/>
      <c r="D959" s="206" t="s">
        <v>157</v>
      </c>
      <c r="E959" s="248" t="s">
        <v>1</v>
      </c>
      <c r="F959" s="249" t="s">
        <v>414</v>
      </c>
      <c r="G959" s="247"/>
      <c r="H959" s="250">
        <v>14.46</v>
      </c>
      <c r="I959" s="251"/>
      <c r="J959" s="247"/>
      <c r="K959" s="247"/>
      <c r="L959" s="252"/>
      <c r="M959" s="253"/>
      <c r="N959" s="254"/>
      <c r="O959" s="254"/>
      <c r="P959" s="254"/>
      <c r="Q959" s="254"/>
      <c r="R959" s="254"/>
      <c r="S959" s="254"/>
      <c r="T959" s="255"/>
      <c r="AT959" s="256" t="s">
        <v>157</v>
      </c>
      <c r="AU959" s="256" t="s">
        <v>86</v>
      </c>
      <c r="AV959" s="15" t="s">
        <v>166</v>
      </c>
      <c r="AW959" s="15" t="s">
        <v>32</v>
      </c>
      <c r="AX959" s="15" t="s">
        <v>77</v>
      </c>
      <c r="AY959" s="256" t="s">
        <v>148</v>
      </c>
    </row>
    <row r="960" spans="2:65" s="14" customFormat="1">
      <c r="B960" s="226"/>
      <c r="C960" s="227"/>
      <c r="D960" s="206" t="s">
        <v>157</v>
      </c>
      <c r="E960" s="228" t="s">
        <v>1</v>
      </c>
      <c r="F960" s="229" t="s">
        <v>160</v>
      </c>
      <c r="G960" s="227"/>
      <c r="H960" s="230">
        <v>14.46</v>
      </c>
      <c r="I960" s="231"/>
      <c r="J960" s="227"/>
      <c r="K960" s="227"/>
      <c r="L960" s="232"/>
      <c r="M960" s="233"/>
      <c r="N960" s="234"/>
      <c r="O960" s="234"/>
      <c r="P960" s="234"/>
      <c r="Q960" s="234"/>
      <c r="R960" s="234"/>
      <c r="S960" s="234"/>
      <c r="T960" s="235"/>
      <c r="AT960" s="236" t="s">
        <v>157</v>
      </c>
      <c r="AU960" s="236" t="s">
        <v>86</v>
      </c>
      <c r="AV960" s="14" t="s">
        <v>155</v>
      </c>
      <c r="AW960" s="14" t="s">
        <v>32</v>
      </c>
      <c r="AX960" s="14" t="s">
        <v>82</v>
      </c>
      <c r="AY960" s="236" t="s">
        <v>148</v>
      </c>
    </row>
    <row r="961" spans="2:65" s="1" customFormat="1" ht="24" customHeight="1">
      <c r="B961" s="34"/>
      <c r="C961" s="192" t="s">
        <v>1235</v>
      </c>
      <c r="D961" s="192" t="s">
        <v>150</v>
      </c>
      <c r="E961" s="193" t="s">
        <v>1236</v>
      </c>
      <c r="F961" s="194" t="s">
        <v>1237</v>
      </c>
      <c r="G961" s="195" t="s">
        <v>439</v>
      </c>
      <c r="H961" s="196">
        <v>10.199999999999999</v>
      </c>
      <c r="I961" s="197"/>
      <c r="J961" s="196">
        <f>ROUND(I961*H961,2)</f>
        <v>0</v>
      </c>
      <c r="K961" s="194" t="s">
        <v>1</v>
      </c>
      <c r="L961" s="38"/>
      <c r="M961" s="198" t="s">
        <v>1</v>
      </c>
      <c r="N961" s="199" t="s">
        <v>42</v>
      </c>
      <c r="O961" s="66"/>
      <c r="P961" s="200">
        <f>O961*H961</f>
        <v>0</v>
      </c>
      <c r="Q961" s="200">
        <v>1.874E-2</v>
      </c>
      <c r="R961" s="200">
        <f>Q961*H961</f>
        <v>0.19114799999999998</v>
      </c>
      <c r="S961" s="200">
        <v>0</v>
      </c>
      <c r="T961" s="201">
        <f>S961*H961</f>
        <v>0</v>
      </c>
      <c r="AR961" s="202" t="s">
        <v>258</v>
      </c>
      <c r="AT961" s="202" t="s">
        <v>150</v>
      </c>
      <c r="AU961" s="202" t="s">
        <v>86</v>
      </c>
      <c r="AY961" s="17" t="s">
        <v>148</v>
      </c>
      <c r="BE961" s="203">
        <f>IF(N961="základní",J961,0)</f>
        <v>0</v>
      </c>
      <c r="BF961" s="203">
        <f>IF(N961="snížená",J961,0)</f>
        <v>0</v>
      </c>
      <c r="BG961" s="203">
        <f>IF(N961="zákl. přenesená",J961,0)</f>
        <v>0</v>
      </c>
      <c r="BH961" s="203">
        <f>IF(N961="sníž. přenesená",J961,0)</f>
        <v>0</v>
      </c>
      <c r="BI961" s="203">
        <f>IF(N961="nulová",J961,0)</f>
        <v>0</v>
      </c>
      <c r="BJ961" s="17" t="s">
        <v>82</v>
      </c>
      <c r="BK961" s="203">
        <f>ROUND(I961*H961,2)</f>
        <v>0</v>
      </c>
      <c r="BL961" s="17" t="s">
        <v>258</v>
      </c>
      <c r="BM961" s="202" t="s">
        <v>1238</v>
      </c>
    </row>
    <row r="962" spans="2:65" s="12" customFormat="1">
      <c r="B962" s="204"/>
      <c r="C962" s="205"/>
      <c r="D962" s="206" t="s">
        <v>157</v>
      </c>
      <c r="E962" s="207" t="s">
        <v>1</v>
      </c>
      <c r="F962" s="208" t="s">
        <v>441</v>
      </c>
      <c r="G962" s="205"/>
      <c r="H962" s="207" t="s">
        <v>1</v>
      </c>
      <c r="I962" s="209"/>
      <c r="J962" s="205"/>
      <c r="K962" s="205"/>
      <c r="L962" s="210"/>
      <c r="M962" s="211"/>
      <c r="N962" s="212"/>
      <c r="O962" s="212"/>
      <c r="P962" s="212"/>
      <c r="Q962" s="212"/>
      <c r="R962" s="212"/>
      <c r="S962" s="212"/>
      <c r="T962" s="213"/>
      <c r="AT962" s="214" t="s">
        <v>157</v>
      </c>
      <c r="AU962" s="214" t="s">
        <v>86</v>
      </c>
      <c r="AV962" s="12" t="s">
        <v>82</v>
      </c>
      <c r="AW962" s="12" t="s">
        <v>32</v>
      </c>
      <c r="AX962" s="12" t="s">
        <v>77</v>
      </c>
      <c r="AY962" s="214" t="s">
        <v>148</v>
      </c>
    </row>
    <row r="963" spans="2:65" s="12" customFormat="1">
      <c r="B963" s="204"/>
      <c r="C963" s="205"/>
      <c r="D963" s="206" t="s">
        <v>157</v>
      </c>
      <c r="E963" s="207" t="s">
        <v>1</v>
      </c>
      <c r="F963" s="208" t="s">
        <v>587</v>
      </c>
      <c r="G963" s="205"/>
      <c r="H963" s="207" t="s">
        <v>1</v>
      </c>
      <c r="I963" s="209"/>
      <c r="J963" s="205"/>
      <c r="K963" s="205"/>
      <c r="L963" s="210"/>
      <c r="M963" s="211"/>
      <c r="N963" s="212"/>
      <c r="O963" s="212"/>
      <c r="P963" s="212"/>
      <c r="Q963" s="212"/>
      <c r="R963" s="212"/>
      <c r="S963" s="212"/>
      <c r="T963" s="213"/>
      <c r="AT963" s="214" t="s">
        <v>157</v>
      </c>
      <c r="AU963" s="214" t="s">
        <v>86</v>
      </c>
      <c r="AV963" s="12" t="s">
        <v>82</v>
      </c>
      <c r="AW963" s="12" t="s">
        <v>32</v>
      </c>
      <c r="AX963" s="12" t="s">
        <v>77</v>
      </c>
      <c r="AY963" s="214" t="s">
        <v>148</v>
      </c>
    </row>
    <row r="964" spans="2:65" s="13" customFormat="1">
      <c r="B964" s="215"/>
      <c r="C964" s="216"/>
      <c r="D964" s="206" t="s">
        <v>157</v>
      </c>
      <c r="E964" s="217" t="s">
        <v>1</v>
      </c>
      <c r="F964" s="218" t="s">
        <v>1239</v>
      </c>
      <c r="G964" s="216"/>
      <c r="H964" s="219">
        <v>10.199999999999999</v>
      </c>
      <c r="I964" s="220"/>
      <c r="J964" s="216"/>
      <c r="K964" s="216"/>
      <c r="L964" s="221"/>
      <c r="M964" s="222"/>
      <c r="N964" s="223"/>
      <c r="O964" s="223"/>
      <c r="P964" s="223"/>
      <c r="Q964" s="223"/>
      <c r="R964" s="223"/>
      <c r="S964" s="223"/>
      <c r="T964" s="224"/>
      <c r="AT964" s="225" t="s">
        <v>157</v>
      </c>
      <c r="AU964" s="225" t="s">
        <v>86</v>
      </c>
      <c r="AV964" s="13" t="s">
        <v>86</v>
      </c>
      <c r="AW964" s="13" t="s">
        <v>32</v>
      </c>
      <c r="AX964" s="13" t="s">
        <v>77</v>
      </c>
      <c r="AY964" s="225" t="s">
        <v>148</v>
      </c>
    </row>
    <row r="965" spans="2:65" s="14" customFormat="1">
      <c r="B965" s="226"/>
      <c r="C965" s="227"/>
      <c r="D965" s="206" t="s">
        <v>157</v>
      </c>
      <c r="E965" s="228" t="s">
        <v>1</v>
      </c>
      <c r="F965" s="229" t="s">
        <v>160</v>
      </c>
      <c r="G965" s="227"/>
      <c r="H965" s="230">
        <v>10.199999999999999</v>
      </c>
      <c r="I965" s="231"/>
      <c r="J965" s="227"/>
      <c r="K965" s="227"/>
      <c r="L965" s="232"/>
      <c r="M965" s="233"/>
      <c r="N965" s="234"/>
      <c r="O965" s="234"/>
      <c r="P965" s="234"/>
      <c r="Q965" s="234"/>
      <c r="R965" s="234"/>
      <c r="S965" s="234"/>
      <c r="T965" s="235"/>
      <c r="AT965" s="236" t="s">
        <v>157</v>
      </c>
      <c r="AU965" s="236" t="s">
        <v>86</v>
      </c>
      <c r="AV965" s="14" t="s">
        <v>155</v>
      </c>
      <c r="AW965" s="14" t="s">
        <v>32</v>
      </c>
      <c r="AX965" s="14" t="s">
        <v>82</v>
      </c>
      <c r="AY965" s="236" t="s">
        <v>148</v>
      </c>
    </row>
    <row r="966" spans="2:65" s="1" customFormat="1" ht="24" customHeight="1">
      <c r="B966" s="34"/>
      <c r="C966" s="192" t="s">
        <v>1240</v>
      </c>
      <c r="D966" s="192" t="s">
        <v>150</v>
      </c>
      <c r="E966" s="193" t="s">
        <v>1241</v>
      </c>
      <c r="F966" s="194" t="s">
        <v>1237</v>
      </c>
      <c r="G966" s="195" t="s">
        <v>439</v>
      </c>
      <c r="H966" s="196">
        <v>70.319999999999993</v>
      </c>
      <c r="I966" s="197"/>
      <c r="J966" s="196">
        <f>ROUND(I966*H966,2)</f>
        <v>0</v>
      </c>
      <c r="K966" s="194" t="s">
        <v>1</v>
      </c>
      <c r="L966" s="38"/>
      <c r="M966" s="198" t="s">
        <v>1</v>
      </c>
      <c r="N966" s="199" t="s">
        <v>42</v>
      </c>
      <c r="O966" s="66"/>
      <c r="P966" s="200">
        <f>O966*H966</f>
        <v>0</v>
      </c>
      <c r="Q966" s="200">
        <v>1.874E-2</v>
      </c>
      <c r="R966" s="200">
        <f>Q966*H966</f>
        <v>1.3177967999999998</v>
      </c>
      <c r="S966" s="200">
        <v>0</v>
      </c>
      <c r="T966" s="201">
        <f>S966*H966</f>
        <v>0</v>
      </c>
      <c r="AR966" s="202" t="s">
        <v>258</v>
      </c>
      <c r="AT966" s="202" t="s">
        <v>150</v>
      </c>
      <c r="AU966" s="202" t="s">
        <v>86</v>
      </c>
      <c r="AY966" s="17" t="s">
        <v>148</v>
      </c>
      <c r="BE966" s="203">
        <f>IF(N966="základní",J966,0)</f>
        <v>0</v>
      </c>
      <c r="BF966" s="203">
        <f>IF(N966="snížená",J966,0)</f>
        <v>0</v>
      </c>
      <c r="BG966" s="203">
        <f>IF(N966="zákl. přenesená",J966,0)</f>
        <v>0</v>
      </c>
      <c r="BH966" s="203">
        <f>IF(N966="sníž. přenesená",J966,0)</f>
        <v>0</v>
      </c>
      <c r="BI966" s="203">
        <f>IF(N966="nulová",J966,0)</f>
        <v>0</v>
      </c>
      <c r="BJ966" s="17" t="s">
        <v>82</v>
      </c>
      <c r="BK966" s="203">
        <f>ROUND(I966*H966,2)</f>
        <v>0</v>
      </c>
      <c r="BL966" s="17" t="s">
        <v>258</v>
      </c>
      <c r="BM966" s="202" t="s">
        <v>1242</v>
      </c>
    </row>
    <row r="967" spans="2:65" s="12" customFormat="1">
      <c r="B967" s="204"/>
      <c r="C967" s="205"/>
      <c r="D967" s="206" t="s">
        <v>157</v>
      </c>
      <c r="E967" s="207" t="s">
        <v>1</v>
      </c>
      <c r="F967" s="208" t="s">
        <v>441</v>
      </c>
      <c r="G967" s="205"/>
      <c r="H967" s="207" t="s">
        <v>1</v>
      </c>
      <c r="I967" s="209"/>
      <c r="J967" s="205"/>
      <c r="K967" s="205"/>
      <c r="L967" s="210"/>
      <c r="M967" s="211"/>
      <c r="N967" s="212"/>
      <c r="O967" s="212"/>
      <c r="P967" s="212"/>
      <c r="Q967" s="212"/>
      <c r="R967" s="212"/>
      <c r="S967" s="212"/>
      <c r="T967" s="213"/>
      <c r="AT967" s="214" t="s">
        <v>157</v>
      </c>
      <c r="AU967" s="214" t="s">
        <v>86</v>
      </c>
      <c r="AV967" s="12" t="s">
        <v>82</v>
      </c>
      <c r="AW967" s="12" t="s">
        <v>32</v>
      </c>
      <c r="AX967" s="12" t="s">
        <v>77</v>
      </c>
      <c r="AY967" s="214" t="s">
        <v>148</v>
      </c>
    </row>
    <row r="968" spans="2:65" s="12" customFormat="1">
      <c r="B968" s="204"/>
      <c r="C968" s="205"/>
      <c r="D968" s="206" t="s">
        <v>157</v>
      </c>
      <c r="E968" s="207" t="s">
        <v>1</v>
      </c>
      <c r="F968" s="208" t="s">
        <v>270</v>
      </c>
      <c r="G968" s="205"/>
      <c r="H968" s="207" t="s">
        <v>1</v>
      </c>
      <c r="I968" s="209"/>
      <c r="J968" s="205"/>
      <c r="K968" s="205"/>
      <c r="L968" s="210"/>
      <c r="M968" s="211"/>
      <c r="N968" s="212"/>
      <c r="O968" s="212"/>
      <c r="P968" s="212"/>
      <c r="Q968" s="212"/>
      <c r="R968" s="212"/>
      <c r="S968" s="212"/>
      <c r="T968" s="213"/>
      <c r="AT968" s="214" t="s">
        <v>157</v>
      </c>
      <c r="AU968" s="214" t="s">
        <v>86</v>
      </c>
      <c r="AV968" s="12" t="s">
        <v>82</v>
      </c>
      <c r="AW968" s="12" t="s">
        <v>32</v>
      </c>
      <c r="AX968" s="12" t="s">
        <v>77</v>
      </c>
      <c r="AY968" s="214" t="s">
        <v>148</v>
      </c>
    </row>
    <row r="969" spans="2:65" s="13" customFormat="1">
      <c r="B969" s="215"/>
      <c r="C969" s="216"/>
      <c r="D969" s="206" t="s">
        <v>157</v>
      </c>
      <c r="E969" s="217" t="s">
        <v>1</v>
      </c>
      <c r="F969" s="218" t="s">
        <v>1243</v>
      </c>
      <c r="G969" s="216"/>
      <c r="H969" s="219">
        <v>29.52</v>
      </c>
      <c r="I969" s="220"/>
      <c r="J969" s="216"/>
      <c r="K969" s="216"/>
      <c r="L969" s="221"/>
      <c r="M969" s="222"/>
      <c r="N969" s="223"/>
      <c r="O969" s="223"/>
      <c r="P969" s="223"/>
      <c r="Q969" s="223"/>
      <c r="R969" s="223"/>
      <c r="S969" s="223"/>
      <c r="T969" s="224"/>
      <c r="AT969" s="225" t="s">
        <v>157</v>
      </c>
      <c r="AU969" s="225" t="s">
        <v>86</v>
      </c>
      <c r="AV969" s="13" t="s">
        <v>86</v>
      </c>
      <c r="AW969" s="13" t="s">
        <v>32</v>
      </c>
      <c r="AX969" s="13" t="s">
        <v>77</v>
      </c>
      <c r="AY969" s="225" t="s">
        <v>148</v>
      </c>
    </row>
    <row r="970" spans="2:65" s="13" customFormat="1">
      <c r="B970" s="215"/>
      <c r="C970" s="216"/>
      <c r="D970" s="206" t="s">
        <v>157</v>
      </c>
      <c r="E970" s="217" t="s">
        <v>1</v>
      </c>
      <c r="F970" s="218" t="s">
        <v>1244</v>
      </c>
      <c r="G970" s="216"/>
      <c r="H970" s="219">
        <v>40.799999999999997</v>
      </c>
      <c r="I970" s="220"/>
      <c r="J970" s="216"/>
      <c r="K970" s="216"/>
      <c r="L970" s="221"/>
      <c r="M970" s="222"/>
      <c r="N970" s="223"/>
      <c r="O970" s="223"/>
      <c r="P970" s="223"/>
      <c r="Q970" s="223"/>
      <c r="R970" s="223"/>
      <c r="S970" s="223"/>
      <c r="T970" s="224"/>
      <c r="AT970" s="225" t="s">
        <v>157</v>
      </c>
      <c r="AU970" s="225" t="s">
        <v>86</v>
      </c>
      <c r="AV970" s="13" t="s">
        <v>86</v>
      </c>
      <c r="AW970" s="13" t="s">
        <v>32</v>
      </c>
      <c r="AX970" s="13" t="s">
        <v>77</v>
      </c>
      <c r="AY970" s="225" t="s">
        <v>148</v>
      </c>
    </row>
    <row r="971" spans="2:65" s="14" customFormat="1">
      <c r="B971" s="226"/>
      <c r="C971" s="227"/>
      <c r="D971" s="206" t="s">
        <v>157</v>
      </c>
      <c r="E971" s="228" t="s">
        <v>1</v>
      </c>
      <c r="F971" s="229" t="s">
        <v>160</v>
      </c>
      <c r="G971" s="227"/>
      <c r="H971" s="230">
        <v>70.319999999999993</v>
      </c>
      <c r="I971" s="231"/>
      <c r="J971" s="227"/>
      <c r="K971" s="227"/>
      <c r="L971" s="232"/>
      <c r="M971" s="233"/>
      <c r="N971" s="234"/>
      <c r="O971" s="234"/>
      <c r="P971" s="234"/>
      <c r="Q971" s="234"/>
      <c r="R971" s="234"/>
      <c r="S971" s="234"/>
      <c r="T971" s="235"/>
      <c r="AT971" s="236" t="s">
        <v>157</v>
      </c>
      <c r="AU971" s="236" t="s">
        <v>86</v>
      </c>
      <c r="AV971" s="14" t="s">
        <v>155</v>
      </c>
      <c r="AW971" s="14" t="s">
        <v>32</v>
      </c>
      <c r="AX971" s="14" t="s">
        <v>82</v>
      </c>
      <c r="AY971" s="236" t="s">
        <v>148</v>
      </c>
    </row>
    <row r="972" spans="2:65" s="1" customFormat="1" ht="24" customHeight="1">
      <c r="B972" s="34"/>
      <c r="C972" s="192" t="s">
        <v>1245</v>
      </c>
      <c r="D972" s="192" t="s">
        <v>150</v>
      </c>
      <c r="E972" s="193" t="s">
        <v>1246</v>
      </c>
      <c r="F972" s="194" t="s">
        <v>1247</v>
      </c>
      <c r="G972" s="195" t="s">
        <v>978</v>
      </c>
      <c r="H972" s="197"/>
      <c r="I972" s="197"/>
      <c r="J972" s="196">
        <f>ROUND(I972*H972,2)</f>
        <v>0</v>
      </c>
      <c r="K972" s="194" t="s">
        <v>154</v>
      </c>
      <c r="L972" s="38"/>
      <c r="M972" s="198" t="s">
        <v>1</v>
      </c>
      <c r="N972" s="199" t="s">
        <v>42</v>
      </c>
      <c r="O972" s="66"/>
      <c r="P972" s="200">
        <f>O972*H972</f>
        <v>0</v>
      </c>
      <c r="Q972" s="200">
        <v>0</v>
      </c>
      <c r="R972" s="200">
        <f>Q972*H972</f>
        <v>0</v>
      </c>
      <c r="S972" s="200">
        <v>0</v>
      </c>
      <c r="T972" s="201">
        <f>S972*H972</f>
        <v>0</v>
      </c>
      <c r="AR972" s="202" t="s">
        <v>258</v>
      </c>
      <c r="AT972" s="202" t="s">
        <v>150</v>
      </c>
      <c r="AU972" s="202" t="s">
        <v>86</v>
      </c>
      <c r="AY972" s="17" t="s">
        <v>148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17" t="s">
        <v>82</v>
      </c>
      <c r="BK972" s="203">
        <f>ROUND(I972*H972,2)</f>
        <v>0</v>
      </c>
      <c r="BL972" s="17" t="s">
        <v>258</v>
      </c>
      <c r="BM972" s="202" t="s">
        <v>1248</v>
      </c>
    </row>
    <row r="973" spans="2:65" s="11" customFormat="1" ht="22.9" customHeight="1">
      <c r="B973" s="176"/>
      <c r="C973" s="177"/>
      <c r="D973" s="178" t="s">
        <v>76</v>
      </c>
      <c r="E973" s="190" t="s">
        <v>1249</v>
      </c>
      <c r="F973" s="190" t="s">
        <v>1250</v>
      </c>
      <c r="G973" s="177"/>
      <c r="H973" s="177"/>
      <c r="I973" s="180"/>
      <c r="J973" s="191">
        <f>BK973</f>
        <v>0</v>
      </c>
      <c r="K973" s="177"/>
      <c r="L973" s="182"/>
      <c r="M973" s="183"/>
      <c r="N973" s="184"/>
      <c r="O973" s="184"/>
      <c r="P973" s="185">
        <f>SUM(P974:P1055)</f>
        <v>0</v>
      </c>
      <c r="Q973" s="184"/>
      <c r="R973" s="185">
        <f>SUM(R974:R1055)</f>
        <v>1.0215791999999999</v>
      </c>
      <c r="S973" s="184"/>
      <c r="T973" s="186">
        <f>SUM(T974:T1055)</f>
        <v>0.48650220000000005</v>
      </c>
      <c r="AR973" s="187" t="s">
        <v>86</v>
      </c>
      <c r="AT973" s="188" t="s">
        <v>76</v>
      </c>
      <c r="AU973" s="188" t="s">
        <v>82</v>
      </c>
      <c r="AY973" s="187" t="s">
        <v>148</v>
      </c>
      <c r="BK973" s="189">
        <f>SUM(BK974:BK1055)</f>
        <v>0</v>
      </c>
    </row>
    <row r="974" spans="2:65" s="1" customFormat="1" ht="16.5" customHeight="1">
      <c r="B974" s="34"/>
      <c r="C974" s="192" t="s">
        <v>1251</v>
      </c>
      <c r="D974" s="192" t="s">
        <v>150</v>
      </c>
      <c r="E974" s="193" t="s">
        <v>1252</v>
      </c>
      <c r="F974" s="194" t="s">
        <v>1253</v>
      </c>
      <c r="G974" s="195" t="s">
        <v>153</v>
      </c>
      <c r="H974" s="196">
        <v>2.04</v>
      </c>
      <c r="I974" s="197"/>
      <c r="J974" s="196">
        <f>ROUND(I974*H974,2)</f>
        <v>0</v>
      </c>
      <c r="K974" s="194" t="s">
        <v>154</v>
      </c>
      <c r="L974" s="38"/>
      <c r="M974" s="198" t="s">
        <v>1</v>
      </c>
      <c r="N974" s="199" t="s">
        <v>42</v>
      </c>
      <c r="O974" s="66"/>
      <c r="P974" s="200">
        <f>O974*H974</f>
        <v>0</v>
      </c>
      <c r="Q974" s="200">
        <v>0</v>
      </c>
      <c r="R974" s="200">
        <f>Q974*H974</f>
        <v>0</v>
      </c>
      <c r="S974" s="200">
        <v>5.94E-3</v>
      </c>
      <c r="T974" s="201">
        <f>S974*H974</f>
        <v>1.2117600000000001E-2</v>
      </c>
      <c r="AR974" s="202" t="s">
        <v>258</v>
      </c>
      <c r="AT974" s="202" t="s">
        <v>150</v>
      </c>
      <c r="AU974" s="202" t="s">
        <v>86</v>
      </c>
      <c r="AY974" s="17" t="s">
        <v>148</v>
      </c>
      <c r="BE974" s="203">
        <f>IF(N974="základní",J974,0)</f>
        <v>0</v>
      </c>
      <c r="BF974" s="203">
        <f>IF(N974="snížená",J974,0)</f>
        <v>0</v>
      </c>
      <c r="BG974" s="203">
        <f>IF(N974="zákl. přenesená",J974,0)</f>
        <v>0</v>
      </c>
      <c r="BH974" s="203">
        <f>IF(N974="sníž. přenesená",J974,0)</f>
        <v>0</v>
      </c>
      <c r="BI974" s="203">
        <f>IF(N974="nulová",J974,0)</f>
        <v>0</v>
      </c>
      <c r="BJ974" s="17" t="s">
        <v>82</v>
      </c>
      <c r="BK974" s="203">
        <f>ROUND(I974*H974,2)</f>
        <v>0</v>
      </c>
      <c r="BL974" s="17" t="s">
        <v>258</v>
      </c>
      <c r="BM974" s="202" t="s">
        <v>1254</v>
      </c>
    </row>
    <row r="975" spans="2:65" s="12" customFormat="1">
      <c r="B975" s="204"/>
      <c r="C975" s="205"/>
      <c r="D975" s="206" t="s">
        <v>157</v>
      </c>
      <c r="E975" s="207" t="s">
        <v>1</v>
      </c>
      <c r="F975" s="208" t="s">
        <v>1255</v>
      </c>
      <c r="G975" s="205"/>
      <c r="H975" s="207" t="s">
        <v>1</v>
      </c>
      <c r="I975" s="209"/>
      <c r="J975" s="205"/>
      <c r="K975" s="205"/>
      <c r="L975" s="210"/>
      <c r="M975" s="211"/>
      <c r="N975" s="212"/>
      <c r="O975" s="212"/>
      <c r="P975" s="212"/>
      <c r="Q975" s="212"/>
      <c r="R975" s="212"/>
      <c r="S975" s="212"/>
      <c r="T975" s="213"/>
      <c r="AT975" s="214" t="s">
        <v>157</v>
      </c>
      <c r="AU975" s="214" t="s">
        <v>86</v>
      </c>
      <c r="AV975" s="12" t="s">
        <v>82</v>
      </c>
      <c r="AW975" s="12" t="s">
        <v>32</v>
      </c>
      <c r="AX975" s="12" t="s">
        <v>77</v>
      </c>
      <c r="AY975" s="214" t="s">
        <v>148</v>
      </c>
    </row>
    <row r="976" spans="2:65" s="13" customFormat="1">
      <c r="B976" s="215"/>
      <c r="C976" s="216"/>
      <c r="D976" s="206" t="s">
        <v>157</v>
      </c>
      <c r="E976" s="217" t="s">
        <v>1</v>
      </c>
      <c r="F976" s="218" t="s">
        <v>1256</v>
      </c>
      <c r="G976" s="216"/>
      <c r="H976" s="219">
        <v>2.04</v>
      </c>
      <c r="I976" s="220"/>
      <c r="J976" s="216"/>
      <c r="K976" s="216"/>
      <c r="L976" s="221"/>
      <c r="M976" s="222"/>
      <c r="N976" s="223"/>
      <c r="O976" s="223"/>
      <c r="P976" s="223"/>
      <c r="Q976" s="223"/>
      <c r="R976" s="223"/>
      <c r="S976" s="223"/>
      <c r="T976" s="224"/>
      <c r="AT976" s="225" t="s">
        <v>157</v>
      </c>
      <c r="AU976" s="225" t="s">
        <v>86</v>
      </c>
      <c r="AV976" s="13" t="s">
        <v>86</v>
      </c>
      <c r="AW976" s="13" t="s">
        <v>32</v>
      </c>
      <c r="AX976" s="13" t="s">
        <v>82</v>
      </c>
      <c r="AY976" s="225" t="s">
        <v>148</v>
      </c>
    </row>
    <row r="977" spans="2:65" s="1" customFormat="1" ht="24" customHeight="1">
      <c r="B977" s="34"/>
      <c r="C977" s="192" t="s">
        <v>1257</v>
      </c>
      <c r="D977" s="192" t="s">
        <v>150</v>
      </c>
      <c r="E977" s="193" t="s">
        <v>1258</v>
      </c>
      <c r="F977" s="194" t="s">
        <v>1259</v>
      </c>
      <c r="G977" s="195" t="s">
        <v>439</v>
      </c>
      <c r="H977" s="196">
        <v>36.299999999999997</v>
      </c>
      <c r="I977" s="197"/>
      <c r="J977" s="196">
        <f>ROUND(I977*H977,2)</f>
        <v>0</v>
      </c>
      <c r="K977" s="194" t="s">
        <v>154</v>
      </c>
      <c r="L977" s="38"/>
      <c r="M977" s="198" t="s">
        <v>1</v>
      </c>
      <c r="N977" s="199" t="s">
        <v>42</v>
      </c>
      <c r="O977" s="66"/>
      <c r="P977" s="200">
        <f>O977*H977</f>
        <v>0</v>
      </c>
      <c r="Q977" s="200">
        <v>0</v>
      </c>
      <c r="R977" s="200">
        <f>Q977*H977</f>
        <v>0</v>
      </c>
      <c r="S977" s="200">
        <v>1.7700000000000001E-3</v>
      </c>
      <c r="T977" s="201">
        <f>S977*H977</f>
        <v>6.4251000000000003E-2</v>
      </c>
      <c r="AR977" s="202" t="s">
        <v>258</v>
      </c>
      <c r="AT977" s="202" t="s">
        <v>150</v>
      </c>
      <c r="AU977" s="202" t="s">
        <v>86</v>
      </c>
      <c r="AY977" s="17" t="s">
        <v>148</v>
      </c>
      <c r="BE977" s="203">
        <f>IF(N977="základní",J977,0)</f>
        <v>0</v>
      </c>
      <c r="BF977" s="203">
        <f>IF(N977="snížená",J977,0)</f>
        <v>0</v>
      </c>
      <c r="BG977" s="203">
        <f>IF(N977="zákl. přenesená",J977,0)</f>
        <v>0</v>
      </c>
      <c r="BH977" s="203">
        <f>IF(N977="sníž. přenesená",J977,0)</f>
        <v>0</v>
      </c>
      <c r="BI977" s="203">
        <f>IF(N977="nulová",J977,0)</f>
        <v>0</v>
      </c>
      <c r="BJ977" s="17" t="s">
        <v>82</v>
      </c>
      <c r="BK977" s="203">
        <f>ROUND(I977*H977,2)</f>
        <v>0</v>
      </c>
      <c r="BL977" s="17" t="s">
        <v>258</v>
      </c>
      <c r="BM977" s="202" t="s">
        <v>1260</v>
      </c>
    </row>
    <row r="978" spans="2:65" s="13" customFormat="1">
      <c r="B978" s="215"/>
      <c r="C978" s="216"/>
      <c r="D978" s="206" t="s">
        <v>157</v>
      </c>
      <c r="E978" s="217" t="s">
        <v>1</v>
      </c>
      <c r="F978" s="218" t="s">
        <v>833</v>
      </c>
      <c r="G978" s="216"/>
      <c r="H978" s="219">
        <v>36.299999999999997</v>
      </c>
      <c r="I978" s="220"/>
      <c r="J978" s="216"/>
      <c r="K978" s="216"/>
      <c r="L978" s="221"/>
      <c r="M978" s="222"/>
      <c r="N978" s="223"/>
      <c r="O978" s="223"/>
      <c r="P978" s="223"/>
      <c r="Q978" s="223"/>
      <c r="R978" s="223"/>
      <c r="S978" s="223"/>
      <c r="T978" s="224"/>
      <c r="AT978" s="225" t="s">
        <v>157</v>
      </c>
      <c r="AU978" s="225" t="s">
        <v>86</v>
      </c>
      <c r="AV978" s="13" t="s">
        <v>86</v>
      </c>
      <c r="AW978" s="13" t="s">
        <v>32</v>
      </c>
      <c r="AX978" s="13" t="s">
        <v>82</v>
      </c>
      <c r="AY978" s="225" t="s">
        <v>148</v>
      </c>
    </row>
    <row r="979" spans="2:65" s="1" customFormat="1" ht="24" customHeight="1">
      <c r="B979" s="34"/>
      <c r="C979" s="192" t="s">
        <v>1261</v>
      </c>
      <c r="D979" s="192" t="s">
        <v>150</v>
      </c>
      <c r="E979" s="193" t="s">
        <v>1262</v>
      </c>
      <c r="F979" s="194" t="s">
        <v>1263</v>
      </c>
      <c r="G979" s="195" t="s">
        <v>439</v>
      </c>
      <c r="H979" s="196">
        <v>62.04</v>
      </c>
      <c r="I979" s="197"/>
      <c r="J979" s="196">
        <f>ROUND(I979*H979,2)</f>
        <v>0</v>
      </c>
      <c r="K979" s="194" t="s">
        <v>154</v>
      </c>
      <c r="L979" s="38"/>
      <c r="M979" s="198" t="s">
        <v>1</v>
      </c>
      <c r="N979" s="199" t="s">
        <v>42</v>
      </c>
      <c r="O979" s="66"/>
      <c r="P979" s="200">
        <f>O979*H979</f>
        <v>0</v>
      </c>
      <c r="Q979" s="200">
        <v>0</v>
      </c>
      <c r="R979" s="200">
        <f>Q979*H979</f>
        <v>0</v>
      </c>
      <c r="S979" s="200">
        <v>1.91E-3</v>
      </c>
      <c r="T979" s="201">
        <f>S979*H979</f>
        <v>0.1184964</v>
      </c>
      <c r="AR979" s="202" t="s">
        <v>258</v>
      </c>
      <c r="AT979" s="202" t="s">
        <v>150</v>
      </c>
      <c r="AU979" s="202" t="s">
        <v>86</v>
      </c>
      <c r="AY979" s="17" t="s">
        <v>148</v>
      </c>
      <c r="BE979" s="203">
        <f>IF(N979="základní",J979,0)</f>
        <v>0</v>
      </c>
      <c r="BF979" s="203">
        <f>IF(N979="snížená",J979,0)</f>
        <v>0</v>
      </c>
      <c r="BG979" s="203">
        <f>IF(N979="zákl. přenesená",J979,0)</f>
        <v>0</v>
      </c>
      <c r="BH979" s="203">
        <f>IF(N979="sníž. přenesená",J979,0)</f>
        <v>0</v>
      </c>
      <c r="BI979" s="203">
        <f>IF(N979="nulová",J979,0)</f>
        <v>0</v>
      </c>
      <c r="BJ979" s="17" t="s">
        <v>82</v>
      </c>
      <c r="BK979" s="203">
        <f>ROUND(I979*H979,2)</f>
        <v>0</v>
      </c>
      <c r="BL979" s="17" t="s">
        <v>258</v>
      </c>
      <c r="BM979" s="202" t="s">
        <v>1264</v>
      </c>
    </row>
    <row r="980" spans="2:65" s="13" customFormat="1">
      <c r="B980" s="215"/>
      <c r="C980" s="216"/>
      <c r="D980" s="206" t="s">
        <v>157</v>
      </c>
      <c r="E980" s="217" t="s">
        <v>1</v>
      </c>
      <c r="F980" s="218" t="s">
        <v>1265</v>
      </c>
      <c r="G980" s="216"/>
      <c r="H980" s="219">
        <v>62.04</v>
      </c>
      <c r="I980" s="220"/>
      <c r="J980" s="216"/>
      <c r="K980" s="216"/>
      <c r="L980" s="221"/>
      <c r="M980" s="222"/>
      <c r="N980" s="223"/>
      <c r="O980" s="223"/>
      <c r="P980" s="223"/>
      <c r="Q980" s="223"/>
      <c r="R980" s="223"/>
      <c r="S980" s="223"/>
      <c r="T980" s="224"/>
      <c r="AT980" s="225" t="s">
        <v>157</v>
      </c>
      <c r="AU980" s="225" t="s">
        <v>86</v>
      </c>
      <c r="AV980" s="13" t="s">
        <v>86</v>
      </c>
      <c r="AW980" s="13" t="s">
        <v>32</v>
      </c>
      <c r="AX980" s="13" t="s">
        <v>82</v>
      </c>
      <c r="AY980" s="225" t="s">
        <v>148</v>
      </c>
    </row>
    <row r="981" spans="2:65" s="1" customFormat="1" ht="16.5" customHeight="1">
      <c r="B981" s="34"/>
      <c r="C981" s="192" t="s">
        <v>1266</v>
      </c>
      <c r="D981" s="192" t="s">
        <v>150</v>
      </c>
      <c r="E981" s="193" t="s">
        <v>1267</v>
      </c>
      <c r="F981" s="194" t="s">
        <v>1268</v>
      </c>
      <c r="G981" s="195" t="s">
        <v>439</v>
      </c>
      <c r="H981" s="196">
        <v>82.96</v>
      </c>
      <c r="I981" s="197"/>
      <c r="J981" s="196">
        <f>ROUND(I981*H981,2)</f>
        <v>0</v>
      </c>
      <c r="K981" s="194" t="s">
        <v>154</v>
      </c>
      <c r="L981" s="38"/>
      <c r="M981" s="198" t="s">
        <v>1</v>
      </c>
      <c r="N981" s="199" t="s">
        <v>42</v>
      </c>
      <c r="O981" s="66"/>
      <c r="P981" s="200">
        <f>O981*H981</f>
        <v>0</v>
      </c>
      <c r="Q981" s="200">
        <v>0</v>
      </c>
      <c r="R981" s="200">
        <f>Q981*H981</f>
        <v>0</v>
      </c>
      <c r="S981" s="200">
        <v>1.67E-3</v>
      </c>
      <c r="T981" s="201">
        <f>S981*H981</f>
        <v>0.13854320000000001</v>
      </c>
      <c r="AR981" s="202" t="s">
        <v>258</v>
      </c>
      <c r="AT981" s="202" t="s">
        <v>150</v>
      </c>
      <c r="AU981" s="202" t="s">
        <v>86</v>
      </c>
      <c r="AY981" s="17" t="s">
        <v>148</v>
      </c>
      <c r="BE981" s="203">
        <f>IF(N981="základní",J981,0)</f>
        <v>0</v>
      </c>
      <c r="BF981" s="203">
        <f>IF(N981="snížená",J981,0)</f>
        <v>0</v>
      </c>
      <c r="BG981" s="203">
        <f>IF(N981="zákl. přenesená",J981,0)</f>
        <v>0</v>
      </c>
      <c r="BH981" s="203">
        <f>IF(N981="sníž. přenesená",J981,0)</f>
        <v>0</v>
      </c>
      <c r="BI981" s="203">
        <f>IF(N981="nulová",J981,0)</f>
        <v>0</v>
      </c>
      <c r="BJ981" s="17" t="s">
        <v>82</v>
      </c>
      <c r="BK981" s="203">
        <f>ROUND(I981*H981,2)</f>
        <v>0</v>
      </c>
      <c r="BL981" s="17" t="s">
        <v>258</v>
      </c>
      <c r="BM981" s="202" t="s">
        <v>1269</v>
      </c>
    </row>
    <row r="982" spans="2:65" s="12" customFormat="1">
      <c r="B982" s="204"/>
      <c r="C982" s="205"/>
      <c r="D982" s="206" t="s">
        <v>157</v>
      </c>
      <c r="E982" s="207" t="s">
        <v>1</v>
      </c>
      <c r="F982" s="208" t="s">
        <v>1270</v>
      </c>
      <c r="G982" s="205"/>
      <c r="H982" s="207" t="s">
        <v>1</v>
      </c>
      <c r="I982" s="209"/>
      <c r="J982" s="205"/>
      <c r="K982" s="205"/>
      <c r="L982" s="210"/>
      <c r="M982" s="211"/>
      <c r="N982" s="212"/>
      <c r="O982" s="212"/>
      <c r="P982" s="212"/>
      <c r="Q982" s="212"/>
      <c r="R982" s="212"/>
      <c r="S982" s="212"/>
      <c r="T982" s="213"/>
      <c r="AT982" s="214" t="s">
        <v>157</v>
      </c>
      <c r="AU982" s="214" t="s">
        <v>86</v>
      </c>
      <c r="AV982" s="12" t="s">
        <v>82</v>
      </c>
      <c r="AW982" s="12" t="s">
        <v>32</v>
      </c>
      <c r="AX982" s="12" t="s">
        <v>77</v>
      </c>
      <c r="AY982" s="214" t="s">
        <v>148</v>
      </c>
    </row>
    <row r="983" spans="2:65" s="12" customFormat="1">
      <c r="B983" s="204"/>
      <c r="C983" s="205"/>
      <c r="D983" s="206" t="s">
        <v>157</v>
      </c>
      <c r="E983" s="207" t="s">
        <v>1</v>
      </c>
      <c r="F983" s="208" t="s">
        <v>265</v>
      </c>
      <c r="G983" s="205"/>
      <c r="H983" s="207" t="s">
        <v>1</v>
      </c>
      <c r="I983" s="209"/>
      <c r="J983" s="205"/>
      <c r="K983" s="205"/>
      <c r="L983" s="210"/>
      <c r="M983" s="211"/>
      <c r="N983" s="212"/>
      <c r="O983" s="212"/>
      <c r="P983" s="212"/>
      <c r="Q983" s="212"/>
      <c r="R983" s="212"/>
      <c r="S983" s="212"/>
      <c r="T983" s="213"/>
      <c r="AT983" s="214" t="s">
        <v>157</v>
      </c>
      <c r="AU983" s="214" t="s">
        <v>86</v>
      </c>
      <c r="AV983" s="12" t="s">
        <v>82</v>
      </c>
      <c r="AW983" s="12" t="s">
        <v>32</v>
      </c>
      <c r="AX983" s="12" t="s">
        <v>77</v>
      </c>
      <c r="AY983" s="214" t="s">
        <v>148</v>
      </c>
    </row>
    <row r="984" spans="2:65" s="13" customFormat="1" ht="20">
      <c r="B984" s="215"/>
      <c r="C984" s="216"/>
      <c r="D984" s="206" t="s">
        <v>157</v>
      </c>
      <c r="E984" s="217" t="s">
        <v>1</v>
      </c>
      <c r="F984" s="218" t="s">
        <v>1271</v>
      </c>
      <c r="G984" s="216"/>
      <c r="H984" s="219">
        <v>16.63</v>
      </c>
      <c r="I984" s="220"/>
      <c r="J984" s="216"/>
      <c r="K984" s="216"/>
      <c r="L984" s="221"/>
      <c r="M984" s="222"/>
      <c r="N984" s="223"/>
      <c r="O984" s="223"/>
      <c r="P984" s="223"/>
      <c r="Q984" s="223"/>
      <c r="R984" s="223"/>
      <c r="S984" s="223"/>
      <c r="T984" s="224"/>
      <c r="AT984" s="225" t="s">
        <v>157</v>
      </c>
      <c r="AU984" s="225" t="s">
        <v>86</v>
      </c>
      <c r="AV984" s="13" t="s">
        <v>86</v>
      </c>
      <c r="AW984" s="13" t="s">
        <v>32</v>
      </c>
      <c r="AX984" s="13" t="s">
        <v>77</v>
      </c>
      <c r="AY984" s="225" t="s">
        <v>148</v>
      </c>
    </row>
    <row r="985" spans="2:65" s="13" customFormat="1">
      <c r="B985" s="215"/>
      <c r="C985" s="216"/>
      <c r="D985" s="206" t="s">
        <v>157</v>
      </c>
      <c r="E985" s="217" t="s">
        <v>1</v>
      </c>
      <c r="F985" s="218" t="s">
        <v>1272</v>
      </c>
      <c r="G985" s="216"/>
      <c r="H985" s="219">
        <v>18.73</v>
      </c>
      <c r="I985" s="220"/>
      <c r="J985" s="216"/>
      <c r="K985" s="216"/>
      <c r="L985" s="221"/>
      <c r="M985" s="222"/>
      <c r="N985" s="223"/>
      <c r="O985" s="223"/>
      <c r="P985" s="223"/>
      <c r="Q985" s="223"/>
      <c r="R985" s="223"/>
      <c r="S985" s="223"/>
      <c r="T985" s="224"/>
      <c r="AT985" s="225" t="s">
        <v>157</v>
      </c>
      <c r="AU985" s="225" t="s">
        <v>86</v>
      </c>
      <c r="AV985" s="13" t="s">
        <v>86</v>
      </c>
      <c r="AW985" s="13" t="s">
        <v>32</v>
      </c>
      <c r="AX985" s="13" t="s">
        <v>77</v>
      </c>
      <c r="AY985" s="225" t="s">
        <v>148</v>
      </c>
    </row>
    <row r="986" spans="2:65" s="12" customFormat="1">
      <c r="B986" s="204"/>
      <c r="C986" s="205"/>
      <c r="D986" s="206" t="s">
        <v>157</v>
      </c>
      <c r="E986" s="207" t="s">
        <v>1</v>
      </c>
      <c r="F986" s="208" t="s">
        <v>270</v>
      </c>
      <c r="G986" s="205"/>
      <c r="H986" s="207" t="s">
        <v>1</v>
      </c>
      <c r="I986" s="209"/>
      <c r="J986" s="205"/>
      <c r="K986" s="205"/>
      <c r="L986" s="210"/>
      <c r="M986" s="211"/>
      <c r="N986" s="212"/>
      <c r="O986" s="212"/>
      <c r="P986" s="212"/>
      <c r="Q986" s="212"/>
      <c r="R986" s="212"/>
      <c r="S986" s="212"/>
      <c r="T986" s="213"/>
      <c r="AT986" s="214" t="s">
        <v>157</v>
      </c>
      <c r="AU986" s="214" t="s">
        <v>86</v>
      </c>
      <c r="AV986" s="12" t="s">
        <v>82</v>
      </c>
      <c r="AW986" s="12" t="s">
        <v>32</v>
      </c>
      <c r="AX986" s="12" t="s">
        <v>77</v>
      </c>
      <c r="AY986" s="214" t="s">
        <v>148</v>
      </c>
    </row>
    <row r="987" spans="2:65" s="13" customFormat="1">
      <c r="B987" s="215"/>
      <c r="C987" s="216"/>
      <c r="D987" s="206" t="s">
        <v>157</v>
      </c>
      <c r="E987" s="217" t="s">
        <v>1</v>
      </c>
      <c r="F987" s="218" t="s">
        <v>1273</v>
      </c>
      <c r="G987" s="216"/>
      <c r="H987" s="219">
        <v>15.76</v>
      </c>
      <c r="I987" s="220"/>
      <c r="J987" s="216"/>
      <c r="K987" s="216"/>
      <c r="L987" s="221"/>
      <c r="M987" s="222"/>
      <c r="N987" s="223"/>
      <c r="O987" s="223"/>
      <c r="P987" s="223"/>
      <c r="Q987" s="223"/>
      <c r="R987" s="223"/>
      <c r="S987" s="223"/>
      <c r="T987" s="224"/>
      <c r="AT987" s="225" t="s">
        <v>157</v>
      </c>
      <c r="AU987" s="225" t="s">
        <v>86</v>
      </c>
      <c r="AV987" s="13" t="s">
        <v>86</v>
      </c>
      <c r="AW987" s="13" t="s">
        <v>32</v>
      </c>
      <c r="AX987" s="13" t="s">
        <v>77</v>
      </c>
      <c r="AY987" s="225" t="s">
        <v>148</v>
      </c>
    </row>
    <row r="988" spans="2:65" s="13" customFormat="1">
      <c r="B988" s="215"/>
      <c r="C988" s="216"/>
      <c r="D988" s="206" t="s">
        <v>157</v>
      </c>
      <c r="E988" s="217" t="s">
        <v>1</v>
      </c>
      <c r="F988" s="218" t="s">
        <v>1274</v>
      </c>
      <c r="G988" s="216"/>
      <c r="H988" s="219">
        <v>20.81</v>
      </c>
      <c r="I988" s="220"/>
      <c r="J988" s="216"/>
      <c r="K988" s="216"/>
      <c r="L988" s="221"/>
      <c r="M988" s="222"/>
      <c r="N988" s="223"/>
      <c r="O988" s="223"/>
      <c r="P988" s="223"/>
      <c r="Q988" s="223"/>
      <c r="R988" s="223"/>
      <c r="S988" s="223"/>
      <c r="T988" s="224"/>
      <c r="AT988" s="225" t="s">
        <v>157</v>
      </c>
      <c r="AU988" s="225" t="s">
        <v>86</v>
      </c>
      <c r="AV988" s="13" t="s">
        <v>86</v>
      </c>
      <c r="AW988" s="13" t="s">
        <v>32</v>
      </c>
      <c r="AX988" s="13" t="s">
        <v>77</v>
      </c>
      <c r="AY988" s="225" t="s">
        <v>148</v>
      </c>
    </row>
    <row r="989" spans="2:65" s="12" customFormat="1">
      <c r="B989" s="204"/>
      <c r="C989" s="205"/>
      <c r="D989" s="206" t="s">
        <v>157</v>
      </c>
      <c r="E989" s="207" t="s">
        <v>1</v>
      </c>
      <c r="F989" s="208" t="s">
        <v>448</v>
      </c>
      <c r="G989" s="205"/>
      <c r="H989" s="207" t="s">
        <v>1</v>
      </c>
      <c r="I989" s="209"/>
      <c r="J989" s="205"/>
      <c r="K989" s="205"/>
      <c r="L989" s="210"/>
      <c r="M989" s="211"/>
      <c r="N989" s="212"/>
      <c r="O989" s="212"/>
      <c r="P989" s="212"/>
      <c r="Q989" s="212"/>
      <c r="R989" s="212"/>
      <c r="S989" s="212"/>
      <c r="T989" s="213"/>
      <c r="AT989" s="214" t="s">
        <v>157</v>
      </c>
      <c r="AU989" s="214" t="s">
        <v>86</v>
      </c>
      <c r="AV989" s="12" t="s">
        <v>82</v>
      </c>
      <c r="AW989" s="12" t="s">
        <v>32</v>
      </c>
      <c r="AX989" s="12" t="s">
        <v>77</v>
      </c>
      <c r="AY989" s="214" t="s">
        <v>148</v>
      </c>
    </row>
    <row r="990" spans="2:65" s="13" customFormat="1">
      <c r="B990" s="215"/>
      <c r="C990" s="216"/>
      <c r="D990" s="206" t="s">
        <v>157</v>
      </c>
      <c r="E990" s="217" t="s">
        <v>1</v>
      </c>
      <c r="F990" s="218" t="s">
        <v>77</v>
      </c>
      <c r="G990" s="216"/>
      <c r="H990" s="219">
        <v>0</v>
      </c>
      <c r="I990" s="220"/>
      <c r="J990" s="216"/>
      <c r="K990" s="216"/>
      <c r="L990" s="221"/>
      <c r="M990" s="222"/>
      <c r="N990" s="223"/>
      <c r="O990" s="223"/>
      <c r="P990" s="223"/>
      <c r="Q990" s="223"/>
      <c r="R990" s="223"/>
      <c r="S990" s="223"/>
      <c r="T990" s="224"/>
      <c r="AT990" s="225" t="s">
        <v>157</v>
      </c>
      <c r="AU990" s="225" t="s">
        <v>86</v>
      </c>
      <c r="AV990" s="13" t="s">
        <v>86</v>
      </c>
      <c r="AW990" s="13" t="s">
        <v>32</v>
      </c>
      <c r="AX990" s="13" t="s">
        <v>77</v>
      </c>
      <c r="AY990" s="225" t="s">
        <v>148</v>
      </c>
    </row>
    <row r="991" spans="2:65" s="13" customFormat="1">
      <c r="B991" s="215"/>
      <c r="C991" s="216"/>
      <c r="D991" s="206" t="s">
        <v>157</v>
      </c>
      <c r="E991" s="217" t="s">
        <v>1</v>
      </c>
      <c r="F991" s="218" t="s">
        <v>1275</v>
      </c>
      <c r="G991" s="216"/>
      <c r="H991" s="219">
        <v>5.74</v>
      </c>
      <c r="I991" s="220"/>
      <c r="J991" s="216"/>
      <c r="K991" s="216"/>
      <c r="L991" s="221"/>
      <c r="M991" s="222"/>
      <c r="N991" s="223"/>
      <c r="O991" s="223"/>
      <c r="P991" s="223"/>
      <c r="Q991" s="223"/>
      <c r="R991" s="223"/>
      <c r="S991" s="223"/>
      <c r="T991" s="224"/>
      <c r="AT991" s="225" t="s">
        <v>157</v>
      </c>
      <c r="AU991" s="225" t="s">
        <v>86</v>
      </c>
      <c r="AV991" s="13" t="s">
        <v>86</v>
      </c>
      <c r="AW991" s="13" t="s">
        <v>32</v>
      </c>
      <c r="AX991" s="13" t="s">
        <v>77</v>
      </c>
      <c r="AY991" s="225" t="s">
        <v>148</v>
      </c>
    </row>
    <row r="992" spans="2:65" s="12" customFormat="1">
      <c r="B992" s="204"/>
      <c r="C992" s="205"/>
      <c r="D992" s="206" t="s">
        <v>157</v>
      </c>
      <c r="E992" s="207" t="s">
        <v>1</v>
      </c>
      <c r="F992" s="208" t="s">
        <v>442</v>
      </c>
      <c r="G992" s="205"/>
      <c r="H992" s="207" t="s">
        <v>1</v>
      </c>
      <c r="I992" s="209"/>
      <c r="J992" s="205"/>
      <c r="K992" s="205"/>
      <c r="L992" s="210"/>
      <c r="M992" s="211"/>
      <c r="N992" s="212"/>
      <c r="O992" s="212"/>
      <c r="P992" s="212"/>
      <c r="Q992" s="212"/>
      <c r="R992" s="212"/>
      <c r="S992" s="212"/>
      <c r="T992" s="213"/>
      <c r="AT992" s="214" t="s">
        <v>157</v>
      </c>
      <c r="AU992" s="214" t="s">
        <v>86</v>
      </c>
      <c r="AV992" s="12" t="s">
        <v>82</v>
      </c>
      <c r="AW992" s="12" t="s">
        <v>32</v>
      </c>
      <c r="AX992" s="12" t="s">
        <v>77</v>
      </c>
      <c r="AY992" s="214" t="s">
        <v>148</v>
      </c>
    </row>
    <row r="993" spans="2:65" s="13" customFormat="1">
      <c r="B993" s="215"/>
      <c r="C993" s="216"/>
      <c r="D993" s="206" t="s">
        <v>157</v>
      </c>
      <c r="E993" s="217" t="s">
        <v>1</v>
      </c>
      <c r="F993" s="218" t="s">
        <v>1276</v>
      </c>
      <c r="G993" s="216"/>
      <c r="H993" s="219">
        <v>0.99</v>
      </c>
      <c r="I993" s="220"/>
      <c r="J993" s="216"/>
      <c r="K993" s="216"/>
      <c r="L993" s="221"/>
      <c r="M993" s="222"/>
      <c r="N993" s="223"/>
      <c r="O993" s="223"/>
      <c r="P993" s="223"/>
      <c r="Q993" s="223"/>
      <c r="R993" s="223"/>
      <c r="S993" s="223"/>
      <c r="T993" s="224"/>
      <c r="AT993" s="225" t="s">
        <v>157</v>
      </c>
      <c r="AU993" s="225" t="s">
        <v>86</v>
      </c>
      <c r="AV993" s="13" t="s">
        <v>86</v>
      </c>
      <c r="AW993" s="13" t="s">
        <v>32</v>
      </c>
      <c r="AX993" s="13" t="s">
        <v>77</v>
      </c>
      <c r="AY993" s="225" t="s">
        <v>148</v>
      </c>
    </row>
    <row r="994" spans="2:65" s="13" customFormat="1">
      <c r="B994" s="215"/>
      <c r="C994" s="216"/>
      <c r="D994" s="206" t="s">
        <v>157</v>
      </c>
      <c r="E994" s="217" t="s">
        <v>1</v>
      </c>
      <c r="F994" s="218" t="s">
        <v>458</v>
      </c>
      <c r="G994" s="216"/>
      <c r="H994" s="219">
        <v>4.3</v>
      </c>
      <c r="I994" s="220"/>
      <c r="J994" s="216"/>
      <c r="K994" s="216"/>
      <c r="L994" s="221"/>
      <c r="M994" s="222"/>
      <c r="N994" s="223"/>
      <c r="O994" s="223"/>
      <c r="P994" s="223"/>
      <c r="Q994" s="223"/>
      <c r="R994" s="223"/>
      <c r="S994" s="223"/>
      <c r="T994" s="224"/>
      <c r="AT994" s="225" t="s">
        <v>157</v>
      </c>
      <c r="AU994" s="225" t="s">
        <v>86</v>
      </c>
      <c r="AV994" s="13" t="s">
        <v>86</v>
      </c>
      <c r="AW994" s="13" t="s">
        <v>32</v>
      </c>
      <c r="AX994" s="13" t="s">
        <v>77</v>
      </c>
      <c r="AY994" s="225" t="s">
        <v>148</v>
      </c>
    </row>
    <row r="995" spans="2:65" s="14" customFormat="1">
      <c r="B995" s="226"/>
      <c r="C995" s="227"/>
      <c r="D995" s="206" t="s">
        <v>157</v>
      </c>
      <c r="E995" s="228" t="s">
        <v>1</v>
      </c>
      <c r="F995" s="229" t="s">
        <v>160</v>
      </c>
      <c r="G995" s="227"/>
      <c r="H995" s="230">
        <v>82.96</v>
      </c>
      <c r="I995" s="231"/>
      <c r="J995" s="227"/>
      <c r="K995" s="227"/>
      <c r="L995" s="232"/>
      <c r="M995" s="233"/>
      <c r="N995" s="234"/>
      <c r="O995" s="234"/>
      <c r="P995" s="234"/>
      <c r="Q995" s="234"/>
      <c r="R995" s="234"/>
      <c r="S995" s="234"/>
      <c r="T995" s="235"/>
      <c r="AT995" s="236" t="s">
        <v>157</v>
      </c>
      <c r="AU995" s="236" t="s">
        <v>86</v>
      </c>
      <c r="AV995" s="14" t="s">
        <v>155</v>
      </c>
      <c r="AW995" s="14" t="s">
        <v>32</v>
      </c>
      <c r="AX995" s="14" t="s">
        <v>82</v>
      </c>
      <c r="AY995" s="236" t="s">
        <v>148</v>
      </c>
    </row>
    <row r="996" spans="2:65" s="1" customFormat="1" ht="16.5" customHeight="1">
      <c r="B996" s="34"/>
      <c r="C996" s="192" t="s">
        <v>1277</v>
      </c>
      <c r="D996" s="192" t="s">
        <v>150</v>
      </c>
      <c r="E996" s="193" t="s">
        <v>1278</v>
      </c>
      <c r="F996" s="194" t="s">
        <v>1279</v>
      </c>
      <c r="G996" s="195" t="s">
        <v>439</v>
      </c>
      <c r="H996" s="196">
        <v>36</v>
      </c>
      <c r="I996" s="197"/>
      <c r="J996" s="196">
        <f>ROUND(I996*H996,2)</f>
        <v>0</v>
      </c>
      <c r="K996" s="194" t="s">
        <v>154</v>
      </c>
      <c r="L996" s="38"/>
      <c r="M996" s="198" t="s">
        <v>1</v>
      </c>
      <c r="N996" s="199" t="s">
        <v>42</v>
      </c>
      <c r="O996" s="66"/>
      <c r="P996" s="200">
        <f>O996*H996</f>
        <v>0</v>
      </c>
      <c r="Q996" s="200">
        <v>0</v>
      </c>
      <c r="R996" s="200">
        <f>Q996*H996</f>
        <v>0</v>
      </c>
      <c r="S996" s="200">
        <v>2.5999999999999999E-3</v>
      </c>
      <c r="T996" s="201">
        <f>S996*H996</f>
        <v>9.3599999999999989E-2</v>
      </c>
      <c r="AR996" s="202" t="s">
        <v>258</v>
      </c>
      <c r="AT996" s="202" t="s">
        <v>150</v>
      </c>
      <c r="AU996" s="202" t="s">
        <v>86</v>
      </c>
      <c r="AY996" s="17" t="s">
        <v>148</v>
      </c>
      <c r="BE996" s="203">
        <f>IF(N996="základní",J996,0)</f>
        <v>0</v>
      </c>
      <c r="BF996" s="203">
        <f>IF(N996="snížená",J996,0)</f>
        <v>0</v>
      </c>
      <c r="BG996" s="203">
        <f>IF(N996="zákl. přenesená",J996,0)</f>
        <v>0</v>
      </c>
      <c r="BH996" s="203">
        <f>IF(N996="sníž. přenesená",J996,0)</f>
        <v>0</v>
      </c>
      <c r="BI996" s="203">
        <f>IF(N996="nulová",J996,0)</f>
        <v>0</v>
      </c>
      <c r="BJ996" s="17" t="s">
        <v>82</v>
      </c>
      <c r="BK996" s="203">
        <f>ROUND(I996*H996,2)</f>
        <v>0</v>
      </c>
      <c r="BL996" s="17" t="s">
        <v>258</v>
      </c>
      <c r="BM996" s="202" t="s">
        <v>1280</v>
      </c>
    </row>
    <row r="997" spans="2:65" s="1" customFormat="1" ht="16.5" customHeight="1">
      <c r="B997" s="34"/>
      <c r="C997" s="192" t="s">
        <v>1281</v>
      </c>
      <c r="D997" s="192" t="s">
        <v>150</v>
      </c>
      <c r="E997" s="193" t="s">
        <v>1282</v>
      </c>
      <c r="F997" s="194" t="s">
        <v>1283</v>
      </c>
      <c r="G997" s="195" t="s">
        <v>439</v>
      </c>
      <c r="H997" s="196">
        <v>15.1</v>
      </c>
      <c r="I997" s="197"/>
      <c r="J997" s="196">
        <f>ROUND(I997*H997,2)</f>
        <v>0</v>
      </c>
      <c r="K997" s="194" t="s">
        <v>154</v>
      </c>
      <c r="L997" s="38"/>
      <c r="M997" s="198" t="s">
        <v>1</v>
      </c>
      <c r="N997" s="199" t="s">
        <v>42</v>
      </c>
      <c r="O997" s="66"/>
      <c r="P997" s="200">
        <f>O997*H997</f>
        <v>0</v>
      </c>
      <c r="Q997" s="200">
        <v>0</v>
      </c>
      <c r="R997" s="200">
        <f>Q997*H997</f>
        <v>0</v>
      </c>
      <c r="S997" s="200">
        <v>3.9399999999999999E-3</v>
      </c>
      <c r="T997" s="201">
        <f>S997*H997</f>
        <v>5.9493999999999998E-2</v>
      </c>
      <c r="AR997" s="202" t="s">
        <v>258</v>
      </c>
      <c r="AT997" s="202" t="s">
        <v>150</v>
      </c>
      <c r="AU997" s="202" t="s">
        <v>86</v>
      </c>
      <c r="AY997" s="17" t="s">
        <v>148</v>
      </c>
      <c r="BE997" s="203">
        <f>IF(N997="základní",J997,0)</f>
        <v>0</v>
      </c>
      <c r="BF997" s="203">
        <f>IF(N997="snížená",J997,0)</f>
        <v>0</v>
      </c>
      <c r="BG997" s="203">
        <f>IF(N997="zákl. přenesená",J997,0)</f>
        <v>0</v>
      </c>
      <c r="BH997" s="203">
        <f>IF(N997="sníž. přenesená",J997,0)</f>
        <v>0</v>
      </c>
      <c r="BI997" s="203">
        <f>IF(N997="nulová",J997,0)</f>
        <v>0</v>
      </c>
      <c r="BJ997" s="17" t="s">
        <v>82</v>
      </c>
      <c r="BK997" s="203">
        <f>ROUND(I997*H997,2)</f>
        <v>0</v>
      </c>
      <c r="BL997" s="17" t="s">
        <v>258</v>
      </c>
      <c r="BM997" s="202" t="s">
        <v>1284</v>
      </c>
    </row>
    <row r="998" spans="2:65" s="13" customFormat="1">
      <c r="B998" s="215"/>
      <c r="C998" s="216"/>
      <c r="D998" s="206" t="s">
        <v>157</v>
      </c>
      <c r="E998" s="217" t="s">
        <v>1</v>
      </c>
      <c r="F998" s="218" t="s">
        <v>1285</v>
      </c>
      <c r="G998" s="216"/>
      <c r="H998" s="219">
        <v>15.1</v>
      </c>
      <c r="I998" s="220"/>
      <c r="J998" s="216"/>
      <c r="K998" s="216"/>
      <c r="L998" s="221"/>
      <c r="M998" s="222"/>
      <c r="N998" s="223"/>
      <c r="O998" s="223"/>
      <c r="P998" s="223"/>
      <c r="Q998" s="223"/>
      <c r="R998" s="223"/>
      <c r="S998" s="223"/>
      <c r="T998" s="224"/>
      <c r="AT998" s="225" t="s">
        <v>157</v>
      </c>
      <c r="AU998" s="225" t="s">
        <v>86</v>
      </c>
      <c r="AV998" s="13" t="s">
        <v>86</v>
      </c>
      <c r="AW998" s="13" t="s">
        <v>32</v>
      </c>
      <c r="AX998" s="13" t="s">
        <v>82</v>
      </c>
      <c r="AY998" s="225" t="s">
        <v>148</v>
      </c>
    </row>
    <row r="999" spans="2:65" s="1" customFormat="1" ht="24" customHeight="1">
      <c r="B999" s="34"/>
      <c r="C999" s="192" t="s">
        <v>1286</v>
      </c>
      <c r="D999" s="192" t="s">
        <v>150</v>
      </c>
      <c r="E999" s="193" t="s">
        <v>1287</v>
      </c>
      <c r="F999" s="194" t="s">
        <v>1288</v>
      </c>
      <c r="G999" s="195" t="s">
        <v>439</v>
      </c>
      <c r="H999" s="196">
        <v>142.97999999999999</v>
      </c>
      <c r="I999" s="197"/>
      <c r="J999" s="196">
        <f>ROUND(I999*H999,2)</f>
        <v>0</v>
      </c>
      <c r="K999" s="194" t="s">
        <v>1</v>
      </c>
      <c r="L999" s="38"/>
      <c r="M999" s="198" t="s">
        <v>1</v>
      </c>
      <c r="N999" s="199" t="s">
        <v>42</v>
      </c>
      <c r="O999" s="66"/>
      <c r="P999" s="200">
        <f>O999*H999</f>
        <v>0</v>
      </c>
      <c r="Q999" s="200">
        <v>7.2999999999999996E-4</v>
      </c>
      <c r="R999" s="200">
        <f>Q999*H999</f>
        <v>0.10437539999999999</v>
      </c>
      <c r="S999" s="200">
        <v>0</v>
      </c>
      <c r="T999" s="201">
        <f>S999*H999</f>
        <v>0</v>
      </c>
      <c r="AR999" s="202" t="s">
        <v>258</v>
      </c>
      <c r="AT999" s="202" t="s">
        <v>150</v>
      </c>
      <c r="AU999" s="202" t="s">
        <v>86</v>
      </c>
      <c r="AY999" s="17" t="s">
        <v>148</v>
      </c>
      <c r="BE999" s="203">
        <f>IF(N999="základní",J999,0)</f>
        <v>0</v>
      </c>
      <c r="BF999" s="203">
        <f>IF(N999="snížená",J999,0)</f>
        <v>0</v>
      </c>
      <c r="BG999" s="203">
        <f>IF(N999="zákl. přenesená",J999,0)</f>
        <v>0</v>
      </c>
      <c r="BH999" s="203">
        <f>IF(N999="sníž. přenesená",J999,0)</f>
        <v>0</v>
      </c>
      <c r="BI999" s="203">
        <f>IF(N999="nulová",J999,0)</f>
        <v>0</v>
      </c>
      <c r="BJ999" s="17" t="s">
        <v>82</v>
      </c>
      <c r="BK999" s="203">
        <f>ROUND(I999*H999,2)</f>
        <v>0</v>
      </c>
      <c r="BL999" s="17" t="s">
        <v>258</v>
      </c>
      <c r="BM999" s="202" t="s">
        <v>1289</v>
      </c>
    </row>
    <row r="1000" spans="2:65" s="12" customFormat="1">
      <c r="B1000" s="204"/>
      <c r="C1000" s="205"/>
      <c r="D1000" s="206" t="s">
        <v>157</v>
      </c>
      <c r="E1000" s="207" t="s">
        <v>1</v>
      </c>
      <c r="F1000" s="208" t="s">
        <v>1290</v>
      </c>
      <c r="G1000" s="205"/>
      <c r="H1000" s="207" t="s">
        <v>1</v>
      </c>
      <c r="I1000" s="209"/>
      <c r="J1000" s="205"/>
      <c r="K1000" s="205"/>
      <c r="L1000" s="210"/>
      <c r="M1000" s="211"/>
      <c r="N1000" s="212"/>
      <c r="O1000" s="212"/>
      <c r="P1000" s="212"/>
      <c r="Q1000" s="212"/>
      <c r="R1000" s="212"/>
      <c r="S1000" s="212"/>
      <c r="T1000" s="213"/>
      <c r="AT1000" s="214" t="s">
        <v>157</v>
      </c>
      <c r="AU1000" s="214" t="s">
        <v>86</v>
      </c>
      <c r="AV1000" s="12" t="s">
        <v>82</v>
      </c>
      <c r="AW1000" s="12" t="s">
        <v>32</v>
      </c>
      <c r="AX1000" s="12" t="s">
        <v>77</v>
      </c>
      <c r="AY1000" s="214" t="s">
        <v>148</v>
      </c>
    </row>
    <row r="1001" spans="2:65" s="12" customFormat="1">
      <c r="B1001" s="204"/>
      <c r="C1001" s="205"/>
      <c r="D1001" s="206" t="s">
        <v>157</v>
      </c>
      <c r="E1001" s="207" t="s">
        <v>1</v>
      </c>
      <c r="F1001" s="208" t="s">
        <v>441</v>
      </c>
      <c r="G1001" s="205"/>
      <c r="H1001" s="207" t="s">
        <v>1</v>
      </c>
      <c r="I1001" s="209"/>
      <c r="J1001" s="205"/>
      <c r="K1001" s="205"/>
      <c r="L1001" s="210"/>
      <c r="M1001" s="211"/>
      <c r="N1001" s="212"/>
      <c r="O1001" s="212"/>
      <c r="P1001" s="212"/>
      <c r="Q1001" s="212"/>
      <c r="R1001" s="212"/>
      <c r="S1001" s="212"/>
      <c r="T1001" s="213"/>
      <c r="AT1001" s="214" t="s">
        <v>157</v>
      </c>
      <c r="AU1001" s="214" t="s">
        <v>86</v>
      </c>
      <c r="AV1001" s="12" t="s">
        <v>82</v>
      </c>
      <c r="AW1001" s="12" t="s">
        <v>32</v>
      </c>
      <c r="AX1001" s="12" t="s">
        <v>77</v>
      </c>
      <c r="AY1001" s="214" t="s">
        <v>148</v>
      </c>
    </row>
    <row r="1002" spans="2:65" s="12" customFormat="1">
      <c r="B1002" s="204"/>
      <c r="C1002" s="205"/>
      <c r="D1002" s="206" t="s">
        <v>157</v>
      </c>
      <c r="E1002" s="207" t="s">
        <v>1</v>
      </c>
      <c r="F1002" s="208" t="s">
        <v>1291</v>
      </c>
      <c r="G1002" s="205"/>
      <c r="H1002" s="207" t="s">
        <v>1</v>
      </c>
      <c r="I1002" s="209"/>
      <c r="J1002" s="205"/>
      <c r="K1002" s="205"/>
      <c r="L1002" s="210"/>
      <c r="M1002" s="211"/>
      <c r="N1002" s="212"/>
      <c r="O1002" s="212"/>
      <c r="P1002" s="212"/>
      <c r="Q1002" s="212"/>
      <c r="R1002" s="212"/>
      <c r="S1002" s="212"/>
      <c r="T1002" s="213"/>
      <c r="AT1002" s="214" t="s">
        <v>157</v>
      </c>
      <c r="AU1002" s="214" t="s">
        <v>86</v>
      </c>
      <c r="AV1002" s="12" t="s">
        <v>82</v>
      </c>
      <c r="AW1002" s="12" t="s">
        <v>32</v>
      </c>
      <c r="AX1002" s="12" t="s">
        <v>77</v>
      </c>
      <c r="AY1002" s="214" t="s">
        <v>148</v>
      </c>
    </row>
    <row r="1003" spans="2:65" s="13" customFormat="1">
      <c r="B1003" s="215"/>
      <c r="C1003" s="216"/>
      <c r="D1003" s="206" t="s">
        <v>157</v>
      </c>
      <c r="E1003" s="217" t="s">
        <v>1</v>
      </c>
      <c r="F1003" s="218" t="s">
        <v>77</v>
      </c>
      <c r="G1003" s="216"/>
      <c r="H1003" s="219">
        <v>0</v>
      </c>
      <c r="I1003" s="220"/>
      <c r="J1003" s="216"/>
      <c r="K1003" s="216"/>
      <c r="L1003" s="221"/>
      <c r="M1003" s="222"/>
      <c r="N1003" s="223"/>
      <c r="O1003" s="223"/>
      <c r="P1003" s="223"/>
      <c r="Q1003" s="223"/>
      <c r="R1003" s="223"/>
      <c r="S1003" s="223"/>
      <c r="T1003" s="224"/>
      <c r="AT1003" s="225" t="s">
        <v>157</v>
      </c>
      <c r="AU1003" s="225" t="s">
        <v>86</v>
      </c>
      <c r="AV1003" s="13" t="s">
        <v>86</v>
      </c>
      <c r="AW1003" s="13" t="s">
        <v>32</v>
      </c>
      <c r="AX1003" s="13" t="s">
        <v>77</v>
      </c>
      <c r="AY1003" s="225" t="s">
        <v>148</v>
      </c>
    </row>
    <row r="1004" spans="2:65" s="13" customFormat="1">
      <c r="B1004" s="215"/>
      <c r="C1004" s="216"/>
      <c r="D1004" s="206" t="s">
        <v>157</v>
      </c>
      <c r="E1004" s="217" t="s">
        <v>1</v>
      </c>
      <c r="F1004" s="218" t="s">
        <v>1292</v>
      </c>
      <c r="G1004" s="216"/>
      <c r="H1004" s="219">
        <v>25.02</v>
      </c>
      <c r="I1004" s="220"/>
      <c r="J1004" s="216"/>
      <c r="K1004" s="216"/>
      <c r="L1004" s="221"/>
      <c r="M1004" s="222"/>
      <c r="N1004" s="223"/>
      <c r="O1004" s="223"/>
      <c r="P1004" s="223"/>
      <c r="Q1004" s="223"/>
      <c r="R1004" s="223"/>
      <c r="S1004" s="223"/>
      <c r="T1004" s="224"/>
      <c r="AT1004" s="225" t="s">
        <v>157</v>
      </c>
      <c r="AU1004" s="225" t="s">
        <v>86</v>
      </c>
      <c r="AV1004" s="13" t="s">
        <v>86</v>
      </c>
      <c r="AW1004" s="13" t="s">
        <v>32</v>
      </c>
      <c r="AX1004" s="13" t="s">
        <v>77</v>
      </c>
      <c r="AY1004" s="225" t="s">
        <v>148</v>
      </c>
    </row>
    <row r="1005" spans="2:65" s="13" customFormat="1">
      <c r="B1005" s="215"/>
      <c r="C1005" s="216"/>
      <c r="D1005" s="206" t="s">
        <v>157</v>
      </c>
      <c r="E1005" s="217" t="s">
        <v>1</v>
      </c>
      <c r="F1005" s="218" t="s">
        <v>1293</v>
      </c>
      <c r="G1005" s="216"/>
      <c r="H1005" s="219">
        <v>8.6999999999999993</v>
      </c>
      <c r="I1005" s="220"/>
      <c r="J1005" s="216"/>
      <c r="K1005" s="216"/>
      <c r="L1005" s="221"/>
      <c r="M1005" s="222"/>
      <c r="N1005" s="223"/>
      <c r="O1005" s="223"/>
      <c r="P1005" s="223"/>
      <c r="Q1005" s="223"/>
      <c r="R1005" s="223"/>
      <c r="S1005" s="223"/>
      <c r="T1005" s="224"/>
      <c r="AT1005" s="225" t="s">
        <v>157</v>
      </c>
      <c r="AU1005" s="225" t="s">
        <v>86</v>
      </c>
      <c r="AV1005" s="13" t="s">
        <v>86</v>
      </c>
      <c r="AW1005" s="13" t="s">
        <v>32</v>
      </c>
      <c r="AX1005" s="13" t="s">
        <v>77</v>
      </c>
      <c r="AY1005" s="225" t="s">
        <v>148</v>
      </c>
    </row>
    <row r="1006" spans="2:65" s="13" customFormat="1">
      <c r="B1006" s="215"/>
      <c r="C1006" s="216"/>
      <c r="D1006" s="206" t="s">
        <v>157</v>
      </c>
      <c r="E1006" s="217" t="s">
        <v>1</v>
      </c>
      <c r="F1006" s="218" t="s">
        <v>1294</v>
      </c>
      <c r="G1006" s="216"/>
      <c r="H1006" s="219">
        <v>34.799999999999997</v>
      </c>
      <c r="I1006" s="220"/>
      <c r="J1006" s="216"/>
      <c r="K1006" s="216"/>
      <c r="L1006" s="221"/>
      <c r="M1006" s="222"/>
      <c r="N1006" s="223"/>
      <c r="O1006" s="223"/>
      <c r="P1006" s="223"/>
      <c r="Q1006" s="223"/>
      <c r="R1006" s="223"/>
      <c r="S1006" s="223"/>
      <c r="T1006" s="224"/>
      <c r="AT1006" s="225" t="s">
        <v>157</v>
      </c>
      <c r="AU1006" s="225" t="s">
        <v>86</v>
      </c>
      <c r="AV1006" s="13" t="s">
        <v>86</v>
      </c>
      <c r="AW1006" s="13" t="s">
        <v>32</v>
      </c>
      <c r="AX1006" s="13" t="s">
        <v>77</v>
      </c>
      <c r="AY1006" s="225" t="s">
        <v>148</v>
      </c>
    </row>
    <row r="1007" spans="2:65" s="12" customFormat="1">
      <c r="B1007" s="204"/>
      <c r="C1007" s="205"/>
      <c r="D1007" s="206" t="s">
        <v>157</v>
      </c>
      <c r="E1007" s="207" t="s">
        <v>1</v>
      </c>
      <c r="F1007" s="208" t="s">
        <v>591</v>
      </c>
      <c r="G1007" s="205"/>
      <c r="H1007" s="207" t="s">
        <v>1</v>
      </c>
      <c r="I1007" s="209"/>
      <c r="J1007" s="205"/>
      <c r="K1007" s="205"/>
      <c r="L1007" s="210"/>
      <c r="M1007" s="211"/>
      <c r="N1007" s="212"/>
      <c r="O1007" s="212"/>
      <c r="P1007" s="212"/>
      <c r="Q1007" s="212"/>
      <c r="R1007" s="212"/>
      <c r="S1007" s="212"/>
      <c r="T1007" s="213"/>
      <c r="AT1007" s="214" t="s">
        <v>157</v>
      </c>
      <c r="AU1007" s="214" t="s">
        <v>86</v>
      </c>
      <c r="AV1007" s="12" t="s">
        <v>82</v>
      </c>
      <c r="AW1007" s="12" t="s">
        <v>32</v>
      </c>
      <c r="AX1007" s="12" t="s">
        <v>77</v>
      </c>
      <c r="AY1007" s="214" t="s">
        <v>148</v>
      </c>
    </row>
    <row r="1008" spans="2:65" s="12" customFormat="1">
      <c r="B1008" s="204"/>
      <c r="C1008" s="205"/>
      <c r="D1008" s="206" t="s">
        <v>157</v>
      </c>
      <c r="E1008" s="207" t="s">
        <v>1</v>
      </c>
      <c r="F1008" s="208" t="s">
        <v>592</v>
      </c>
      <c r="G1008" s="205"/>
      <c r="H1008" s="207" t="s">
        <v>1</v>
      </c>
      <c r="I1008" s="209"/>
      <c r="J1008" s="205"/>
      <c r="K1008" s="205"/>
      <c r="L1008" s="210"/>
      <c r="M1008" s="211"/>
      <c r="N1008" s="212"/>
      <c r="O1008" s="212"/>
      <c r="P1008" s="212"/>
      <c r="Q1008" s="212"/>
      <c r="R1008" s="212"/>
      <c r="S1008" s="212"/>
      <c r="T1008" s="213"/>
      <c r="AT1008" s="214" t="s">
        <v>157</v>
      </c>
      <c r="AU1008" s="214" t="s">
        <v>86</v>
      </c>
      <c r="AV1008" s="12" t="s">
        <v>82</v>
      </c>
      <c r="AW1008" s="12" t="s">
        <v>32</v>
      </c>
      <c r="AX1008" s="12" t="s">
        <v>77</v>
      </c>
      <c r="AY1008" s="214" t="s">
        <v>148</v>
      </c>
    </row>
    <row r="1009" spans="2:65" s="13" customFormat="1">
      <c r="B1009" s="215"/>
      <c r="C1009" s="216"/>
      <c r="D1009" s="206" t="s">
        <v>157</v>
      </c>
      <c r="E1009" s="217" t="s">
        <v>1</v>
      </c>
      <c r="F1009" s="218" t="s">
        <v>77</v>
      </c>
      <c r="G1009" s="216"/>
      <c r="H1009" s="219">
        <v>0</v>
      </c>
      <c r="I1009" s="220"/>
      <c r="J1009" s="216"/>
      <c r="K1009" s="216"/>
      <c r="L1009" s="221"/>
      <c r="M1009" s="222"/>
      <c r="N1009" s="223"/>
      <c r="O1009" s="223"/>
      <c r="P1009" s="223"/>
      <c r="Q1009" s="223"/>
      <c r="R1009" s="223"/>
      <c r="S1009" s="223"/>
      <c r="T1009" s="224"/>
      <c r="AT1009" s="225" t="s">
        <v>157</v>
      </c>
      <c r="AU1009" s="225" t="s">
        <v>86</v>
      </c>
      <c r="AV1009" s="13" t="s">
        <v>86</v>
      </c>
      <c r="AW1009" s="13" t="s">
        <v>32</v>
      </c>
      <c r="AX1009" s="13" t="s">
        <v>77</v>
      </c>
      <c r="AY1009" s="225" t="s">
        <v>148</v>
      </c>
    </row>
    <row r="1010" spans="2:65" s="13" customFormat="1">
      <c r="B1010" s="215"/>
      <c r="C1010" s="216"/>
      <c r="D1010" s="206" t="s">
        <v>157</v>
      </c>
      <c r="E1010" s="217" t="s">
        <v>1</v>
      </c>
      <c r="F1010" s="218" t="s">
        <v>1295</v>
      </c>
      <c r="G1010" s="216"/>
      <c r="H1010" s="219">
        <v>4.76</v>
      </c>
      <c r="I1010" s="220"/>
      <c r="J1010" s="216"/>
      <c r="K1010" s="216"/>
      <c r="L1010" s="221"/>
      <c r="M1010" s="222"/>
      <c r="N1010" s="223"/>
      <c r="O1010" s="223"/>
      <c r="P1010" s="223"/>
      <c r="Q1010" s="223"/>
      <c r="R1010" s="223"/>
      <c r="S1010" s="223"/>
      <c r="T1010" s="224"/>
      <c r="AT1010" s="225" t="s">
        <v>157</v>
      </c>
      <c r="AU1010" s="225" t="s">
        <v>86</v>
      </c>
      <c r="AV1010" s="13" t="s">
        <v>86</v>
      </c>
      <c r="AW1010" s="13" t="s">
        <v>32</v>
      </c>
      <c r="AX1010" s="13" t="s">
        <v>77</v>
      </c>
      <c r="AY1010" s="225" t="s">
        <v>148</v>
      </c>
    </row>
    <row r="1011" spans="2:65" s="12" customFormat="1">
      <c r="B1011" s="204"/>
      <c r="C1011" s="205"/>
      <c r="D1011" s="206" t="s">
        <v>157</v>
      </c>
      <c r="E1011" s="207" t="s">
        <v>1</v>
      </c>
      <c r="F1011" s="208" t="s">
        <v>448</v>
      </c>
      <c r="G1011" s="205"/>
      <c r="H1011" s="207" t="s">
        <v>1</v>
      </c>
      <c r="I1011" s="209"/>
      <c r="J1011" s="205"/>
      <c r="K1011" s="205"/>
      <c r="L1011" s="210"/>
      <c r="M1011" s="211"/>
      <c r="N1011" s="212"/>
      <c r="O1011" s="212"/>
      <c r="P1011" s="212"/>
      <c r="Q1011" s="212"/>
      <c r="R1011" s="212"/>
      <c r="S1011" s="212"/>
      <c r="T1011" s="213"/>
      <c r="AT1011" s="214" t="s">
        <v>157</v>
      </c>
      <c r="AU1011" s="214" t="s">
        <v>86</v>
      </c>
      <c r="AV1011" s="12" t="s">
        <v>82</v>
      </c>
      <c r="AW1011" s="12" t="s">
        <v>32</v>
      </c>
      <c r="AX1011" s="12" t="s">
        <v>77</v>
      </c>
      <c r="AY1011" s="214" t="s">
        <v>148</v>
      </c>
    </row>
    <row r="1012" spans="2:65" s="13" customFormat="1">
      <c r="B1012" s="215"/>
      <c r="C1012" s="216"/>
      <c r="D1012" s="206" t="s">
        <v>157</v>
      </c>
      <c r="E1012" s="217" t="s">
        <v>1</v>
      </c>
      <c r="F1012" s="218" t="s">
        <v>77</v>
      </c>
      <c r="G1012" s="216"/>
      <c r="H1012" s="219">
        <v>0</v>
      </c>
      <c r="I1012" s="220"/>
      <c r="J1012" s="216"/>
      <c r="K1012" s="216"/>
      <c r="L1012" s="221"/>
      <c r="M1012" s="222"/>
      <c r="N1012" s="223"/>
      <c r="O1012" s="223"/>
      <c r="P1012" s="223"/>
      <c r="Q1012" s="223"/>
      <c r="R1012" s="223"/>
      <c r="S1012" s="223"/>
      <c r="T1012" s="224"/>
      <c r="AT1012" s="225" t="s">
        <v>157</v>
      </c>
      <c r="AU1012" s="225" t="s">
        <v>86</v>
      </c>
      <c r="AV1012" s="13" t="s">
        <v>86</v>
      </c>
      <c r="AW1012" s="13" t="s">
        <v>32</v>
      </c>
      <c r="AX1012" s="13" t="s">
        <v>77</v>
      </c>
      <c r="AY1012" s="225" t="s">
        <v>148</v>
      </c>
    </row>
    <row r="1013" spans="2:65" s="13" customFormat="1">
      <c r="B1013" s="215"/>
      <c r="C1013" s="216"/>
      <c r="D1013" s="206" t="s">
        <v>157</v>
      </c>
      <c r="E1013" s="217" t="s">
        <v>1</v>
      </c>
      <c r="F1013" s="218" t="s">
        <v>1296</v>
      </c>
      <c r="G1013" s="216"/>
      <c r="H1013" s="219">
        <v>11.2</v>
      </c>
      <c r="I1013" s="220"/>
      <c r="J1013" s="216"/>
      <c r="K1013" s="216"/>
      <c r="L1013" s="221"/>
      <c r="M1013" s="222"/>
      <c r="N1013" s="223"/>
      <c r="O1013" s="223"/>
      <c r="P1013" s="223"/>
      <c r="Q1013" s="223"/>
      <c r="R1013" s="223"/>
      <c r="S1013" s="223"/>
      <c r="T1013" s="224"/>
      <c r="AT1013" s="225" t="s">
        <v>157</v>
      </c>
      <c r="AU1013" s="225" t="s">
        <v>86</v>
      </c>
      <c r="AV1013" s="13" t="s">
        <v>86</v>
      </c>
      <c r="AW1013" s="13" t="s">
        <v>32</v>
      </c>
      <c r="AX1013" s="13" t="s">
        <v>77</v>
      </c>
      <c r="AY1013" s="225" t="s">
        <v>148</v>
      </c>
    </row>
    <row r="1014" spans="2:65" s="12" customFormat="1">
      <c r="B1014" s="204"/>
      <c r="C1014" s="205"/>
      <c r="D1014" s="206" t="s">
        <v>157</v>
      </c>
      <c r="E1014" s="207" t="s">
        <v>1</v>
      </c>
      <c r="F1014" s="208" t="s">
        <v>265</v>
      </c>
      <c r="G1014" s="205"/>
      <c r="H1014" s="207" t="s">
        <v>1</v>
      </c>
      <c r="I1014" s="209"/>
      <c r="J1014" s="205"/>
      <c r="K1014" s="205"/>
      <c r="L1014" s="210"/>
      <c r="M1014" s="211"/>
      <c r="N1014" s="212"/>
      <c r="O1014" s="212"/>
      <c r="P1014" s="212"/>
      <c r="Q1014" s="212"/>
      <c r="R1014" s="212"/>
      <c r="S1014" s="212"/>
      <c r="T1014" s="213"/>
      <c r="AT1014" s="214" t="s">
        <v>157</v>
      </c>
      <c r="AU1014" s="214" t="s">
        <v>86</v>
      </c>
      <c r="AV1014" s="12" t="s">
        <v>82</v>
      </c>
      <c r="AW1014" s="12" t="s">
        <v>32</v>
      </c>
      <c r="AX1014" s="12" t="s">
        <v>77</v>
      </c>
      <c r="AY1014" s="214" t="s">
        <v>148</v>
      </c>
    </row>
    <row r="1015" spans="2:65" s="13" customFormat="1">
      <c r="B1015" s="215"/>
      <c r="C1015" s="216"/>
      <c r="D1015" s="206" t="s">
        <v>157</v>
      </c>
      <c r="E1015" s="217" t="s">
        <v>1</v>
      </c>
      <c r="F1015" s="218" t="s">
        <v>1297</v>
      </c>
      <c r="G1015" s="216"/>
      <c r="H1015" s="219">
        <v>8.4</v>
      </c>
      <c r="I1015" s="220"/>
      <c r="J1015" s="216"/>
      <c r="K1015" s="216"/>
      <c r="L1015" s="221"/>
      <c r="M1015" s="222"/>
      <c r="N1015" s="223"/>
      <c r="O1015" s="223"/>
      <c r="P1015" s="223"/>
      <c r="Q1015" s="223"/>
      <c r="R1015" s="223"/>
      <c r="S1015" s="223"/>
      <c r="T1015" s="224"/>
      <c r="AT1015" s="225" t="s">
        <v>157</v>
      </c>
      <c r="AU1015" s="225" t="s">
        <v>86</v>
      </c>
      <c r="AV1015" s="13" t="s">
        <v>86</v>
      </c>
      <c r="AW1015" s="13" t="s">
        <v>32</v>
      </c>
      <c r="AX1015" s="13" t="s">
        <v>77</v>
      </c>
      <c r="AY1015" s="225" t="s">
        <v>148</v>
      </c>
    </row>
    <row r="1016" spans="2:65" s="13" customFormat="1">
      <c r="B1016" s="215"/>
      <c r="C1016" s="216"/>
      <c r="D1016" s="206" t="s">
        <v>157</v>
      </c>
      <c r="E1016" s="217" t="s">
        <v>1</v>
      </c>
      <c r="F1016" s="218" t="s">
        <v>1298</v>
      </c>
      <c r="G1016" s="216"/>
      <c r="H1016" s="219">
        <v>4.0599999999999996</v>
      </c>
      <c r="I1016" s="220"/>
      <c r="J1016" s="216"/>
      <c r="K1016" s="216"/>
      <c r="L1016" s="221"/>
      <c r="M1016" s="222"/>
      <c r="N1016" s="223"/>
      <c r="O1016" s="223"/>
      <c r="P1016" s="223"/>
      <c r="Q1016" s="223"/>
      <c r="R1016" s="223"/>
      <c r="S1016" s="223"/>
      <c r="T1016" s="224"/>
      <c r="AT1016" s="225" t="s">
        <v>157</v>
      </c>
      <c r="AU1016" s="225" t="s">
        <v>86</v>
      </c>
      <c r="AV1016" s="13" t="s">
        <v>86</v>
      </c>
      <c r="AW1016" s="13" t="s">
        <v>32</v>
      </c>
      <c r="AX1016" s="13" t="s">
        <v>77</v>
      </c>
      <c r="AY1016" s="225" t="s">
        <v>148</v>
      </c>
    </row>
    <row r="1017" spans="2:65" s="13" customFormat="1">
      <c r="B1017" s="215"/>
      <c r="C1017" s="216"/>
      <c r="D1017" s="206" t="s">
        <v>157</v>
      </c>
      <c r="E1017" s="217" t="s">
        <v>1</v>
      </c>
      <c r="F1017" s="218" t="s">
        <v>1299</v>
      </c>
      <c r="G1017" s="216"/>
      <c r="H1017" s="219">
        <v>0</v>
      </c>
      <c r="I1017" s="220"/>
      <c r="J1017" s="216"/>
      <c r="K1017" s="216"/>
      <c r="L1017" s="221"/>
      <c r="M1017" s="222"/>
      <c r="N1017" s="223"/>
      <c r="O1017" s="223"/>
      <c r="P1017" s="223"/>
      <c r="Q1017" s="223"/>
      <c r="R1017" s="223"/>
      <c r="S1017" s="223"/>
      <c r="T1017" s="224"/>
      <c r="AT1017" s="225" t="s">
        <v>157</v>
      </c>
      <c r="AU1017" s="225" t="s">
        <v>86</v>
      </c>
      <c r="AV1017" s="13" t="s">
        <v>86</v>
      </c>
      <c r="AW1017" s="13" t="s">
        <v>32</v>
      </c>
      <c r="AX1017" s="13" t="s">
        <v>77</v>
      </c>
      <c r="AY1017" s="225" t="s">
        <v>148</v>
      </c>
    </row>
    <row r="1018" spans="2:65" s="13" customFormat="1">
      <c r="B1018" s="215"/>
      <c r="C1018" s="216"/>
      <c r="D1018" s="206" t="s">
        <v>157</v>
      </c>
      <c r="E1018" s="217" t="s">
        <v>1</v>
      </c>
      <c r="F1018" s="218" t="s">
        <v>1300</v>
      </c>
      <c r="G1018" s="216"/>
      <c r="H1018" s="219">
        <v>0</v>
      </c>
      <c r="I1018" s="220"/>
      <c r="J1018" s="216"/>
      <c r="K1018" s="216"/>
      <c r="L1018" s="221"/>
      <c r="M1018" s="222"/>
      <c r="N1018" s="223"/>
      <c r="O1018" s="223"/>
      <c r="P1018" s="223"/>
      <c r="Q1018" s="223"/>
      <c r="R1018" s="223"/>
      <c r="S1018" s="223"/>
      <c r="T1018" s="224"/>
      <c r="AT1018" s="225" t="s">
        <v>157</v>
      </c>
      <c r="AU1018" s="225" t="s">
        <v>86</v>
      </c>
      <c r="AV1018" s="13" t="s">
        <v>86</v>
      </c>
      <c r="AW1018" s="13" t="s">
        <v>32</v>
      </c>
      <c r="AX1018" s="13" t="s">
        <v>77</v>
      </c>
      <c r="AY1018" s="225" t="s">
        <v>148</v>
      </c>
    </row>
    <row r="1019" spans="2:65" s="13" customFormat="1">
      <c r="B1019" s="215"/>
      <c r="C1019" s="216"/>
      <c r="D1019" s="206" t="s">
        <v>157</v>
      </c>
      <c r="E1019" s="217" t="s">
        <v>1</v>
      </c>
      <c r="F1019" s="218" t="s">
        <v>1301</v>
      </c>
      <c r="G1019" s="216"/>
      <c r="H1019" s="219">
        <v>11.6</v>
      </c>
      <c r="I1019" s="220"/>
      <c r="J1019" s="216"/>
      <c r="K1019" s="216"/>
      <c r="L1019" s="221"/>
      <c r="M1019" s="222"/>
      <c r="N1019" s="223"/>
      <c r="O1019" s="223"/>
      <c r="P1019" s="223"/>
      <c r="Q1019" s="223"/>
      <c r="R1019" s="223"/>
      <c r="S1019" s="223"/>
      <c r="T1019" s="224"/>
      <c r="AT1019" s="225" t="s">
        <v>157</v>
      </c>
      <c r="AU1019" s="225" t="s">
        <v>86</v>
      </c>
      <c r="AV1019" s="13" t="s">
        <v>86</v>
      </c>
      <c r="AW1019" s="13" t="s">
        <v>32</v>
      </c>
      <c r="AX1019" s="13" t="s">
        <v>77</v>
      </c>
      <c r="AY1019" s="225" t="s">
        <v>148</v>
      </c>
    </row>
    <row r="1020" spans="2:65" s="13" customFormat="1">
      <c r="B1020" s="215"/>
      <c r="C1020" s="216"/>
      <c r="D1020" s="206" t="s">
        <v>157</v>
      </c>
      <c r="E1020" s="217" t="s">
        <v>1</v>
      </c>
      <c r="F1020" s="218" t="s">
        <v>1302</v>
      </c>
      <c r="G1020" s="216"/>
      <c r="H1020" s="219">
        <v>27.36</v>
      </c>
      <c r="I1020" s="220"/>
      <c r="J1020" s="216"/>
      <c r="K1020" s="216"/>
      <c r="L1020" s="221"/>
      <c r="M1020" s="222"/>
      <c r="N1020" s="223"/>
      <c r="O1020" s="223"/>
      <c r="P1020" s="223"/>
      <c r="Q1020" s="223"/>
      <c r="R1020" s="223"/>
      <c r="S1020" s="223"/>
      <c r="T1020" s="224"/>
      <c r="AT1020" s="225" t="s">
        <v>157</v>
      </c>
      <c r="AU1020" s="225" t="s">
        <v>86</v>
      </c>
      <c r="AV1020" s="13" t="s">
        <v>86</v>
      </c>
      <c r="AW1020" s="13" t="s">
        <v>32</v>
      </c>
      <c r="AX1020" s="13" t="s">
        <v>77</v>
      </c>
      <c r="AY1020" s="225" t="s">
        <v>148</v>
      </c>
    </row>
    <row r="1021" spans="2:65" s="13" customFormat="1">
      <c r="B1021" s="215"/>
      <c r="C1021" s="216"/>
      <c r="D1021" s="206" t="s">
        <v>157</v>
      </c>
      <c r="E1021" s="217" t="s">
        <v>1</v>
      </c>
      <c r="F1021" s="218" t="s">
        <v>1303</v>
      </c>
      <c r="G1021" s="216"/>
      <c r="H1021" s="219">
        <v>7.08</v>
      </c>
      <c r="I1021" s="220"/>
      <c r="J1021" s="216"/>
      <c r="K1021" s="216"/>
      <c r="L1021" s="221"/>
      <c r="M1021" s="222"/>
      <c r="N1021" s="223"/>
      <c r="O1021" s="223"/>
      <c r="P1021" s="223"/>
      <c r="Q1021" s="223"/>
      <c r="R1021" s="223"/>
      <c r="S1021" s="223"/>
      <c r="T1021" s="224"/>
      <c r="AT1021" s="225" t="s">
        <v>157</v>
      </c>
      <c r="AU1021" s="225" t="s">
        <v>86</v>
      </c>
      <c r="AV1021" s="13" t="s">
        <v>86</v>
      </c>
      <c r="AW1021" s="13" t="s">
        <v>32</v>
      </c>
      <c r="AX1021" s="13" t="s">
        <v>77</v>
      </c>
      <c r="AY1021" s="225" t="s">
        <v>148</v>
      </c>
    </row>
    <row r="1022" spans="2:65" s="14" customFormat="1">
      <c r="B1022" s="226"/>
      <c r="C1022" s="227"/>
      <c r="D1022" s="206" t="s">
        <v>157</v>
      </c>
      <c r="E1022" s="228" t="s">
        <v>1</v>
      </c>
      <c r="F1022" s="229" t="s">
        <v>160</v>
      </c>
      <c r="G1022" s="227"/>
      <c r="H1022" s="230">
        <v>142.97999999999999</v>
      </c>
      <c r="I1022" s="231"/>
      <c r="J1022" s="227"/>
      <c r="K1022" s="227"/>
      <c r="L1022" s="232"/>
      <c r="M1022" s="233"/>
      <c r="N1022" s="234"/>
      <c r="O1022" s="234"/>
      <c r="P1022" s="234"/>
      <c r="Q1022" s="234"/>
      <c r="R1022" s="234"/>
      <c r="S1022" s="234"/>
      <c r="T1022" s="235"/>
      <c r="AT1022" s="236" t="s">
        <v>157</v>
      </c>
      <c r="AU1022" s="236" t="s">
        <v>86</v>
      </c>
      <c r="AV1022" s="14" t="s">
        <v>155</v>
      </c>
      <c r="AW1022" s="14" t="s">
        <v>32</v>
      </c>
      <c r="AX1022" s="14" t="s">
        <v>82</v>
      </c>
      <c r="AY1022" s="236" t="s">
        <v>148</v>
      </c>
    </row>
    <row r="1023" spans="2:65" s="1" customFormat="1" ht="24" customHeight="1">
      <c r="B1023" s="34"/>
      <c r="C1023" s="192" t="s">
        <v>1304</v>
      </c>
      <c r="D1023" s="192" t="s">
        <v>150</v>
      </c>
      <c r="E1023" s="193" t="s">
        <v>1305</v>
      </c>
      <c r="F1023" s="194" t="s">
        <v>1306</v>
      </c>
      <c r="G1023" s="195" t="s">
        <v>439</v>
      </c>
      <c r="H1023" s="196">
        <v>98</v>
      </c>
      <c r="I1023" s="197"/>
      <c r="J1023" s="196">
        <f>ROUND(I1023*H1023,2)</f>
        <v>0</v>
      </c>
      <c r="K1023" s="194" t="s">
        <v>154</v>
      </c>
      <c r="L1023" s="38"/>
      <c r="M1023" s="198" t="s">
        <v>1</v>
      </c>
      <c r="N1023" s="199" t="s">
        <v>42</v>
      </c>
      <c r="O1023" s="66"/>
      <c r="P1023" s="200">
        <f>O1023*H1023</f>
        <v>0</v>
      </c>
      <c r="Q1023" s="200">
        <v>5.8399999999999997E-3</v>
      </c>
      <c r="R1023" s="200">
        <f>Q1023*H1023</f>
        <v>0.57231999999999994</v>
      </c>
      <c r="S1023" s="200">
        <v>0</v>
      </c>
      <c r="T1023" s="201">
        <f>S1023*H1023</f>
        <v>0</v>
      </c>
      <c r="AR1023" s="202" t="s">
        <v>258</v>
      </c>
      <c r="AT1023" s="202" t="s">
        <v>150</v>
      </c>
      <c r="AU1023" s="202" t="s">
        <v>86</v>
      </c>
      <c r="AY1023" s="17" t="s">
        <v>148</v>
      </c>
      <c r="BE1023" s="203">
        <f>IF(N1023="základní",J1023,0)</f>
        <v>0</v>
      </c>
      <c r="BF1023" s="203">
        <f>IF(N1023="snížená",J1023,0)</f>
        <v>0</v>
      </c>
      <c r="BG1023" s="203">
        <f>IF(N1023="zákl. přenesená",J1023,0)</f>
        <v>0</v>
      </c>
      <c r="BH1023" s="203">
        <f>IF(N1023="sníž. přenesená",J1023,0)</f>
        <v>0</v>
      </c>
      <c r="BI1023" s="203">
        <f>IF(N1023="nulová",J1023,0)</f>
        <v>0</v>
      </c>
      <c r="BJ1023" s="17" t="s">
        <v>82</v>
      </c>
      <c r="BK1023" s="203">
        <f>ROUND(I1023*H1023,2)</f>
        <v>0</v>
      </c>
      <c r="BL1023" s="17" t="s">
        <v>258</v>
      </c>
      <c r="BM1023" s="202" t="s">
        <v>1307</v>
      </c>
    </row>
    <row r="1024" spans="2:65" s="13" customFormat="1">
      <c r="B1024" s="215"/>
      <c r="C1024" s="216"/>
      <c r="D1024" s="206" t="s">
        <v>157</v>
      </c>
      <c r="E1024" s="217" t="s">
        <v>1</v>
      </c>
      <c r="F1024" s="218" t="s">
        <v>1308</v>
      </c>
      <c r="G1024" s="216"/>
      <c r="H1024" s="219">
        <v>98</v>
      </c>
      <c r="I1024" s="220"/>
      <c r="J1024" s="216"/>
      <c r="K1024" s="216"/>
      <c r="L1024" s="221"/>
      <c r="M1024" s="222"/>
      <c r="N1024" s="223"/>
      <c r="O1024" s="223"/>
      <c r="P1024" s="223"/>
      <c r="Q1024" s="223"/>
      <c r="R1024" s="223"/>
      <c r="S1024" s="223"/>
      <c r="T1024" s="224"/>
      <c r="AT1024" s="225" t="s">
        <v>157</v>
      </c>
      <c r="AU1024" s="225" t="s">
        <v>86</v>
      </c>
      <c r="AV1024" s="13" t="s">
        <v>86</v>
      </c>
      <c r="AW1024" s="13" t="s">
        <v>32</v>
      </c>
      <c r="AX1024" s="13" t="s">
        <v>82</v>
      </c>
      <c r="AY1024" s="225" t="s">
        <v>148</v>
      </c>
    </row>
    <row r="1025" spans="2:65" s="1" customFormat="1" ht="24" customHeight="1">
      <c r="B1025" s="34"/>
      <c r="C1025" s="192" t="s">
        <v>1309</v>
      </c>
      <c r="D1025" s="192" t="s">
        <v>150</v>
      </c>
      <c r="E1025" s="193" t="s">
        <v>1310</v>
      </c>
      <c r="F1025" s="194" t="s">
        <v>1311</v>
      </c>
      <c r="G1025" s="195" t="s">
        <v>439</v>
      </c>
      <c r="H1025" s="196">
        <v>63.27</v>
      </c>
      <c r="I1025" s="197"/>
      <c r="J1025" s="196">
        <f>ROUND(I1025*H1025,2)</f>
        <v>0</v>
      </c>
      <c r="K1025" s="194" t="s">
        <v>1</v>
      </c>
      <c r="L1025" s="38"/>
      <c r="M1025" s="198" t="s">
        <v>1</v>
      </c>
      <c r="N1025" s="199" t="s">
        <v>42</v>
      </c>
      <c r="O1025" s="66"/>
      <c r="P1025" s="200">
        <f>O1025*H1025</f>
        <v>0</v>
      </c>
      <c r="Q1025" s="200">
        <v>4.2900000000000004E-3</v>
      </c>
      <c r="R1025" s="200">
        <f>Q1025*H1025</f>
        <v>0.27142830000000007</v>
      </c>
      <c r="S1025" s="200">
        <v>0</v>
      </c>
      <c r="T1025" s="201">
        <f>S1025*H1025</f>
        <v>0</v>
      </c>
      <c r="AR1025" s="202" t="s">
        <v>258</v>
      </c>
      <c r="AT1025" s="202" t="s">
        <v>150</v>
      </c>
      <c r="AU1025" s="202" t="s">
        <v>86</v>
      </c>
      <c r="AY1025" s="17" t="s">
        <v>148</v>
      </c>
      <c r="BE1025" s="203">
        <f>IF(N1025="základní",J1025,0)</f>
        <v>0</v>
      </c>
      <c r="BF1025" s="203">
        <f>IF(N1025="snížená",J1025,0)</f>
        <v>0</v>
      </c>
      <c r="BG1025" s="203">
        <f>IF(N1025="zákl. přenesená",J1025,0)</f>
        <v>0</v>
      </c>
      <c r="BH1025" s="203">
        <f>IF(N1025="sníž. přenesená",J1025,0)</f>
        <v>0</v>
      </c>
      <c r="BI1025" s="203">
        <f>IF(N1025="nulová",J1025,0)</f>
        <v>0</v>
      </c>
      <c r="BJ1025" s="17" t="s">
        <v>82</v>
      </c>
      <c r="BK1025" s="203">
        <f>ROUND(I1025*H1025,2)</f>
        <v>0</v>
      </c>
      <c r="BL1025" s="17" t="s">
        <v>258</v>
      </c>
      <c r="BM1025" s="202" t="s">
        <v>1312</v>
      </c>
    </row>
    <row r="1026" spans="2:65" s="12" customFormat="1">
      <c r="B1026" s="204"/>
      <c r="C1026" s="205"/>
      <c r="D1026" s="206" t="s">
        <v>157</v>
      </c>
      <c r="E1026" s="207" t="s">
        <v>1</v>
      </c>
      <c r="F1026" s="208" t="s">
        <v>557</v>
      </c>
      <c r="G1026" s="205"/>
      <c r="H1026" s="207" t="s">
        <v>1</v>
      </c>
      <c r="I1026" s="209"/>
      <c r="J1026" s="205"/>
      <c r="K1026" s="205"/>
      <c r="L1026" s="210"/>
      <c r="M1026" s="211"/>
      <c r="N1026" s="212"/>
      <c r="O1026" s="212"/>
      <c r="P1026" s="212"/>
      <c r="Q1026" s="212"/>
      <c r="R1026" s="212"/>
      <c r="S1026" s="212"/>
      <c r="T1026" s="213"/>
      <c r="AT1026" s="214" t="s">
        <v>157</v>
      </c>
      <c r="AU1026" s="214" t="s">
        <v>86</v>
      </c>
      <c r="AV1026" s="12" t="s">
        <v>82</v>
      </c>
      <c r="AW1026" s="12" t="s">
        <v>32</v>
      </c>
      <c r="AX1026" s="12" t="s">
        <v>77</v>
      </c>
      <c r="AY1026" s="214" t="s">
        <v>148</v>
      </c>
    </row>
    <row r="1027" spans="2:65" s="13" customFormat="1">
      <c r="B1027" s="215"/>
      <c r="C1027" s="216"/>
      <c r="D1027" s="206" t="s">
        <v>157</v>
      </c>
      <c r="E1027" s="217" t="s">
        <v>1</v>
      </c>
      <c r="F1027" s="218" t="s">
        <v>1313</v>
      </c>
      <c r="G1027" s="216"/>
      <c r="H1027" s="219">
        <v>5.86</v>
      </c>
      <c r="I1027" s="220"/>
      <c r="J1027" s="216"/>
      <c r="K1027" s="216"/>
      <c r="L1027" s="221"/>
      <c r="M1027" s="222"/>
      <c r="N1027" s="223"/>
      <c r="O1027" s="223"/>
      <c r="P1027" s="223"/>
      <c r="Q1027" s="223"/>
      <c r="R1027" s="223"/>
      <c r="S1027" s="223"/>
      <c r="T1027" s="224"/>
      <c r="AT1027" s="225" t="s">
        <v>157</v>
      </c>
      <c r="AU1027" s="225" t="s">
        <v>86</v>
      </c>
      <c r="AV1027" s="13" t="s">
        <v>86</v>
      </c>
      <c r="AW1027" s="13" t="s">
        <v>32</v>
      </c>
      <c r="AX1027" s="13" t="s">
        <v>77</v>
      </c>
      <c r="AY1027" s="225" t="s">
        <v>148</v>
      </c>
    </row>
    <row r="1028" spans="2:65" s="13" customFormat="1">
      <c r="B1028" s="215"/>
      <c r="C1028" s="216"/>
      <c r="D1028" s="206" t="s">
        <v>157</v>
      </c>
      <c r="E1028" s="217" t="s">
        <v>1</v>
      </c>
      <c r="F1028" s="218" t="s">
        <v>1314</v>
      </c>
      <c r="G1028" s="216"/>
      <c r="H1028" s="219">
        <v>4.3</v>
      </c>
      <c r="I1028" s="220"/>
      <c r="J1028" s="216"/>
      <c r="K1028" s="216"/>
      <c r="L1028" s="221"/>
      <c r="M1028" s="222"/>
      <c r="N1028" s="223"/>
      <c r="O1028" s="223"/>
      <c r="P1028" s="223"/>
      <c r="Q1028" s="223"/>
      <c r="R1028" s="223"/>
      <c r="S1028" s="223"/>
      <c r="T1028" s="224"/>
      <c r="AT1028" s="225" t="s">
        <v>157</v>
      </c>
      <c r="AU1028" s="225" t="s">
        <v>86</v>
      </c>
      <c r="AV1028" s="13" t="s">
        <v>86</v>
      </c>
      <c r="AW1028" s="13" t="s">
        <v>32</v>
      </c>
      <c r="AX1028" s="13" t="s">
        <v>77</v>
      </c>
      <c r="AY1028" s="225" t="s">
        <v>148</v>
      </c>
    </row>
    <row r="1029" spans="2:65" s="12" customFormat="1">
      <c r="B1029" s="204"/>
      <c r="C1029" s="205"/>
      <c r="D1029" s="206" t="s">
        <v>157</v>
      </c>
      <c r="E1029" s="207" t="s">
        <v>1</v>
      </c>
      <c r="F1029" s="208" t="s">
        <v>265</v>
      </c>
      <c r="G1029" s="205"/>
      <c r="H1029" s="207" t="s">
        <v>1</v>
      </c>
      <c r="I1029" s="209"/>
      <c r="J1029" s="205"/>
      <c r="K1029" s="205"/>
      <c r="L1029" s="210"/>
      <c r="M1029" s="211"/>
      <c r="N1029" s="212"/>
      <c r="O1029" s="212"/>
      <c r="P1029" s="212"/>
      <c r="Q1029" s="212"/>
      <c r="R1029" s="212"/>
      <c r="S1029" s="212"/>
      <c r="T1029" s="213"/>
      <c r="AT1029" s="214" t="s">
        <v>157</v>
      </c>
      <c r="AU1029" s="214" t="s">
        <v>86</v>
      </c>
      <c r="AV1029" s="12" t="s">
        <v>82</v>
      </c>
      <c r="AW1029" s="12" t="s">
        <v>32</v>
      </c>
      <c r="AX1029" s="12" t="s">
        <v>77</v>
      </c>
      <c r="AY1029" s="214" t="s">
        <v>148</v>
      </c>
    </row>
    <row r="1030" spans="2:65" s="13" customFormat="1">
      <c r="B1030" s="215"/>
      <c r="C1030" s="216"/>
      <c r="D1030" s="206" t="s">
        <v>157</v>
      </c>
      <c r="E1030" s="217" t="s">
        <v>1</v>
      </c>
      <c r="F1030" s="218" t="s">
        <v>1315</v>
      </c>
      <c r="G1030" s="216"/>
      <c r="H1030" s="219">
        <v>6.96</v>
      </c>
      <c r="I1030" s="220"/>
      <c r="J1030" s="216"/>
      <c r="K1030" s="216"/>
      <c r="L1030" s="221"/>
      <c r="M1030" s="222"/>
      <c r="N1030" s="223"/>
      <c r="O1030" s="223"/>
      <c r="P1030" s="223"/>
      <c r="Q1030" s="223"/>
      <c r="R1030" s="223"/>
      <c r="S1030" s="223"/>
      <c r="T1030" s="224"/>
      <c r="AT1030" s="225" t="s">
        <v>157</v>
      </c>
      <c r="AU1030" s="225" t="s">
        <v>86</v>
      </c>
      <c r="AV1030" s="13" t="s">
        <v>86</v>
      </c>
      <c r="AW1030" s="13" t="s">
        <v>32</v>
      </c>
      <c r="AX1030" s="13" t="s">
        <v>77</v>
      </c>
      <c r="AY1030" s="225" t="s">
        <v>148</v>
      </c>
    </row>
    <row r="1031" spans="2:65" s="13" customFormat="1">
      <c r="B1031" s="215"/>
      <c r="C1031" s="216"/>
      <c r="D1031" s="206" t="s">
        <v>157</v>
      </c>
      <c r="E1031" s="217" t="s">
        <v>1</v>
      </c>
      <c r="F1031" s="218" t="s">
        <v>1316</v>
      </c>
      <c r="G1031" s="216"/>
      <c r="H1031" s="219">
        <v>2.76</v>
      </c>
      <c r="I1031" s="220"/>
      <c r="J1031" s="216"/>
      <c r="K1031" s="216"/>
      <c r="L1031" s="221"/>
      <c r="M1031" s="222"/>
      <c r="N1031" s="223"/>
      <c r="O1031" s="223"/>
      <c r="P1031" s="223"/>
      <c r="Q1031" s="223"/>
      <c r="R1031" s="223"/>
      <c r="S1031" s="223"/>
      <c r="T1031" s="224"/>
      <c r="AT1031" s="225" t="s">
        <v>157</v>
      </c>
      <c r="AU1031" s="225" t="s">
        <v>86</v>
      </c>
      <c r="AV1031" s="13" t="s">
        <v>86</v>
      </c>
      <c r="AW1031" s="13" t="s">
        <v>32</v>
      </c>
      <c r="AX1031" s="13" t="s">
        <v>77</v>
      </c>
      <c r="AY1031" s="225" t="s">
        <v>148</v>
      </c>
    </row>
    <row r="1032" spans="2:65" s="13" customFormat="1">
      <c r="B1032" s="215"/>
      <c r="C1032" s="216"/>
      <c r="D1032" s="206" t="s">
        <v>157</v>
      </c>
      <c r="E1032" s="217" t="s">
        <v>1</v>
      </c>
      <c r="F1032" s="218" t="s">
        <v>1317</v>
      </c>
      <c r="G1032" s="216"/>
      <c r="H1032" s="219">
        <v>10.44</v>
      </c>
      <c r="I1032" s="220"/>
      <c r="J1032" s="216"/>
      <c r="K1032" s="216"/>
      <c r="L1032" s="221"/>
      <c r="M1032" s="222"/>
      <c r="N1032" s="223"/>
      <c r="O1032" s="223"/>
      <c r="P1032" s="223"/>
      <c r="Q1032" s="223"/>
      <c r="R1032" s="223"/>
      <c r="S1032" s="223"/>
      <c r="T1032" s="224"/>
      <c r="AT1032" s="225" t="s">
        <v>157</v>
      </c>
      <c r="AU1032" s="225" t="s">
        <v>86</v>
      </c>
      <c r="AV1032" s="13" t="s">
        <v>86</v>
      </c>
      <c r="AW1032" s="13" t="s">
        <v>32</v>
      </c>
      <c r="AX1032" s="13" t="s">
        <v>77</v>
      </c>
      <c r="AY1032" s="225" t="s">
        <v>148</v>
      </c>
    </row>
    <row r="1033" spans="2:65" s="13" customFormat="1">
      <c r="B1033" s="215"/>
      <c r="C1033" s="216"/>
      <c r="D1033" s="206" t="s">
        <v>157</v>
      </c>
      <c r="E1033" s="217" t="s">
        <v>1</v>
      </c>
      <c r="F1033" s="218" t="s">
        <v>1318</v>
      </c>
      <c r="G1033" s="216"/>
      <c r="H1033" s="219">
        <v>3.34</v>
      </c>
      <c r="I1033" s="220"/>
      <c r="J1033" s="216"/>
      <c r="K1033" s="216"/>
      <c r="L1033" s="221"/>
      <c r="M1033" s="222"/>
      <c r="N1033" s="223"/>
      <c r="O1033" s="223"/>
      <c r="P1033" s="223"/>
      <c r="Q1033" s="223"/>
      <c r="R1033" s="223"/>
      <c r="S1033" s="223"/>
      <c r="T1033" s="224"/>
      <c r="AT1033" s="225" t="s">
        <v>157</v>
      </c>
      <c r="AU1033" s="225" t="s">
        <v>86</v>
      </c>
      <c r="AV1033" s="13" t="s">
        <v>86</v>
      </c>
      <c r="AW1033" s="13" t="s">
        <v>32</v>
      </c>
      <c r="AX1033" s="13" t="s">
        <v>77</v>
      </c>
      <c r="AY1033" s="225" t="s">
        <v>148</v>
      </c>
    </row>
    <row r="1034" spans="2:65" s="13" customFormat="1">
      <c r="B1034" s="215"/>
      <c r="C1034" s="216"/>
      <c r="D1034" s="206" t="s">
        <v>157</v>
      </c>
      <c r="E1034" s="217" t="s">
        <v>1</v>
      </c>
      <c r="F1034" s="218" t="s">
        <v>1319</v>
      </c>
      <c r="G1034" s="216"/>
      <c r="H1034" s="219">
        <v>0</v>
      </c>
      <c r="I1034" s="220"/>
      <c r="J1034" s="216"/>
      <c r="K1034" s="216"/>
      <c r="L1034" s="221"/>
      <c r="M1034" s="222"/>
      <c r="N1034" s="223"/>
      <c r="O1034" s="223"/>
      <c r="P1034" s="223"/>
      <c r="Q1034" s="223"/>
      <c r="R1034" s="223"/>
      <c r="S1034" s="223"/>
      <c r="T1034" s="224"/>
      <c r="AT1034" s="225" t="s">
        <v>157</v>
      </c>
      <c r="AU1034" s="225" t="s">
        <v>86</v>
      </c>
      <c r="AV1034" s="13" t="s">
        <v>86</v>
      </c>
      <c r="AW1034" s="13" t="s">
        <v>32</v>
      </c>
      <c r="AX1034" s="13" t="s">
        <v>77</v>
      </c>
      <c r="AY1034" s="225" t="s">
        <v>148</v>
      </c>
    </row>
    <row r="1035" spans="2:65" s="12" customFormat="1">
      <c r="B1035" s="204"/>
      <c r="C1035" s="205"/>
      <c r="D1035" s="206" t="s">
        <v>157</v>
      </c>
      <c r="E1035" s="207" t="s">
        <v>1</v>
      </c>
      <c r="F1035" s="208" t="s">
        <v>270</v>
      </c>
      <c r="G1035" s="205"/>
      <c r="H1035" s="207" t="s">
        <v>1</v>
      </c>
      <c r="I1035" s="209"/>
      <c r="J1035" s="205"/>
      <c r="K1035" s="205"/>
      <c r="L1035" s="210"/>
      <c r="M1035" s="211"/>
      <c r="N1035" s="212"/>
      <c r="O1035" s="212"/>
      <c r="P1035" s="212"/>
      <c r="Q1035" s="212"/>
      <c r="R1035" s="212"/>
      <c r="S1035" s="212"/>
      <c r="T1035" s="213"/>
      <c r="AT1035" s="214" t="s">
        <v>157</v>
      </c>
      <c r="AU1035" s="214" t="s">
        <v>86</v>
      </c>
      <c r="AV1035" s="12" t="s">
        <v>82</v>
      </c>
      <c r="AW1035" s="12" t="s">
        <v>32</v>
      </c>
      <c r="AX1035" s="12" t="s">
        <v>77</v>
      </c>
      <c r="AY1035" s="214" t="s">
        <v>148</v>
      </c>
    </row>
    <row r="1036" spans="2:65" s="13" customFormat="1">
      <c r="B1036" s="215"/>
      <c r="C1036" s="216"/>
      <c r="D1036" s="206" t="s">
        <v>157</v>
      </c>
      <c r="E1036" s="217" t="s">
        <v>1</v>
      </c>
      <c r="F1036" s="218" t="s">
        <v>1320</v>
      </c>
      <c r="G1036" s="216"/>
      <c r="H1036" s="219">
        <v>12.26</v>
      </c>
      <c r="I1036" s="220"/>
      <c r="J1036" s="216"/>
      <c r="K1036" s="216"/>
      <c r="L1036" s="221"/>
      <c r="M1036" s="222"/>
      <c r="N1036" s="223"/>
      <c r="O1036" s="223"/>
      <c r="P1036" s="223"/>
      <c r="Q1036" s="223"/>
      <c r="R1036" s="223"/>
      <c r="S1036" s="223"/>
      <c r="T1036" s="224"/>
      <c r="AT1036" s="225" t="s">
        <v>157</v>
      </c>
      <c r="AU1036" s="225" t="s">
        <v>86</v>
      </c>
      <c r="AV1036" s="13" t="s">
        <v>86</v>
      </c>
      <c r="AW1036" s="13" t="s">
        <v>32</v>
      </c>
      <c r="AX1036" s="13" t="s">
        <v>77</v>
      </c>
      <c r="AY1036" s="225" t="s">
        <v>148</v>
      </c>
    </row>
    <row r="1037" spans="2:65" s="13" customFormat="1">
      <c r="B1037" s="215"/>
      <c r="C1037" s="216"/>
      <c r="D1037" s="206" t="s">
        <v>157</v>
      </c>
      <c r="E1037" s="217" t="s">
        <v>1</v>
      </c>
      <c r="F1037" s="218" t="s">
        <v>1321</v>
      </c>
      <c r="G1037" s="216"/>
      <c r="H1037" s="219">
        <v>17.350000000000001</v>
      </c>
      <c r="I1037" s="220"/>
      <c r="J1037" s="216"/>
      <c r="K1037" s="216"/>
      <c r="L1037" s="221"/>
      <c r="M1037" s="222"/>
      <c r="N1037" s="223"/>
      <c r="O1037" s="223"/>
      <c r="P1037" s="223"/>
      <c r="Q1037" s="223"/>
      <c r="R1037" s="223"/>
      <c r="S1037" s="223"/>
      <c r="T1037" s="224"/>
      <c r="AT1037" s="225" t="s">
        <v>157</v>
      </c>
      <c r="AU1037" s="225" t="s">
        <v>86</v>
      </c>
      <c r="AV1037" s="13" t="s">
        <v>86</v>
      </c>
      <c r="AW1037" s="13" t="s">
        <v>32</v>
      </c>
      <c r="AX1037" s="13" t="s">
        <v>77</v>
      </c>
      <c r="AY1037" s="225" t="s">
        <v>148</v>
      </c>
    </row>
    <row r="1038" spans="2:65" s="14" customFormat="1">
      <c r="B1038" s="226"/>
      <c r="C1038" s="227"/>
      <c r="D1038" s="206" t="s">
        <v>157</v>
      </c>
      <c r="E1038" s="228" t="s">
        <v>1</v>
      </c>
      <c r="F1038" s="229" t="s">
        <v>160</v>
      </c>
      <c r="G1038" s="227"/>
      <c r="H1038" s="230">
        <v>63.27</v>
      </c>
      <c r="I1038" s="231"/>
      <c r="J1038" s="227"/>
      <c r="K1038" s="227"/>
      <c r="L1038" s="232"/>
      <c r="M1038" s="233"/>
      <c r="N1038" s="234"/>
      <c r="O1038" s="234"/>
      <c r="P1038" s="234"/>
      <c r="Q1038" s="234"/>
      <c r="R1038" s="234"/>
      <c r="S1038" s="234"/>
      <c r="T1038" s="235"/>
      <c r="AT1038" s="236" t="s">
        <v>157</v>
      </c>
      <c r="AU1038" s="236" t="s">
        <v>86</v>
      </c>
      <c r="AV1038" s="14" t="s">
        <v>155</v>
      </c>
      <c r="AW1038" s="14" t="s">
        <v>32</v>
      </c>
      <c r="AX1038" s="14" t="s">
        <v>82</v>
      </c>
      <c r="AY1038" s="236" t="s">
        <v>148</v>
      </c>
    </row>
    <row r="1039" spans="2:65" s="1" customFormat="1" ht="24" customHeight="1">
      <c r="B1039" s="34"/>
      <c r="C1039" s="192" t="s">
        <v>1322</v>
      </c>
      <c r="D1039" s="192" t="s">
        <v>150</v>
      </c>
      <c r="E1039" s="193" t="s">
        <v>1323</v>
      </c>
      <c r="F1039" s="194" t="s">
        <v>1324</v>
      </c>
      <c r="G1039" s="195" t="s">
        <v>439</v>
      </c>
      <c r="H1039" s="196">
        <v>13.73</v>
      </c>
      <c r="I1039" s="197"/>
      <c r="J1039" s="196">
        <f>ROUND(I1039*H1039,2)</f>
        <v>0</v>
      </c>
      <c r="K1039" s="194" t="s">
        <v>1</v>
      </c>
      <c r="L1039" s="38"/>
      <c r="M1039" s="198" t="s">
        <v>1</v>
      </c>
      <c r="N1039" s="199" t="s">
        <v>42</v>
      </c>
      <c r="O1039" s="66"/>
      <c r="P1039" s="200">
        <f>O1039*H1039</f>
        <v>0</v>
      </c>
      <c r="Q1039" s="200">
        <v>5.3499999999999997E-3</v>
      </c>
      <c r="R1039" s="200">
        <f>Q1039*H1039</f>
        <v>7.3455499999999993E-2</v>
      </c>
      <c r="S1039" s="200">
        <v>0</v>
      </c>
      <c r="T1039" s="201">
        <f>S1039*H1039</f>
        <v>0</v>
      </c>
      <c r="AR1039" s="202" t="s">
        <v>258</v>
      </c>
      <c r="AT1039" s="202" t="s">
        <v>150</v>
      </c>
      <c r="AU1039" s="202" t="s">
        <v>86</v>
      </c>
      <c r="AY1039" s="17" t="s">
        <v>148</v>
      </c>
      <c r="BE1039" s="203">
        <f>IF(N1039="základní",J1039,0)</f>
        <v>0</v>
      </c>
      <c r="BF1039" s="203">
        <f>IF(N1039="snížená",J1039,0)</f>
        <v>0</v>
      </c>
      <c r="BG1039" s="203">
        <f>IF(N1039="zákl. přenesená",J1039,0)</f>
        <v>0</v>
      </c>
      <c r="BH1039" s="203">
        <f>IF(N1039="sníž. přenesená",J1039,0)</f>
        <v>0</v>
      </c>
      <c r="BI1039" s="203">
        <f>IF(N1039="nulová",J1039,0)</f>
        <v>0</v>
      </c>
      <c r="BJ1039" s="17" t="s">
        <v>82</v>
      </c>
      <c r="BK1039" s="203">
        <f>ROUND(I1039*H1039,2)</f>
        <v>0</v>
      </c>
      <c r="BL1039" s="17" t="s">
        <v>258</v>
      </c>
      <c r="BM1039" s="202" t="s">
        <v>1325</v>
      </c>
    </row>
    <row r="1040" spans="2:65" s="12" customFormat="1">
      <c r="B1040" s="204"/>
      <c r="C1040" s="205"/>
      <c r="D1040" s="206" t="s">
        <v>157</v>
      </c>
      <c r="E1040" s="207" t="s">
        <v>1</v>
      </c>
      <c r="F1040" s="208" t="s">
        <v>1326</v>
      </c>
      <c r="G1040" s="205"/>
      <c r="H1040" s="207" t="s">
        <v>1</v>
      </c>
      <c r="I1040" s="209"/>
      <c r="J1040" s="205"/>
      <c r="K1040" s="205"/>
      <c r="L1040" s="210"/>
      <c r="M1040" s="211"/>
      <c r="N1040" s="212"/>
      <c r="O1040" s="212"/>
      <c r="P1040" s="212"/>
      <c r="Q1040" s="212"/>
      <c r="R1040" s="212"/>
      <c r="S1040" s="212"/>
      <c r="T1040" s="213"/>
      <c r="AT1040" s="214" t="s">
        <v>157</v>
      </c>
      <c r="AU1040" s="214" t="s">
        <v>86</v>
      </c>
      <c r="AV1040" s="12" t="s">
        <v>82</v>
      </c>
      <c r="AW1040" s="12" t="s">
        <v>32</v>
      </c>
      <c r="AX1040" s="12" t="s">
        <v>77</v>
      </c>
      <c r="AY1040" s="214" t="s">
        <v>148</v>
      </c>
    </row>
    <row r="1041" spans="2:65" s="13" customFormat="1">
      <c r="B1041" s="215"/>
      <c r="C1041" s="216"/>
      <c r="D1041" s="206" t="s">
        <v>157</v>
      </c>
      <c r="E1041" s="217" t="s">
        <v>1</v>
      </c>
      <c r="F1041" s="218" t="s">
        <v>1327</v>
      </c>
      <c r="G1041" s="216"/>
      <c r="H1041" s="219">
        <v>5.25</v>
      </c>
      <c r="I1041" s="220"/>
      <c r="J1041" s="216"/>
      <c r="K1041" s="216"/>
      <c r="L1041" s="221"/>
      <c r="M1041" s="222"/>
      <c r="N1041" s="223"/>
      <c r="O1041" s="223"/>
      <c r="P1041" s="223"/>
      <c r="Q1041" s="223"/>
      <c r="R1041" s="223"/>
      <c r="S1041" s="223"/>
      <c r="T1041" s="224"/>
      <c r="AT1041" s="225" t="s">
        <v>157</v>
      </c>
      <c r="AU1041" s="225" t="s">
        <v>86</v>
      </c>
      <c r="AV1041" s="13" t="s">
        <v>86</v>
      </c>
      <c r="AW1041" s="13" t="s">
        <v>32</v>
      </c>
      <c r="AX1041" s="13" t="s">
        <v>77</v>
      </c>
      <c r="AY1041" s="225" t="s">
        <v>148</v>
      </c>
    </row>
    <row r="1042" spans="2:65" s="13" customFormat="1">
      <c r="B1042" s="215"/>
      <c r="C1042" s="216"/>
      <c r="D1042" s="206" t="s">
        <v>157</v>
      </c>
      <c r="E1042" s="217" t="s">
        <v>1</v>
      </c>
      <c r="F1042" s="218" t="s">
        <v>1328</v>
      </c>
      <c r="G1042" s="216"/>
      <c r="H1042" s="219">
        <v>8.48</v>
      </c>
      <c r="I1042" s="220"/>
      <c r="J1042" s="216"/>
      <c r="K1042" s="216"/>
      <c r="L1042" s="221"/>
      <c r="M1042" s="222"/>
      <c r="N1042" s="223"/>
      <c r="O1042" s="223"/>
      <c r="P1042" s="223"/>
      <c r="Q1042" s="223"/>
      <c r="R1042" s="223"/>
      <c r="S1042" s="223"/>
      <c r="T1042" s="224"/>
      <c r="AT1042" s="225" t="s">
        <v>157</v>
      </c>
      <c r="AU1042" s="225" t="s">
        <v>86</v>
      </c>
      <c r="AV1042" s="13" t="s">
        <v>86</v>
      </c>
      <c r="AW1042" s="13" t="s">
        <v>32</v>
      </c>
      <c r="AX1042" s="13" t="s">
        <v>77</v>
      </c>
      <c r="AY1042" s="225" t="s">
        <v>148</v>
      </c>
    </row>
    <row r="1043" spans="2:65" s="14" customFormat="1">
      <c r="B1043" s="226"/>
      <c r="C1043" s="227"/>
      <c r="D1043" s="206" t="s">
        <v>157</v>
      </c>
      <c r="E1043" s="228" t="s">
        <v>1</v>
      </c>
      <c r="F1043" s="229" t="s">
        <v>160</v>
      </c>
      <c r="G1043" s="227"/>
      <c r="H1043" s="230">
        <v>13.73</v>
      </c>
      <c r="I1043" s="231"/>
      <c r="J1043" s="227"/>
      <c r="K1043" s="227"/>
      <c r="L1043" s="232"/>
      <c r="M1043" s="233"/>
      <c r="N1043" s="234"/>
      <c r="O1043" s="234"/>
      <c r="P1043" s="234"/>
      <c r="Q1043" s="234"/>
      <c r="R1043" s="234"/>
      <c r="S1043" s="234"/>
      <c r="T1043" s="235"/>
      <c r="AT1043" s="236" t="s">
        <v>157</v>
      </c>
      <c r="AU1043" s="236" t="s">
        <v>86</v>
      </c>
      <c r="AV1043" s="14" t="s">
        <v>155</v>
      </c>
      <c r="AW1043" s="14" t="s">
        <v>32</v>
      </c>
      <c r="AX1043" s="14" t="s">
        <v>82</v>
      </c>
      <c r="AY1043" s="236" t="s">
        <v>148</v>
      </c>
    </row>
    <row r="1044" spans="2:65" s="1" customFormat="1" ht="16.5" customHeight="1">
      <c r="B1044" s="34"/>
      <c r="C1044" s="192" t="s">
        <v>1329</v>
      </c>
      <c r="D1044" s="192" t="s">
        <v>150</v>
      </c>
      <c r="E1044" s="193" t="s">
        <v>1330</v>
      </c>
      <c r="F1044" s="194" t="s">
        <v>1331</v>
      </c>
      <c r="G1044" s="195" t="s">
        <v>153</v>
      </c>
      <c r="H1044" s="196">
        <v>34.64</v>
      </c>
      <c r="I1044" s="197"/>
      <c r="J1044" s="196">
        <f>ROUND(I1044*H1044,2)</f>
        <v>0</v>
      </c>
      <c r="K1044" s="194" t="s">
        <v>1</v>
      </c>
      <c r="L1044" s="38"/>
      <c r="M1044" s="198" t="s">
        <v>1</v>
      </c>
      <c r="N1044" s="199" t="s">
        <v>42</v>
      </c>
      <c r="O1044" s="66"/>
      <c r="P1044" s="200">
        <f>O1044*H1044</f>
        <v>0</v>
      </c>
      <c r="Q1044" s="200">
        <v>0</v>
      </c>
      <c r="R1044" s="200">
        <f>Q1044*H1044</f>
        <v>0</v>
      </c>
      <c r="S1044" s="200">
        <v>0</v>
      </c>
      <c r="T1044" s="201">
        <f>S1044*H1044</f>
        <v>0</v>
      </c>
      <c r="AR1044" s="202" t="s">
        <v>258</v>
      </c>
      <c r="AT1044" s="202" t="s">
        <v>150</v>
      </c>
      <c r="AU1044" s="202" t="s">
        <v>86</v>
      </c>
      <c r="AY1044" s="17" t="s">
        <v>148</v>
      </c>
      <c r="BE1044" s="203">
        <f>IF(N1044="základní",J1044,0)</f>
        <v>0</v>
      </c>
      <c r="BF1044" s="203">
        <f>IF(N1044="snížená",J1044,0)</f>
        <v>0</v>
      </c>
      <c r="BG1044" s="203">
        <f>IF(N1044="zákl. přenesená",J1044,0)</f>
        <v>0</v>
      </c>
      <c r="BH1044" s="203">
        <f>IF(N1044="sníž. přenesená",J1044,0)</f>
        <v>0</v>
      </c>
      <c r="BI1044" s="203">
        <f>IF(N1044="nulová",J1044,0)</f>
        <v>0</v>
      </c>
      <c r="BJ1044" s="17" t="s">
        <v>82</v>
      </c>
      <c r="BK1044" s="203">
        <f>ROUND(I1044*H1044,2)</f>
        <v>0</v>
      </c>
      <c r="BL1044" s="17" t="s">
        <v>258</v>
      </c>
      <c r="BM1044" s="202" t="s">
        <v>1332</v>
      </c>
    </row>
    <row r="1045" spans="2:65" s="12" customFormat="1">
      <c r="B1045" s="204"/>
      <c r="C1045" s="205"/>
      <c r="D1045" s="206" t="s">
        <v>157</v>
      </c>
      <c r="E1045" s="207" t="s">
        <v>1</v>
      </c>
      <c r="F1045" s="208" t="s">
        <v>1333</v>
      </c>
      <c r="G1045" s="205"/>
      <c r="H1045" s="207" t="s">
        <v>1</v>
      </c>
      <c r="I1045" s="209"/>
      <c r="J1045" s="205"/>
      <c r="K1045" s="205"/>
      <c r="L1045" s="210"/>
      <c r="M1045" s="211"/>
      <c r="N1045" s="212"/>
      <c r="O1045" s="212"/>
      <c r="P1045" s="212"/>
      <c r="Q1045" s="212"/>
      <c r="R1045" s="212"/>
      <c r="S1045" s="212"/>
      <c r="T1045" s="213"/>
      <c r="AT1045" s="214" t="s">
        <v>157</v>
      </c>
      <c r="AU1045" s="214" t="s">
        <v>86</v>
      </c>
      <c r="AV1045" s="12" t="s">
        <v>82</v>
      </c>
      <c r="AW1045" s="12" t="s">
        <v>32</v>
      </c>
      <c r="AX1045" s="12" t="s">
        <v>77</v>
      </c>
      <c r="AY1045" s="214" t="s">
        <v>148</v>
      </c>
    </row>
    <row r="1046" spans="2:65" s="13" customFormat="1">
      <c r="B1046" s="215"/>
      <c r="C1046" s="216"/>
      <c r="D1046" s="206" t="s">
        <v>157</v>
      </c>
      <c r="E1046" s="217" t="s">
        <v>1</v>
      </c>
      <c r="F1046" s="218" t="s">
        <v>1334</v>
      </c>
      <c r="G1046" s="216"/>
      <c r="H1046" s="219">
        <v>14.93</v>
      </c>
      <c r="I1046" s="220"/>
      <c r="J1046" s="216"/>
      <c r="K1046" s="216"/>
      <c r="L1046" s="221"/>
      <c r="M1046" s="222"/>
      <c r="N1046" s="223"/>
      <c r="O1046" s="223"/>
      <c r="P1046" s="223"/>
      <c r="Q1046" s="223"/>
      <c r="R1046" s="223"/>
      <c r="S1046" s="223"/>
      <c r="T1046" s="224"/>
      <c r="AT1046" s="225" t="s">
        <v>157</v>
      </c>
      <c r="AU1046" s="225" t="s">
        <v>86</v>
      </c>
      <c r="AV1046" s="13" t="s">
        <v>86</v>
      </c>
      <c r="AW1046" s="13" t="s">
        <v>32</v>
      </c>
      <c r="AX1046" s="13" t="s">
        <v>77</v>
      </c>
      <c r="AY1046" s="225" t="s">
        <v>148</v>
      </c>
    </row>
    <row r="1047" spans="2:65" s="12" customFormat="1">
      <c r="B1047" s="204"/>
      <c r="C1047" s="205"/>
      <c r="D1047" s="206" t="s">
        <v>157</v>
      </c>
      <c r="E1047" s="207" t="s">
        <v>1</v>
      </c>
      <c r="F1047" s="208" t="s">
        <v>1335</v>
      </c>
      <c r="G1047" s="205"/>
      <c r="H1047" s="207" t="s">
        <v>1</v>
      </c>
      <c r="I1047" s="209"/>
      <c r="J1047" s="205"/>
      <c r="K1047" s="205"/>
      <c r="L1047" s="210"/>
      <c r="M1047" s="211"/>
      <c r="N1047" s="212"/>
      <c r="O1047" s="212"/>
      <c r="P1047" s="212"/>
      <c r="Q1047" s="212"/>
      <c r="R1047" s="212"/>
      <c r="S1047" s="212"/>
      <c r="T1047" s="213"/>
      <c r="AT1047" s="214" t="s">
        <v>157</v>
      </c>
      <c r="AU1047" s="214" t="s">
        <v>86</v>
      </c>
      <c r="AV1047" s="12" t="s">
        <v>82</v>
      </c>
      <c r="AW1047" s="12" t="s">
        <v>32</v>
      </c>
      <c r="AX1047" s="12" t="s">
        <v>77</v>
      </c>
      <c r="AY1047" s="214" t="s">
        <v>148</v>
      </c>
    </row>
    <row r="1048" spans="2:65" s="13" customFormat="1">
      <c r="B1048" s="215"/>
      <c r="C1048" s="216"/>
      <c r="D1048" s="206" t="s">
        <v>157</v>
      </c>
      <c r="E1048" s="217" t="s">
        <v>1</v>
      </c>
      <c r="F1048" s="218" t="s">
        <v>1336</v>
      </c>
      <c r="G1048" s="216"/>
      <c r="H1048" s="219">
        <v>5.66</v>
      </c>
      <c r="I1048" s="220"/>
      <c r="J1048" s="216"/>
      <c r="K1048" s="216"/>
      <c r="L1048" s="221"/>
      <c r="M1048" s="222"/>
      <c r="N1048" s="223"/>
      <c r="O1048" s="223"/>
      <c r="P1048" s="223"/>
      <c r="Q1048" s="223"/>
      <c r="R1048" s="223"/>
      <c r="S1048" s="223"/>
      <c r="T1048" s="224"/>
      <c r="AT1048" s="225" t="s">
        <v>157</v>
      </c>
      <c r="AU1048" s="225" t="s">
        <v>86</v>
      </c>
      <c r="AV1048" s="13" t="s">
        <v>86</v>
      </c>
      <c r="AW1048" s="13" t="s">
        <v>32</v>
      </c>
      <c r="AX1048" s="13" t="s">
        <v>77</v>
      </c>
      <c r="AY1048" s="225" t="s">
        <v>148</v>
      </c>
    </row>
    <row r="1049" spans="2:65" s="13" customFormat="1">
      <c r="B1049" s="215"/>
      <c r="C1049" s="216"/>
      <c r="D1049" s="206" t="s">
        <v>157</v>
      </c>
      <c r="E1049" s="217" t="s">
        <v>1</v>
      </c>
      <c r="F1049" s="218" t="s">
        <v>1337</v>
      </c>
      <c r="G1049" s="216"/>
      <c r="H1049" s="219">
        <v>3.11</v>
      </c>
      <c r="I1049" s="220"/>
      <c r="J1049" s="216"/>
      <c r="K1049" s="216"/>
      <c r="L1049" s="221"/>
      <c r="M1049" s="222"/>
      <c r="N1049" s="223"/>
      <c r="O1049" s="223"/>
      <c r="P1049" s="223"/>
      <c r="Q1049" s="223"/>
      <c r="R1049" s="223"/>
      <c r="S1049" s="223"/>
      <c r="T1049" s="224"/>
      <c r="AT1049" s="225" t="s">
        <v>157</v>
      </c>
      <c r="AU1049" s="225" t="s">
        <v>86</v>
      </c>
      <c r="AV1049" s="13" t="s">
        <v>86</v>
      </c>
      <c r="AW1049" s="13" t="s">
        <v>32</v>
      </c>
      <c r="AX1049" s="13" t="s">
        <v>77</v>
      </c>
      <c r="AY1049" s="225" t="s">
        <v>148</v>
      </c>
    </row>
    <row r="1050" spans="2:65" s="13" customFormat="1">
      <c r="B1050" s="215"/>
      <c r="C1050" s="216"/>
      <c r="D1050" s="206" t="s">
        <v>157</v>
      </c>
      <c r="E1050" s="217" t="s">
        <v>1</v>
      </c>
      <c r="F1050" s="218" t="s">
        <v>1338</v>
      </c>
      <c r="G1050" s="216"/>
      <c r="H1050" s="219">
        <v>2.2000000000000002</v>
      </c>
      <c r="I1050" s="220"/>
      <c r="J1050" s="216"/>
      <c r="K1050" s="216"/>
      <c r="L1050" s="221"/>
      <c r="M1050" s="222"/>
      <c r="N1050" s="223"/>
      <c r="O1050" s="223"/>
      <c r="P1050" s="223"/>
      <c r="Q1050" s="223"/>
      <c r="R1050" s="223"/>
      <c r="S1050" s="223"/>
      <c r="T1050" s="224"/>
      <c r="AT1050" s="225" t="s">
        <v>157</v>
      </c>
      <c r="AU1050" s="225" t="s">
        <v>86</v>
      </c>
      <c r="AV1050" s="13" t="s">
        <v>86</v>
      </c>
      <c r="AW1050" s="13" t="s">
        <v>32</v>
      </c>
      <c r="AX1050" s="13" t="s">
        <v>77</v>
      </c>
      <c r="AY1050" s="225" t="s">
        <v>148</v>
      </c>
    </row>
    <row r="1051" spans="2:65" s="12" customFormat="1">
      <c r="B1051" s="204"/>
      <c r="C1051" s="205"/>
      <c r="D1051" s="206" t="s">
        <v>157</v>
      </c>
      <c r="E1051" s="207" t="s">
        <v>1</v>
      </c>
      <c r="F1051" s="208" t="s">
        <v>1339</v>
      </c>
      <c r="G1051" s="205"/>
      <c r="H1051" s="207" t="s">
        <v>1</v>
      </c>
      <c r="I1051" s="209"/>
      <c r="J1051" s="205"/>
      <c r="K1051" s="205"/>
      <c r="L1051" s="210"/>
      <c r="M1051" s="211"/>
      <c r="N1051" s="212"/>
      <c r="O1051" s="212"/>
      <c r="P1051" s="212"/>
      <c r="Q1051" s="212"/>
      <c r="R1051" s="212"/>
      <c r="S1051" s="212"/>
      <c r="T1051" s="213"/>
      <c r="AT1051" s="214" t="s">
        <v>157</v>
      </c>
      <c r="AU1051" s="214" t="s">
        <v>86</v>
      </c>
      <c r="AV1051" s="12" t="s">
        <v>82</v>
      </c>
      <c r="AW1051" s="12" t="s">
        <v>32</v>
      </c>
      <c r="AX1051" s="12" t="s">
        <v>77</v>
      </c>
      <c r="AY1051" s="214" t="s">
        <v>148</v>
      </c>
    </row>
    <row r="1052" spans="2:65" s="13" customFormat="1">
      <c r="B1052" s="215"/>
      <c r="C1052" s="216"/>
      <c r="D1052" s="206" t="s">
        <v>157</v>
      </c>
      <c r="E1052" s="217" t="s">
        <v>1</v>
      </c>
      <c r="F1052" s="218" t="s">
        <v>1340</v>
      </c>
      <c r="G1052" s="216"/>
      <c r="H1052" s="219">
        <v>8.74</v>
      </c>
      <c r="I1052" s="220"/>
      <c r="J1052" s="216"/>
      <c r="K1052" s="216"/>
      <c r="L1052" s="221"/>
      <c r="M1052" s="222"/>
      <c r="N1052" s="223"/>
      <c r="O1052" s="223"/>
      <c r="P1052" s="223"/>
      <c r="Q1052" s="223"/>
      <c r="R1052" s="223"/>
      <c r="S1052" s="223"/>
      <c r="T1052" s="224"/>
      <c r="AT1052" s="225" t="s">
        <v>157</v>
      </c>
      <c r="AU1052" s="225" t="s">
        <v>86</v>
      </c>
      <c r="AV1052" s="13" t="s">
        <v>86</v>
      </c>
      <c r="AW1052" s="13" t="s">
        <v>32</v>
      </c>
      <c r="AX1052" s="13" t="s">
        <v>77</v>
      </c>
      <c r="AY1052" s="225" t="s">
        <v>148</v>
      </c>
    </row>
    <row r="1053" spans="2:65" s="15" customFormat="1">
      <c r="B1053" s="246"/>
      <c r="C1053" s="247"/>
      <c r="D1053" s="206" t="s">
        <v>157</v>
      </c>
      <c r="E1053" s="248" t="s">
        <v>1</v>
      </c>
      <c r="F1053" s="249" t="s">
        <v>414</v>
      </c>
      <c r="G1053" s="247"/>
      <c r="H1053" s="250">
        <v>34.64</v>
      </c>
      <c r="I1053" s="251"/>
      <c r="J1053" s="247"/>
      <c r="K1053" s="247"/>
      <c r="L1053" s="252"/>
      <c r="M1053" s="253"/>
      <c r="N1053" s="254"/>
      <c r="O1053" s="254"/>
      <c r="P1053" s="254"/>
      <c r="Q1053" s="254"/>
      <c r="R1053" s="254"/>
      <c r="S1053" s="254"/>
      <c r="T1053" s="255"/>
      <c r="AT1053" s="256" t="s">
        <v>157</v>
      </c>
      <c r="AU1053" s="256" t="s">
        <v>86</v>
      </c>
      <c r="AV1053" s="15" t="s">
        <v>166</v>
      </c>
      <c r="AW1053" s="15" t="s">
        <v>32</v>
      </c>
      <c r="AX1053" s="15" t="s">
        <v>77</v>
      </c>
      <c r="AY1053" s="256" t="s">
        <v>148</v>
      </c>
    </row>
    <row r="1054" spans="2:65" s="14" customFormat="1">
      <c r="B1054" s="226"/>
      <c r="C1054" s="227"/>
      <c r="D1054" s="206" t="s">
        <v>157</v>
      </c>
      <c r="E1054" s="228" t="s">
        <v>1</v>
      </c>
      <c r="F1054" s="229" t="s">
        <v>160</v>
      </c>
      <c r="G1054" s="227"/>
      <c r="H1054" s="230">
        <v>34.64</v>
      </c>
      <c r="I1054" s="231"/>
      <c r="J1054" s="227"/>
      <c r="K1054" s="227"/>
      <c r="L1054" s="232"/>
      <c r="M1054" s="233"/>
      <c r="N1054" s="234"/>
      <c r="O1054" s="234"/>
      <c r="P1054" s="234"/>
      <c r="Q1054" s="234"/>
      <c r="R1054" s="234"/>
      <c r="S1054" s="234"/>
      <c r="T1054" s="235"/>
      <c r="AT1054" s="236" t="s">
        <v>157</v>
      </c>
      <c r="AU1054" s="236" t="s">
        <v>86</v>
      </c>
      <c r="AV1054" s="14" t="s">
        <v>155</v>
      </c>
      <c r="AW1054" s="14" t="s">
        <v>32</v>
      </c>
      <c r="AX1054" s="14" t="s">
        <v>82</v>
      </c>
      <c r="AY1054" s="236" t="s">
        <v>148</v>
      </c>
    </row>
    <row r="1055" spans="2:65" s="1" customFormat="1" ht="24" customHeight="1">
      <c r="B1055" s="34"/>
      <c r="C1055" s="192" t="s">
        <v>1341</v>
      </c>
      <c r="D1055" s="192" t="s">
        <v>150</v>
      </c>
      <c r="E1055" s="193" t="s">
        <v>1342</v>
      </c>
      <c r="F1055" s="194" t="s">
        <v>1343</v>
      </c>
      <c r="G1055" s="195" t="s">
        <v>978</v>
      </c>
      <c r="H1055" s="197"/>
      <c r="I1055" s="197"/>
      <c r="J1055" s="196">
        <f>ROUND(I1055*H1055,2)</f>
        <v>0</v>
      </c>
      <c r="K1055" s="194" t="s">
        <v>154</v>
      </c>
      <c r="L1055" s="38"/>
      <c r="M1055" s="198" t="s">
        <v>1</v>
      </c>
      <c r="N1055" s="199" t="s">
        <v>42</v>
      </c>
      <c r="O1055" s="66"/>
      <c r="P1055" s="200">
        <f>O1055*H1055</f>
        <v>0</v>
      </c>
      <c r="Q1055" s="200">
        <v>0</v>
      </c>
      <c r="R1055" s="200">
        <f>Q1055*H1055</f>
        <v>0</v>
      </c>
      <c r="S1055" s="200">
        <v>0</v>
      </c>
      <c r="T1055" s="201">
        <f>S1055*H1055</f>
        <v>0</v>
      </c>
      <c r="AR1055" s="202" t="s">
        <v>258</v>
      </c>
      <c r="AT1055" s="202" t="s">
        <v>150</v>
      </c>
      <c r="AU1055" s="202" t="s">
        <v>86</v>
      </c>
      <c r="AY1055" s="17" t="s">
        <v>148</v>
      </c>
      <c r="BE1055" s="203">
        <f>IF(N1055="základní",J1055,0)</f>
        <v>0</v>
      </c>
      <c r="BF1055" s="203">
        <f>IF(N1055="snížená",J1055,0)</f>
        <v>0</v>
      </c>
      <c r="BG1055" s="203">
        <f>IF(N1055="zákl. přenesená",J1055,0)</f>
        <v>0</v>
      </c>
      <c r="BH1055" s="203">
        <f>IF(N1055="sníž. přenesená",J1055,0)</f>
        <v>0</v>
      </c>
      <c r="BI1055" s="203">
        <f>IF(N1055="nulová",J1055,0)</f>
        <v>0</v>
      </c>
      <c r="BJ1055" s="17" t="s">
        <v>82</v>
      </c>
      <c r="BK1055" s="203">
        <f>ROUND(I1055*H1055,2)</f>
        <v>0</v>
      </c>
      <c r="BL1055" s="17" t="s">
        <v>258</v>
      </c>
      <c r="BM1055" s="202" t="s">
        <v>1344</v>
      </c>
    </row>
    <row r="1056" spans="2:65" s="11" customFormat="1" ht="22.9" customHeight="1">
      <c r="B1056" s="176"/>
      <c r="C1056" s="177"/>
      <c r="D1056" s="178" t="s">
        <v>76</v>
      </c>
      <c r="E1056" s="190" t="s">
        <v>1345</v>
      </c>
      <c r="F1056" s="190" t="s">
        <v>1346</v>
      </c>
      <c r="G1056" s="177"/>
      <c r="H1056" s="177"/>
      <c r="I1056" s="180"/>
      <c r="J1056" s="191">
        <f>BK1056</f>
        <v>0</v>
      </c>
      <c r="K1056" s="177"/>
      <c r="L1056" s="182"/>
      <c r="M1056" s="183"/>
      <c r="N1056" s="184"/>
      <c r="O1056" s="184"/>
      <c r="P1056" s="185">
        <f>SUM(P1057:P1069)</f>
        <v>0</v>
      </c>
      <c r="Q1056" s="184"/>
      <c r="R1056" s="185">
        <f>SUM(R1057:R1069)</f>
        <v>2.5799999999999998E-3</v>
      </c>
      <c r="S1056" s="184"/>
      <c r="T1056" s="186">
        <f>SUM(T1057:T1069)</f>
        <v>0</v>
      </c>
      <c r="AR1056" s="187" t="s">
        <v>86</v>
      </c>
      <c r="AT1056" s="188" t="s">
        <v>76</v>
      </c>
      <c r="AU1056" s="188" t="s">
        <v>82</v>
      </c>
      <c r="AY1056" s="187" t="s">
        <v>148</v>
      </c>
      <c r="BK1056" s="189">
        <f>SUM(BK1057:BK1069)</f>
        <v>0</v>
      </c>
    </row>
    <row r="1057" spans="2:65" s="1" customFormat="1" ht="24" customHeight="1">
      <c r="B1057" s="34"/>
      <c r="C1057" s="192" t="s">
        <v>1347</v>
      </c>
      <c r="D1057" s="192" t="s">
        <v>150</v>
      </c>
      <c r="E1057" s="193" t="s">
        <v>1348</v>
      </c>
      <c r="F1057" s="194" t="s">
        <v>1349</v>
      </c>
      <c r="G1057" s="195" t="s">
        <v>712</v>
      </c>
      <c r="H1057" s="196">
        <v>1</v>
      </c>
      <c r="I1057" s="197"/>
      <c r="J1057" s="196">
        <f>ROUND(I1057*H1057,2)</f>
        <v>0</v>
      </c>
      <c r="K1057" s="194" t="s">
        <v>1</v>
      </c>
      <c r="L1057" s="38"/>
      <c r="M1057" s="198" t="s">
        <v>1</v>
      </c>
      <c r="N1057" s="199" t="s">
        <v>42</v>
      </c>
      <c r="O1057" s="66"/>
      <c r="P1057" s="200">
        <f>O1057*H1057</f>
        <v>0</v>
      </c>
      <c r="Q1057" s="200">
        <v>8.5999999999999998E-4</v>
      </c>
      <c r="R1057" s="200">
        <f>Q1057*H1057</f>
        <v>8.5999999999999998E-4</v>
      </c>
      <c r="S1057" s="200">
        <v>0</v>
      </c>
      <c r="T1057" s="201">
        <f>S1057*H1057</f>
        <v>0</v>
      </c>
      <c r="AR1057" s="202" t="s">
        <v>258</v>
      </c>
      <c r="AT1057" s="202" t="s">
        <v>150</v>
      </c>
      <c r="AU1057" s="202" t="s">
        <v>86</v>
      </c>
      <c r="AY1057" s="17" t="s">
        <v>148</v>
      </c>
      <c r="BE1057" s="203">
        <f>IF(N1057="základní",J1057,0)</f>
        <v>0</v>
      </c>
      <c r="BF1057" s="203">
        <f>IF(N1057="snížená",J1057,0)</f>
        <v>0</v>
      </c>
      <c r="BG1057" s="203">
        <f>IF(N1057="zákl. přenesená",J1057,0)</f>
        <v>0</v>
      </c>
      <c r="BH1057" s="203">
        <f>IF(N1057="sníž. přenesená",J1057,0)</f>
        <v>0</v>
      </c>
      <c r="BI1057" s="203">
        <f>IF(N1057="nulová",J1057,0)</f>
        <v>0</v>
      </c>
      <c r="BJ1057" s="17" t="s">
        <v>82</v>
      </c>
      <c r="BK1057" s="203">
        <f>ROUND(I1057*H1057,2)</f>
        <v>0</v>
      </c>
      <c r="BL1057" s="17" t="s">
        <v>258</v>
      </c>
      <c r="BM1057" s="202" t="s">
        <v>1350</v>
      </c>
    </row>
    <row r="1058" spans="2:65" s="12" customFormat="1">
      <c r="B1058" s="204"/>
      <c r="C1058" s="205"/>
      <c r="D1058" s="206" t="s">
        <v>157</v>
      </c>
      <c r="E1058" s="207" t="s">
        <v>1</v>
      </c>
      <c r="F1058" s="208" t="s">
        <v>1351</v>
      </c>
      <c r="G1058" s="205"/>
      <c r="H1058" s="207" t="s">
        <v>1</v>
      </c>
      <c r="I1058" s="209"/>
      <c r="J1058" s="205"/>
      <c r="K1058" s="205"/>
      <c r="L1058" s="210"/>
      <c r="M1058" s="211"/>
      <c r="N1058" s="212"/>
      <c r="O1058" s="212"/>
      <c r="P1058" s="212"/>
      <c r="Q1058" s="212"/>
      <c r="R1058" s="212"/>
      <c r="S1058" s="212"/>
      <c r="T1058" s="213"/>
      <c r="AT1058" s="214" t="s">
        <v>157</v>
      </c>
      <c r="AU1058" s="214" t="s">
        <v>86</v>
      </c>
      <c r="AV1058" s="12" t="s">
        <v>82</v>
      </c>
      <c r="AW1058" s="12" t="s">
        <v>32</v>
      </c>
      <c r="AX1058" s="12" t="s">
        <v>77</v>
      </c>
      <c r="AY1058" s="214" t="s">
        <v>148</v>
      </c>
    </row>
    <row r="1059" spans="2:65" s="12" customFormat="1">
      <c r="B1059" s="204"/>
      <c r="C1059" s="205"/>
      <c r="D1059" s="206" t="s">
        <v>157</v>
      </c>
      <c r="E1059" s="207" t="s">
        <v>1</v>
      </c>
      <c r="F1059" s="208" t="s">
        <v>1352</v>
      </c>
      <c r="G1059" s="205"/>
      <c r="H1059" s="207" t="s">
        <v>1</v>
      </c>
      <c r="I1059" s="209"/>
      <c r="J1059" s="205"/>
      <c r="K1059" s="205"/>
      <c r="L1059" s="210"/>
      <c r="M1059" s="211"/>
      <c r="N1059" s="212"/>
      <c r="O1059" s="212"/>
      <c r="P1059" s="212"/>
      <c r="Q1059" s="212"/>
      <c r="R1059" s="212"/>
      <c r="S1059" s="212"/>
      <c r="T1059" s="213"/>
      <c r="AT1059" s="214" t="s">
        <v>157</v>
      </c>
      <c r="AU1059" s="214" t="s">
        <v>86</v>
      </c>
      <c r="AV1059" s="12" t="s">
        <v>82</v>
      </c>
      <c r="AW1059" s="12" t="s">
        <v>32</v>
      </c>
      <c r="AX1059" s="12" t="s">
        <v>77</v>
      </c>
      <c r="AY1059" s="214" t="s">
        <v>148</v>
      </c>
    </row>
    <row r="1060" spans="2:65" s="13" customFormat="1">
      <c r="B1060" s="215"/>
      <c r="C1060" s="216"/>
      <c r="D1060" s="206" t="s">
        <v>157</v>
      </c>
      <c r="E1060" s="217" t="s">
        <v>1</v>
      </c>
      <c r="F1060" s="218" t="s">
        <v>82</v>
      </c>
      <c r="G1060" s="216"/>
      <c r="H1060" s="219">
        <v>1</v>
      </c>
      <c r="I1060" s="220"/>
      <c r="J1060" s="216"/>
      <c r="K1060" s="216"/>
      <c r="L1060" s="221"/>
      <c r="M1060" s="222"/>
      <c r="N1060" s="223"/>
      <c r="O1060" s="223"/>
      <c r="P1060" s="223"/>
      <c r="Q1060" s="223"/>
      <c r="R1060" s="223"/>
      <c r="S1060" s="223"/>
      <c r="T1060" s="224"/>
      <c r="AT1060" s="225" t="s">
        <v>157</v>
      </c>
      <c r="AU1060" s="225" t="s">
        <v>86</v>
      </c>
      <c r="AV1060" s="13" t="s">
        <v>86</v>
      </c>
      <c r="AW1060" s="13" t="s">
        <v>32</v>
      </c>
      <c r="AX1060" s="13" t="s">
        <v>82</v>
      </c>
      <c r="AY1060" s="225" t="s">
        <v>148</v>
      </c>
    </row>
    <row r="1061" spans="2:65" s="1" customFormat="1" ht="24" customHeight="1">
      <c r="B1061" s="34"/>
      <c r="C1061" s="192" t="s">
        <v>1353</v>
      </c>
      <c r="D1061" s="192" t="s">
        <v>150</v>
      </c>
      <c r="E1061" s="193" t="s">
        <v>1354</v>
      </c>
      <c r="F1061" s="194" t="s">
        <v>1355</v>
      </c>
      <c r="G1061" s="195" t="s">
        <v>712</v>
      </c>
      <c r="H1061" s="196">
        <v>1</v>
      </c>
      <c r="I1061" s="197"/>
      <c r="J1061" s="196">
        <f>ROUND(I1061*H1061,2)</f>
        <v>0</v>
      </c>
      <c r="K1061" s="194" t="s">
        <v>1</v>
      </c>
      <c r="L1061" s="38"/>
      <c r="M1061" s="198" t="s">
        <v>1</v>
      </c>
      <c r="N1061" s="199" t="s">
        <v>42</v>
      </c>
      <c r="O1061" s="66"/>
      <c r="P1061" s="200">
        <f>O1061*H1061</f>
        <v>0</v>
      </c>
      <c r="Q1061" s="200">
        <v>8.5999999999999998E-4</v>
      </c>
      <c r="R1061" s="200">
        <f>Q1061*H1061</f>
        <v>8.5999999999999998E-4</v>
      </c>
      <c r="S1061" s="200">
        <v>0</v>
      </c>
      <c r="T1061" s="201">
        <f>S1061*H1061</f>
        <v>0</v>
      </c>
      <c r="AR1061" s="202" t="s">
        <v>258</v>
      </c>
      <c r="AT1061" s="202" t="s">
        <v>150</v>
      </c>
      <c r="AU1061" s="202" t="s">
        <v>86</v>
      </c>
      <c r="AY1061" s="17" t="s">
        <v>148</v>
      </c>
      <c r="BE1061" s="203">
        <f>IF(N1061="základní",J1061,0)</f>
        <v>0</v>
      </c>
      <c r="BF1061" s="203">
        <f>IF(N1061="snížená",J1061,0)</f>
        <v>0</v>
      </c>
      <c r="BG1061" s="203">
        <f>IF(N1061="zákl. přenesená",J1061,0)</f>
        <v>0</v>
      </c>
      <c r="BH1061" s="203">
        <f>IF(N1061="sníž. přenesená",J1061,0)</f>
        <v>0</v>
      </c>
      <c r="BI1061" s="203">
        <f>IF(N1061="nulová",J1061,0)</f>
        <v>0</v>
      </c>
      <c r="BJ1061" s="17" t="s">
        <v>82</v>
      </c>
      <c r="BK1061" s="203">
        <f>ROUND(I1061*H1061,2)</f>
        <v>0</v>
      </c>
      <c r="BL1061" s="17" t="s">
        <v>258</v>
      </c>
      <c r="BM1061" s="202" t="s">
        <v>1356</v>
      </c>
    </row>
    <row r="1062" spans="2:65" s="12" customFormat="1">
      <c r="B1062" s="204"/>
      <c r="C1062" s="205"/>
      <c r="D1062" s="206" t="s">
        <v>157</v>
      </c>
      <c r="E1062" s="207" t="s">
        <v>1</v>
      </c>
      <c r="F1062" s="208" t="s">
        <v>1357</v>
      </c>
      <c r="G1062" s="205"/>
      <c r="H1062" s="207" t="s">
        <v>1</v>
      </c>
      <c r="I1062" s="209"/>
      <c r="J1062" s="205"/>
      <c r="K1062" s="205"/>
      <c r="L1062" s="210"/>
      <c r="M1062" s="211"/>
      <c r="N1062" s="212"/>
      <c r="O1062" s="212"/>
      <c r="P1062" s="212"/>
      <c r="Q1062" s="212"/>
      <c r="R1062" s="212"/>
      <c r="S1062" s="212"/>
      <c r="T1062" s="213"/>
      <c r="AT1062" s="214" t="s">
        <v>157</v>
      </c>
      <c r="AU1062" s="214" t="s">
        <v>86</v>
      </c>
      <c r="AV1062" s="12" t="s">
        <v>82</v>
      </c>
      <c r="AW1062" s="12" t="s">
        <v>32</v>
      </c>
      <c r="AX1062" s="12" t="s">
        <v>77</v>
      </c>
      <c r="AY1062" s="214" t="s">
        <v>148</v>
      </c>
    </row>
    <row r="1063" spans="2:65" s="12" customFormat="1">
      <c r="B1063" s="204"/>
      <c r="C1063" s="205"/>
      <c r="D1063" s="206" t="s">
        <v>157</v>
      </c>
      <c r="E1063" s="207" t="s">
        <v>1</v>
      </c>
      <c r="F1063" s="208" t="s">
        <v>1358</v>
      </c>
      <c r="G1063" s="205"/>
      <c r="H1063" s="207" t="s">
        <v>1</v>
      </c>
      <c r="I1063" s="209"/>
      <c r="J1063" s="205"/>
      <c r="K1063" s="205"/>
      <c r="L1063" s="210"/>
      <c r="M1063" s="211"/>
      <c r="N1063" s="212"/>
      <c r="O1063" s="212"/>
      <c r="P1063" s="212"/>
      <c r="Q1063" s="212"/>
      <c r="R1063" s="212"/>
      <c r="S1063" s="212"/>
      <c r="T1063" s="213"/>
      <c r="AT1063" s="214" t="s">
        <v>157</v>
      </c>
      <c r="AU1063" s="214" t="s">
        <v>86</v>
      </c>
      <c r="AV1063" s="12" t="s">
        <v>82</v>
      </c>
      <c r="AW1063" s="12" t="s">
        <v>32</v>
      </c>
      <c r="AX1063" s="12" t="s">
        <v>77</v>
      </c>
      <c r="AY1063" s="214" t="s">
        <v>148</v>
      </c>
    </row>
    <row r="1064" spans="2:65" s="13" customFormat="1">
      <c r="B1064" s="215"/>
      <c r="C1064" s="216"/>
      <c r="D1064" s="206" t="s">
        <v>157</v>
      </c>
      <c r="E1064" s="217" t="s">
        <v>1</v>
      </c>
      <c r="F1064" s="218" t="s">
        <v>82</v>
      </c>
      <c r="G1064" s="216"/>
      <c r="H1064" s="219">
        <v>1</v>
      </c>
      <c r="I1064" s="220"/>
      <c r="J1064" s="216"/>
      <c r="K1064" s="216"/>
      <c r="L1064" s="221"/>
      <c r="M1064" s="222"/>
      <c r="N1064" s="223"/>
      <c r="O1064" s="223"/>
      <c r="P1064" s="223"/>
      <c r="Q1064" s="223"/>
      <c r="R1064" s="223"/>
      <c r="S1064" s="223"/>
      <c r="T1064" s="224"/>
      <c r="AT1064" s="225" t="s">
        <v>157</v>
      </c>
      <c r="AU1064" s="225" t="s">
        <v>86</v>
      </c>
      <c r="AV1064" s="13" t="s">
        <v>86</v>
      </c>
      <c r="AW1064" s="13" t="s">
        <v>32</v>
      </c>
      <c r="AX1064" s="13" t="s">
        <v>82</v>
      </c>
      <c r="AY1064" s="225" t="s">
        <v>148</v>
      </c>
    </row>
    <row r="1065" spans="2:65" s="1" customFormat="1" ht="36" customHeight="1">
      <c r="B1065" s="34"/>
      <c r="C1065" s="192" t="s">
        <v>1359</v>
      </c>
      <c r="D1065" s="192" t="s">
        <v>150</v>
      </c>
      <c r="E1065" s="193" t="s">
        <v>1360</v>
      </c>
      <c r="F1065" s="194" t="s">
        <v>1361</v>
      </c>
      <c r="G1065" s="195" t="s">
        <v>712</v>
      </c>
      <c r="H1065" s="196">
        <v>1</v>
      </c>
      <c r="I1065" s="197"/>
      <c r="J1065" s="196">
        <f>ROUND(I1065*H1065,2)</f>
        <v>0</v>
      </c>
      <c r="K1065" s="194" t="s">
        <v>1</v>
      </c>
      <c r="L1065" s="38"/>
      <c r="M1065" s="198" t="s">
        <v>1</v>
      </c>
      <c r="N1065" s="199" t="s">
        <v>42</v>
      </c>
      <c r="O1065" s="66"/>
      <c r="P1065" s="200">
        <f>O1065*H1065</f>
        <v>0</v>
      </c>
      <c r="Q1065" s="200">
        <v>8.5999999999999998E-4</v>
      </c>
      <c r="R1065" s="200">
        <f>Q1065*H1065</f>
        <v>8.5999999999999998E-4</v>
      </c>
      <c r="S1065" s="200">
        <v>0</v>
      </c>
      <c r="T1065" s="201">
        <f>S1065*H1065</f>
        <v>0</v>
      </c>
      <c r="AR1065" s="202" t="s">
        <v>258</v>
      </c>
      <c r="AT1065" s="202" t="s">
        <v>150</v>
      </c>
      <c r="AU1065" s="202" t="s">
        <v>86</v>
      </c>
      <c r="AY1065" s="17" t="s">
        <v>148</v>
      </c>
      <c r="BE1065" s="203">
        <f>IF(N1065="základní",J1065,0)</f>
        <v>0</v>
      </c>
      <c r="BF1065" s="203">
        <f>IF(N1065="snížená",J1065,0)</f>
        <v>0</v>
      </c>
      <c r="BG1065" s="203">
        <f>IF(N1065="zákl. přenesená",J1065,0)</f>
        <v>0</v>
      </c>
      <c r="BH1065" s="203">
        <f>IF(N1065="sníž. přenesená",J1065,0)</f>
        <v>0</v>
      </c>
      <c r="BI1065" s="203">
        <f>IF(N1065="nulová",J1065,0)</f>
        <v>0</v>
      </c>
      <c r="BJ1065" s="17" t="s">
        <v>82</v>
      </c>
      <c r="BK1065" s="203">
        <f>ROUND(I1065*H1065,2)</f>
        <v>0</v>
      </c>
      <c r="BL1065" s="17" t="s">
        <v>258</v>
      </c>
      <c r="BM1065" s="202" t="s">
        <v>1362</v>
      </c>
    </row>
    <row r="1066" spans="2:65" s="12" customFormat="1">
      <c r="B1066" s="204"/>
      <c r="C1066" s="205"/>
      <c r="D1066" s="206" t="s">
        <v>157</v>
      </c>
      <c r="E1066" s="207" t="s">
        <v>1</v>
      </c>
      <c r="F1066" s="208" t="s">
        <v>1363</v>
      </c>
      <c r="G1066" s="205"/>
      <c r="H1066" s="207" t="s">
        <v>1</v>
      </c>
      <c r="I1066" s="209"/>
      <c r="J1066" s="205"/>
      <c r="K1066" s="205"/>
      <c r="L1066" s="210"/>
      <c r="M1066" s="211"/>
      <c r="N1066" s="212"/>
      <c r="O1066" s="212"/>
      <c r="P1066" s="212"/>
      <c r="Q1066" s="212"/>
      <c r="R1066" s="212"/>
      <c r="S1066" s="212"/>
      <c r="T1066" s="213"/>
      <c r="AT1066" s="214" t="s">
        <v>157</v>
      </c>
      <c r="AU1066" s="214" t="s">
        <v>86</v>
      </c>
      <c r="AV1066" s="12" t="s">
        <v>82</v>
      </c>
      <c r="AW1066" s="12" t="s">
        <v>32</v>
      </c>
      <c r="AX1066" s="12" t="s">
        <v>77</v>
      </c>
      <c r="AY1066" s="214" t="s">
        <v>148</v>
      </c>
    </row>
    <row r="1067" spans="2:65" s="12" customFormat="1">
      <c r="B1067" s="204"/>
      <c r="C1067" s="205"/>
      <c r="D1067" s="206" t="s">
        <v>157</v>
      </c>
      <c r="E1067" s="207" t="s">
        <v>1</v>
      </c>
      <c r="F1067" s="208" t="s">
        <v>1358</v>
      </c>
      <c r="G1067" s="205"/>
      <c r="H1067" s="207" t="s">
        <v>1</v>
      </c>
      <c r="I1067" s="209"/>
      <c r="J1067" s="205"/>
      <c r="K1067" s="205"/>
      <c r="L1067" s="210"/>
      <c r="M1067" s="211"/>
      <c r="N1067" s="212"/>
      <c r="O1067" s="212"/>
      <c r="P1067" s="212"/>
      <c r="Q1067" s="212"/>
      <c r="R1067" s="212"/>
      <c r="S1067" s="212"/>
      <c r="T1067" s="213"/>
      <c r="AT1067" s="214" t="s">
        <v>157</v>
      </c>
      <c r="AU1067" s="214" t="s">
        <v>86</v>
      </c>
      <c r="AV1067" s="12" t="s">
        <v>82</v>
      </c>
      <c r="AW1067" s="12" t="s">
        <v>32</v>
      </c>
      <c r="AX1067" s="12" t="s">
        <v>77</v>
      </c>
      <c r="AY1067" s="214" t="s">
        <v>148</v>
      </c>
    </row>
    <row r="1068" spans="2:65" s="13" customFormat="1">
      <c r="B1068" s="215"/>
      <c r="C1068" s="216"/>
      <c r="D1068" s="206" t="s">
        <v>157</v>
      </c>
      <c r="E1068" s="217" t="s">
        <v>1</v>
      </c>
      <c r="F1068" s="218" t="s">
        <v>82</v>
      </c>
      <c r="G1068" s="216"/>
      <c r="H1068" s="219">
        <v>1</v>
      </c>
      <c r="I1068" s="220"/>
      <c r="J1068" s="216"/>
      <c r="K1068" s="216"/>
      <c r="L1068" s="221"/>
      <c r="M1068" s="222"/>
      <c r="N1068" s="223"/>
      <c r="O1068" s="223"/>
      <c r="P1068" s="223"/>
      <c r="Q1068" s="223"/>
      <c r="R1068" s="223"/>
      <c r="S1068" s="223"/>
      <c r="T1068" s="224"/>
      <c r="AT1068" s="225" t="s">
        <v>157</v>
      </c>
      <c r="AU1068" s="225" t="s">
        <v>86</v>
      </c>
      <c r="AV1068" s="13" t="s">
        <v>86</v>
      </c>
      <c r="AW1068" s="13" t="s">
        <v>32</v>
      </c>
      <c r="AX1068" s="13" t="s">
        <v>82</v>
      </c>
      <c r="AY1068" s="225" t="s">
        <v>148</v>
      </c>
    </row>
    <row r="1069" spans="2:65" s="1" customFormat="1" ht="24" customHeight="1">
      <c r="B1069" s="34"/>
      <c r="C1069" s="192" t="s">
        <v>1364</v>
      </c>
      <c r="D1069" s="192" t="s">
        <v>150</v>
      </c>
      <c r="E1069" s="193" t="s">
        <v>1365</v>
      </c>
      <c r="F1069" s="194" t="s">
        <v>1366</v>
      </c>
      <c r="G1069" s="195" t="s">
        <v>978</v>
      </c>
      <c r="H1069" s="197"/>
      <c r="I1069" s="197"/>
      <c r="J1069" s="196">
        <f>ROUND(I1069*H1069,2)</f>
        <v>0</v>
      </c>
      <c r="K1069" s="194" t="s">
        <v>154</v>
      </c>
      <c r="L1069" s="38"/>
      <c r="M1069" s="198" t="s">
        <v>1</v>
      </c>
      <c r="N1069" s="199" t="s">
        <v>42</v>
      </c>
      <c r="O1069" s="66"/>
      <c r="P1069" s="200">
        <f>O1069*H1069</f>
        <v>0</v>
      </c>
      <c r="Q1069" s="200">
        <v>0</v>
      </c>
      <c r="R1069" s="200">
        <f>Q1069*H1069</f>
        <v>0</v>
      </c>
      <c r="S1069" s="200">
        <v>0</v>
      </c>
      <c r="T1069" s="201">
        <f>S1069*H1069</f>
        <v>0</v>
      </c>
      <c r="AR1069" s="202" t="s">
        <v>258</v>
      </c>
      <c r="AT1069" s="202" t="s">
        <v>150</v>
      </c>
      <c r="AU1069" s="202" t="s">
        <v>86</v>
      </c>
      <c r="AY1069" s="17" t="s">
        <v>148</v>
      </c>
      <c r="BE1069" s="203">
        <f>IF(N1069="základní",J1069,0)</f>
        <v>0</v>
      </c>
      <c r="BF1069" s="203">
        <f>IF(N1069="snížená",J1069,0)</f>
        <v>0</v>
      </c>
      <c r="BG1069" s="203">
        <f>IF(N1069="zákl. přenesená",J1069,0)</f>
        <v>0</v>
      </c>
      <c r="BH1069" s="203">
        <f>IF(N1069="sníž. přenesená",J1069,0)</f>
        <v>0</v>
      </c>
      <c r="BI1069" s="203">
        <f>IF(N1069="nulová",J1069,0)</f>
        <v>0</v>
      </c>
      <c r="BJ1069" s="17" t="s">
        <v>82</v>
      </c>
      <c r="BK1069" s="203">
        <f>ROUND(I1069*H1069,2)</f>
        <v>0</v>
      </c>
      <c r="BL1069" s="17" t="s">
        <v>258</v>
      </c>
      <c r="BM1069" s="202" t="s">
        <v>1367</v>
      </c>
    </row>
    <row r="1070" spans="2:65" s="11" customFormat="1" ht="22.9" customHeight="1">
      <c r="B1070" s="176"/>
      <c r="C1070" s="177"/>
      <c r="D1070" s="178" t="s">
        <v>76</v>
      </c>
      <c r="E1070" s="190" t="s">
        <v>1368</v>
      </c>
      <c r="F1070" s="190" t="s">
        <v>1369</v>
      </c>
      <c r="G1070" s="177"/>
      <c r="H1070" s="177"/>
      <c r="I1070" s="180"/>
      <c r="J1070" s="191">
        <f>BK1070</f>
        <v>0</v>
      </c>
      <c r="K1070" s="177"/>
      <c r="L1070" s="182"/>
      <c r="M1070" s="183"/>
      <c r="N1070" s="184"/>
      <c r="O1070" s="184"/>
      <c r="P1070" s="185">
        <f>SUM(P1071:P1126)</f>
        <v>0</v>
      </c>
      <c r="Q1070" s="184"/>
      <c r="R1070" s="185">
        <f>SUM(R1071:R1126)</f>
        <v>0.99944549999999999</v>
      </c>
      <c r="S1070" s="184"/>
      <c r="T1070" s="186">
        <f>SUM(T1071:T1126)</f>
        <v>0.20099999999999998</v>
      </c>
      <c r="AR1070" s="187" t="s">
        <v>86</v>
      </c>
      <c r="AT1070" s="188" t="s">
        <v>76</v>
      </c>
      <c r="AU1070" s="188" t="s">
        <v>82</v>
      </c>
      <c r="AY1070" s="187" t="s">
        <v>148</v>
      </c>
      <c r="BK1070" s="189">
        <f>SUM(BK1071:BK1126)</f>
        <v>0</v>
      </c>
    </row>
    <row r="1071" spans="2:65" s="1" customFormat="1" ht="36" customHeight="1">
      <c r="B1071" s="34"/>
      <c r="C1071" s="192" t="s">
        <v>1370</v>
      </c>
      <c r="D1071" s="192" t="s">
        <v>150</v>
      </c>
      <c r="E1071" s="193" t="s">
        <v>1371</v>
      </c>
      <c r="F1071" s="194" t="s">
        <v>1372</v>
      </c>
      <c r="G1071" s="195" t="s">
        <v>712</v>
      </c>
      <c r="H1071" s="196">
        <v>1</v>
      </c>
      <c r="I1071" s="197"/>
      <c r="J1071" s="196">
        <f t="shared" ref="J1071:J1076" si="0">ROUND(I1071*H1071,2)</f>
        <v>0</v>
      </c>
      <c r="K1071" s="194" t="s">
        <v>1</v>
      </c>
      <c r="L1071" s="38"/>
      <c r="M1071" s="198" t="s">
        <v>1</v>
      </c>
      <c r="N1071" s="199" t="s">
        <v>42</v>
      </c>
      <c r="O1071" s="66"/>
      <c r="P1071" s="200">
        <f t="shared" ref="P1071:P1076" si="1">O1071*H1071</f>
        <v>0</v>
      </c>
      <c r="Q1071" s="200">
        <v>0</v>
      </c>
      <c r="R1071" s="200">
        <f t="shared" ref="R1071:R1076" si="2">Q1071*H1071</f>
        <v>0</v>
      </c>
      <c r="S1071" s="200">
        <v>0</v>
      </c>
      <c r="T1071" s="201">
        <f t="shared" ref="T1071:T1076" si="3">S1071*H1071</f>
        <v>0</v>
      </c>
      <c r="AR1071" s="202" t="s">
        <v>258</v>
      </c>
      <c r="AT1071" s="202" t="s">
        <v>150</v>
      </c>
      <c r="AU1071" s="202" t="s">
        <v>86</v>
      </c>
      <c r="AY1071" s="17" t="s">
        <v>148</v>
      </c>
      <c r="BE1071" s="203">
        <f t="shared" ref="BE1071:BE1076" si="4">IF(N1071="základní",J1071,0)</f>
        <v>0</v>
      </c>
      <c r="BF1071" s="203">
        <f t="shared" ref="BF1071:BF1076" si="5">IF(N1071="snížená",J1071,0)</f>
        <v>0</v>
      </c>
      <c r="BG1071" s="203">
        <f t="shared" ref="BG1071:BG1076" si="6">IF(N1071="zákl. přenesená",J1071,0)</f>
        <v>0</v>
      </c>
      <c r="BH1071" s="203">
        <f t="shared" ref="BH1071:BH1076" si="7">IF(N1071="sníž. přenesená",J1071,0)</f>
        <v>0</v>
      </c>
      <c r="BI1071" s="203">
        <f t="shared" ref="BI1071:BI1076" si="8">IF(N1071="nulová",J1071,0)</f>
        <v>0</v>
      </c>
      <c r="BJ1071" s="17" t="s">
        <v>82</v>
      </c>
      <c r="BK1071" s="203">
        <f t="shared" ref="BK1071:BK1076" si="9">ROUND(I1071*H1071,2)</f>
        <v>0</v>
      </c>
      <c r="BL1071" s="17" t="s">
        <v>258</v>
      </c>
      <c r="BM1071" s="202" t="s">
        <v>1373</v>
      </c>
    </row>
    <row r="1072" spans="2:65" s="1" customFormat="1" ht="24" customHeight="1">
      <c r="B1072" s="34"/>
      <c r="C1072" s="192" t="s">
        <v>1374</v>
      </c>
      <c r="D1072" s="192" t="s">
        <v>150</v>
      </c>
      <c r="E1072" s="193" t="s">
        <v>1375</v>
      </c>
      <c r="F1072" s="194" t="s">
        <v>1376</v>
      </c>
      <c r="G1072" s="195" t="s">
        <v>439</v>
      </c>
      <c r="H1072" s="196">
        <v>8.8000000000000007</v>
      </c>
      <c r="I1072" s="197"/>
      <c r="J1072" s="196">
        <f t="shared" si="0"/>
        <v>0</v>
      </c>
      <c r="K1072" s="194" t="s">
        <v>154</v>
      </c>
      <c r="L1072" s="38"/>
      <c r="M1072" s="198" t="s">
        <v>1</v>
      </c>
      <c r="N1072" s="199" t="s">
        <v>42</v>
      </c>
      <c r="O1072" s="66"/>
      <c r="P1072" s="200">
        <f t="shared" si="1"/>
        <v>0</v>
      </c>
      <c r="Q1072" s="200">
        <v>0</v>
      </c>
      <c r="R1072" s="200">
        <f t="shared" si="2"/>
        <v>0</v>
      </c>
      <c r="S1072" s="200">
        <v>0</v>
      </c>
      <c r="T1072" s="201">
        <f t="shared" si="3"/>
        <v>0</v>
      </c>
      <c r="AR1072" s="202" t="s">
        <v>258</v>
      </c>
      <c r="AT1072" s="202" t="s">
        <v>150</v>
      </c>
      <c r="AU1072" s="202" t="s">
        <v>86</v>
      </c>
      <c r="AY1072" s="17" t="s">
        <v>148</v>
      </c>
      <c r="BE1072" s="203">
        <f t="shared" si="4"/>
        <v>0</v>
      </c>
      <c r="BF1072" s="203">
        <f t="shared" si="5"/>
        <v>0</v>
      </c>
      <c r="BG1072" s="203">
        <f t="shared" si="6"/>
        <v>0</v>
      </c>
      <c r="BH1072" s="203">
        <f t="shared" si="7"/>
        <v>0</v>
      </c>
      <c r="BI1072" s="203">
        <f t="shared" si="8"/>
        <v>0</v>
      </c>
      <c r="BJ1072" s="17" t="s">
        <v>82</v>
      </c>
      <c r="BK1072" s="203">
        <f t="shared" si="9"/>
        <v>0</v>
      </c>
      <c r="BL1072" s="17" t="s">
        <v>258</v>
      </c>
      <c r="BM1072" s="202" t="s">
        <v>1377</v>
      </c>
    </row>
    <row r="1073" spans="2:65" s="1" customFormat="1" ht="36" customHeight="1">
      <c r="B1073" s="34"/>
      <c r="C1073" s="237" t="s">
        <v>1378</v>
      </c>
      <c r="D1073" s="237" t="s">
        <v>190</v>
      </c>
      <c r="E1073" s="238" t="s">
        <v>1379</v>
      </c>
      <c r="F1073" s="239" t="s">
        <v>1380</v>
      </c>
      <c r="G1073" s="240" t="s">
        <v>439</v>
      </c>
      <c r="H1073" s="241">
        <v>8.8000000000000007</v>
      </c>
      <c r="I1073" s="242"/>
      <c r="J1073" s="241">
        <f t="shared" si="0"/>
        <v>0</v>
      </c>
      <c r="K1073" s="239" t="s">
        <v>154</v>
      </c>
      <c r="L1073" s="243"/>
      <c r="M1073" s="244" t="s">
        <v>1</v>
      </c>
      <c r="N1073" s="245" t="s">
        <v>42</v>
      </c>
      <c r="O1073" s="66"/>
      <c r="P1073" s="200">
        <f t="shared" si="1"/>
        <v>0</v>
      </c>
      <c r="Q1073" s="200">
        <v>9.6299999999999997E-2</v>
      </c>
      <c r="R1073" s="200">
        <f t="shared" si="2"/>
        <v>0.84744000000000008</v>
      </c>
      <c r="S1073" s="200">
        <v>0</v>
      </c>
      <c r="T1073" s="201">
        <f t="shared" si="3"/>
        <v>0</v>
      </c>
      <c r="AR1073" s="202" t="s">
        <v>365</v>
      </c>
      <c r="AT1073" s="202" t="s">
        <v>190</v>
      </c>
      <c r="AU1073" s="202" t="s">
        <v>86</v>
      </c>
      <c r="AY1073" s="17" t="s">
        <v>148</v>
      </c>
      <c r="BE1073" s="203">
        <f t="shared" si="4"/>
        <v>0</v>
      </c>
      <c r="BF1073" s="203">
        <f t="shared" si="5"/>
        <v>0</v>
      </c>
      <c r="BG1073" s="203">
        <f t="shared" si="6"/>
        <v>0</v>
      </c>
      <c r="BH1073" s="203">
        <f t="shared" si="7"/>
        <v>0</v>
      </c>
      <c r="BI1073" s="203">
        <f t="shared" si="8"/>
        <v>0</v>
      </c>
      <c r="BJ1073" s="17" t="s">
        <v>82</v>
      </c>
      <c r="BK1073" s="203">
        <f t="shared" si="9"/>
        <v>0</v>
      </c>
      <c r="BL1073" s="17" t="s">
        <v>258</v>
      </c>
      <c r="BM1073" s="202" t="s">
        <v>1381</v>
      </c>
    </row>
    <row r="1074" spans="2:65" s="1" customFormat="1" ht="24" customHeight="1">
      <c r="B1074" s="34"/>
      <c r="C1074" s="192" t="s">
        <v>1382</v>
      </c>
      <c r="D1074" s="192" t="s">
        <v>150</v>
      </c>
      <c r="E1074" s="193" t="s">
        <v>1383</v>
      </c>
      <c r="F1074" s="194" t="s">
        <v>1384</v>
      </c>
      <c r="G1074" s="195" t="s">
        <v>439</v>
      </c>
      <c r="H1074" s="196">
        <v>6.7</v>
      </c>
      <c r="I1074" s="197"/>
      <c r="J1074" s="196">
        <f t="shared" si="0"/>
        <v>0</v>
      </c>
      <c r="K1074" s="194" t="s">
        <v>154</v>
      </c>
      <c r="L1074" s="38"/>
      <c r="M1074" s="198" t="s">
        <v>1</v>
      </c>
      <c r="N1074" s="199" t="s">
        <v>42</v>
      </c>
      <c r="O1074" s="66"/>
      <c r="P1074" s="200">
        <f t="shared" si="1"/>
        <v>0</v>
      </c>
      <c r="Q1074" s="200">
        <v>0</v>
      </c>
      <c r="R1074" s="200">
        <f t="shared" si="2"/>
        <v>0</v>
      </c>
      <c r="S1074" s="200">
        <v>0.03</v>
      </c>
      <c r="T1074" s="201">
        <f t="shared" si="3"/>
        <v>0.20099999999999998</v>
      </c>
      <c r="AR1074" s="202" t="s">
        <v>258</v>
      </c>
      <c r="AT1074" s="202" t="s">
        <v>150</v>
      </c>
      <c r="AU1074" s="202" t="s">
        <v>86</v>
      </c>
      <c r="AY1074" s="17" t="s">
        <v>148</v>
      </c>
      <c r="BE1074" s="203">
        <f t="shared" si="4"/>
        <v>0</v>
      </c>
      <c r="BF1074" s="203">
        <f t="shared" si="5"/>
        <v>0</v>
      </c>
      <c r="BG1074" s="203">
        <f t="shared" si="6"/>
        <v>0</v>
      </c>
      <c r="BH1074" s="203">
        <f t="shared" si="7"/>
        <v>0</v>
      </c>
      <c r="BI1074" s="203">
        <f t="shared" si="8"/>
        <v>0</v>
      </c>
      <c r="BJ1074" s="17" t="s">
        <v>82</v>
      </c>
      <c r="BK1074" s="203">
        <f t="shared" si="9"/>
        <v>0</v>
      </c>
      <c r="BL1074" s="17" t="s">
        <v>258</v>
      </c>
      <c r="BM1074" s="202" t="s">
        <v>1385</v>
      </c>
    </row>
    <row r="1075" spans="2:65" s="1" customFormat="1" ht="24" customHeight="1">
      <c r="B1075" s="34"/>
      <c r="C1075" s="192" t="s">
        <v>1386</v>
      </c>
      <c r="D1075" s="192" t="s">
        <v>150</v>
      </c>
      <c r="E1075" s="193" t="s">
        <v>1387</v>
      </c>
      <c r="F1075" s="194" t="s">
        <v>1388</v>
      </c>
      <c r="G1075" s="195" t="s">
        <v>439</v>
      </c>
      <c r="H1075" s="196">
        <v>6.8</v>
      </c>
      <c r="I1075" s="197"/>
      <c r="J1075" s="196">
        <f t="shared" si="0"/>
        <v>0</v>
      </c>
      <c r="K1075" s="194" t="s">
        <v>154</v>
      </c>
      <c r="L1075" s="38"/>
      <c r="M1075" s="198" t="s">
        <v>1</v>
      </c>
      <c r="N1075" s="199" t="s">
        <v>42</v>
      </c>
      <c r="O1075" s="66"/>
      <c r="P1075" s="200">
        <f t="shared" si="1"/>
        <v>0</v>
      </c>
      <c r="Q1075" s="200">
        <v>0</v>
      </c>
      <c r="R1075" s="200">
        <f t="shared" si="2"/>
        <v>0</v>
      </c>
      <c r="S1075" s="200">
        <v>0</v>
      </c>
      <c r="T1075" s="201">
        <f t="shared" si="3"/>
        <v>0</v>
      </c>
      <c r="AR1075" s="202" t="s">
        <v>258</v>
      </c>
      <c r="AT1075" s="202" t="s">
        <v>150</v>
      </c>
      <c r="AU1075" s="202" t="s">
        <v>86</v>
      </c>
      <c r="AY1075" s="17" t="s">
        <v>148</v>
      </c>
      <c r="BE1075" s="203">
        <f t="shared" si="4"/>
        <v>0</v>
      </c>
      <c r="BF1075" s="203">
        <f t="shared" si="5"/>
        <v>0</v>
      </c>
      <c r="BG1075" s="203">
        <f t="shared" si="6"/>
        <v>0</v>
      </c>
      <c r="BH1075" s="203">
        <f t="shared" si="7"/>
        <v>0</v>
      </c>
      <c r="BI1075" s="203">
        <f t="shared" si="8"/>
        <v>0</v>
      </c>
      <c r="BJ1075" s="17" t="s">
        <v>82</v>
      </c>
      <c r="BK1075" s="203">
        <f t="shared" si="9"/>
        <v>0</v>
      </c>
      <c r="BL1075" s="17" t="s">
        <v>258</v>
      </c>
      <c r="BM1075" s="202" t="s">
        <v>1389</v>
      </c>
    </row>
    <row r="1076" spans="2:65" s="1" customFormat="1" ht="36" customHeight="1">
      <c r="B1076" s="34"/>
      <c r="C1076" s="192" t="s">
        <v>1390</v>
      </c>
      <c r="D1076" s="192" t="s">
        <v>150</v>
      </c>
      <c r="E1076" s="193" t="s">
        <v>1391</v>
      </c>
      <c r="F1076" s="194" t="s">
        <v>1392</v>
      </c>
      <c r="G1076" s="195" t="s">
        <v>1393</v>
      </c>
      <c r="H1076" s="196">
        <v>1587.9</v>
      </c>
      <c r="I1076" s="197"/>
      <c r="J1076" s="196">
        <f t="shared" si="0"/>
        <v>0</v>
      </c>
      <c r="K1076" s="194" t="s">
        <v>1</v>
      </c>
      <c r="L1076" s="38"/>
      <c r="M1076" s="198" t="s">
        <v>1</v>
      </c>
      <c r="N1076" s="199" t="s">
        <v>42</v>
      </c>
      <c r="O1076" s="66"/>
      <c r="P1076" s="200">
        <f t="shared" si="1"/>
        <v>0</v>
      </c>
      <c r="Q1076" s="200">
        <v>5.0000000000000002E-5</v>
      </c>
      <c r="R1076" s="200">
        <f t="shared" si="2"/>
        <v>7.9395000000000007E-2</v>
      </c>
      <c r="S1076" s="200">
        <v>0</v>
      </c>
      <c r="T1076" s="201">
        <f t="shared" si="3"/>
        <v>0</v>
      </c>
      <c r="AR1076" s="202" t="s">
        <v>258</v>
      </c>
      <c r="AT1076" s="202" t="s">
        <v>150</v>
      </c>
      <c r="AU1076" s="202" t="s">
        <v>86</v>
      </c>
      <c r="AY1076" s="17" t="s">
        <v>148</v>
      </c>
      <c r="BE1076" s="203">
        <f t="shared" si="4"/>
        <v>0</v>
      </c>
      <c r="BF1076" s="203">
        <f t="shared" si="5"/>
        <v>0</v>
      </c>
      <c r="BG1076" s="203">
        <f t="shared" si="6"/>
        <v>0</v>
      </c>
      <c r="BH1076" s="203">
        <f t="shared" si="7"/>
        <v>0</v>
      </c>
      <c r="BI1076" s="203">
        <f t="shared" si="8"/>
        <v>0</v>
      </c>
      <c r="BJ1076" s="17" t="s">
        <v>82</v>
      </c>
      <c r="BK1076" s="203">
        <f t="shared" si="9"/>
        <v>0</v>
      </c>
      <c r="BL1076" s="17" t="s">
        <v>258</v>
      </c>
      <c r="BM1076" s="202" t="s">
        <v>1394</v>
      </c>
    </row>
    <row r="1077" spans="2:65" s="12" customFormat="1">
      <c r="B1077" s="204"/>
      <c r="C1077" s="205"/>
      <c r="D1077" s="206" t="s">
        <v>157</v>
      </c>
      <c r="E1077" s="207" t="s">
        <v>1</v>
      </c>
      <c r="F1077" s="208" t="s">
        <v>1395</v>
      </c>
      <c r="G1077" s="205"/>
      <c r="H1077" s="207" t="s">
        <v>1</v>
      </c>
      <c r="I1077" s="209"/>
      <c r="J1077" s="205"/>
      <c r="K1077" s="205"/>
      <c r="L1077" s="210"/>
      <c r="M1077" s="211"/>
      <c r="N1077" s="212"/>
      <c r="O1077" s="212"/>
      <c r="P1077" s="212"/>
      <c r="Q1077" s="212"/>
      <c r="R1077" s="212"/>
      <c r="S1077" s="212"/>
      <c r="T1077" s="213"/>
      <c r="AT1077" s="214" t="s">
        <v>157</v>
      </c>
      <c r="AU1077" s="214" t="s">
        <v>86</v>
      </c>
      <c r="AV1077" s="12" t="s">
        <v>82</v>
      </c>
      <c r="AW1077" s="12" t="s">
        <v>32</v>
      </c>
      <c r="AX1077" s="12" t="s">
        <v>77</v>
      </c>
      <c r="AY1077" s="214" t="s">
        <v>148</v>
      </c>
    </row>
    <row r="1078" spans="2:65" s="12" customFormat="1">
      <c r="B1078" s="204"/>
      <c r="C1078" s="205"/>
      <c r="D1078" s="206" t="s">
        <v>157</v>
      </c>
      <c r="E1078" s="207" t="s">
        <v>1</v>
      </c>
      <c r="F1078" s="208" t="s">
        <v>1396</v>
      </c>
      <c r="G1078" s="205"/>
      <c r="H1078" s="207" t="s">
        <v>1</v>
      </c>
      <c r="I1078" s="209"/>
      <c r="J1078" s="205"/>
      <c r="K1078" s="205"/>
      <c r="L1078" s="210"/>
      <c r="M1078" s="211"/>
      <c r="N1078" s="212"/>
      <c r="O1078" s="212"/>
      <c r="P1078" s="212"/>
      <c r="Q1078" s="212"/>
      <c r="R1078" s="212"/>
      <c r="S1078" s="212"/>
      <c r="T1078" s="213"/>
      <c r="AT1078" s="214" t="s">
        <v>157</v>
      </c>
      <c r="AU1078" s="214" t="s">
        <v>86</v>
      </c>
      <c r="AV1078" s="12" t="s">
        <v>82</v>
      </c>
      <c r="AW1078" s="12" t="s">
        <v>32</v>
      </c>
      <c r="AX1078" s="12" t="s">
        <v>77</v>
      </c>
      <c r="AY1078" s="214" t="s">
        <v>148</v>
      </c>
    </row>
    <row r="1079" spans="2:65" s="12" customFormat="1">
      <c r="B1079" s="204"/>
      <c r="C1079" s="205"/>
      <c r="D1079" s="206" t="s">
        <v>157</v>
      </c>
      <c r="E1079" s="207" t="s">
        <v>1</v>
      </c>
      <c r="F1079" s="208" t="s">
        <v>1397</v>
      </c>
      <c r="G1079" s="205"/>
      <c r="H1079" s="207" t="s">
        <v>1</v>
      </c>
      <c r="I1079" s="209"/>
      <c r="J1079" s="205"/>
      <c r="K1079" s="205"/>
      <c r="L1079" s="210"/>
      <c r="M1079" s="211"/>
      <c r="N1079" s="212"/>
      <c r="O1079" s="212"/>
      <c r="P1079" s="212"/>
      <c r="Q1079" s="212"/>
      <c r="R1079" s="212"/>
      <c r="S1079" s="212"/>
      <c r="T1079" s="213"/>
      <c r="AT1079" s="214" t="s">
        <v>157</v>
      </c>
      <c r="AU1079" s="214" t="s">
        <v>86</v>
      </c>
      <c r="AV1079" s="12" t="s">
        <v>82</v>
      </c>
      <c r="AW1079" s="12" t="s">
        <v>32</v>
      </c>
      <c r="AX1079" s="12" t="s">
        <v>77</v>
      </c>
      <c r="AY1079" s="214" t="s">
        <v>148</v>
      </c>
    </row>
    <row r="1080" spans="2:65" s="12" customFormat="1">
      <c r="B1080" s="204"/>
      <c r="C1080" s="205"/>
      <c r="D1080" s="206" t="s">
        <v>157</v>
      </c>
      <c r="E1080" s="207" t="s">
        <v>1</v>
      </c>
      <c r="F1080" s="208" t="s">
        <v>448</v>
      </c>
      <c r="G1080" s="205"/>
      <c r="H1080" s="207" t="s">
        <v>1</v>
      </c>
      <c r="I1080" s="209"/>
      <c r="J1080" s="205"/>
      <c r="K1080" s="205"/>
      <c r="L1080" s="210"/>
      <c r="M1080" s="211"/>
      <c r="N1080" s="212"/>
      <c r="O1080" s="212"/>
      <c r="P1080" s="212"/>
      <c r="Q1080" s="212"/>
      <c r="R1080" s="212"/>
      <c r="S1080" s="212"/>
      <c r="T1080" s="213"/>
      <c r="AT1080" s="214" t="s">
        <v>157</v>
      </c>
      <c r="AU1080" s="214" t="s">
        <v>86</v>
      </c>
      <c r="AV1080" s="12" t="s">
        <v>82</v>
      </c>
      <c r="AW1080" s="12" t="s">
        <v>32</v>
      </c>
      <c r="AX1080" s="12" t="s">
        <v>77</v>
      </c>
      <c r="AY1080" s="214" t="s">
        <v>148</v>
      </c>
    </row>
    <row r="1081" spans="2:65" s="13" customFormat="1">
      <c r="B1081" s="215"/>
      <c r="C1081" s="216"/>
      <c r="D1081" s="206" t="s">
        <v>157</v>
      </c>
      <c r="E1081" s="217" t="s">
        <v>1</v>
      </c>
      <c r="F1081" s="218" t="s">
        <v>1398</v>
      </c>
      <c r="G1081" s="216"/>
      <c r="H1081" s="219">
        <v>4.91</v>
      </c>
      <c r="I1081" s="220"/>
      <c r="J1081" s="216"/>
      <c r="K1081" s="216"/>
      <c r="L1081" s="221"/>
      <c r="M1081" s="222"/>
      <c r="N1081" s="223"/>
      <c r="O1081" s="223"/>
      <c r="P1081" s="223"/>
      <c r="Q1081" s="223"/>
      <c r="R1081" s="223"/>
      <c r="S1081" s="223"/>
      <c r="T1081" s="224"/>
      <c r="AT1081" s="225" t="s">
        <v>157</v>
      </c>
      <c r="AU1081" s="225" t="s">
        <v>86</v>
      </c>
      <c r="AV1081" s="13" t="s">
        <v>86</v>
      </c>
      <c r="AW1081" s="13" t="s">
        <v>32</v>
      </c>
      <c r="AX1081" s="13" t="s">
        <v>77</v>
      </c>
      <c r="AY1081" s="225" t="s">
        <v>148</v>
      </c>
    </row>
    <row r="1082" spans="2:65" s="12" customFormat="1">
      <c r="B1082" s="204"/>
      <c r="C1082" s="205"/>
      <c r="D1082" s="206" t="s">
        <v>157</v>
      </c>
      <c r="E1082" s="207" t="s">
        <v>1</v>
      </c>
      <c r="F1082" s="208" t="s">
        <v>1399</v>
      </c>
      <c r="G1082" s="205"/>
      <c r="H1082" s="207" t="s">
        <v>1</v>
      </c>
      <c r="I1082" s="209"/>
      <c r="J1082" s="205"/>
      <c r="K1082" s="205"/>
      <c r="L1082" s="210"/>
      <c r="M1082" s="211"/>
      <c r="N1082" s="212"/>
      <c r="O1082" s="212"/>
      <c r="P1082" s="212"/>
      <c r="Q1082" s="212"/>
      <c r="R1082" s="212"/>
      <c r="S1082" s="212"/>
      <c r="T1082" s="213"/>
      <c r="AT1082" s="214" t="s">
        <v>157</v>
      </c>
      <c r="AU1082" s="214" t="s">
        <v>86</v>
      </c>
      <c r="AV1082" s="12" t="s">
        <v>82</v>
      </c>
      <c r="AW1082" s="12" t="s">
        <v>32</v>
      </c>
      <c r="AX1082" s="12" t="s">
        <v>77</v>
      </c>
      <c r="AY1082" s="214" t="s">
        <v>148</v>
      </c>
    </row>
    <row r="1083" spans="2:65" s="13" customFormat="1">
      <c r="B1083" s="215"/>
      <c r="C1083" s="216"/>
      <c r="D1083" s="206" t="s">
        <v>157</v>
      </c>
      <c r="E1083" s="217" t="s">
        <v>1</v>
      </c>
      <c r="F1083" s="218" t="s">
        <v>1400</v>
      </c>
      <c r="G1083" s="216"/>
      <c r="H1083" s="219">
        <v>3.82</v>
      </c>
      <c r="I1083" s="220"/>
      <c r="J1083" s="216"/>
      <c r="K1083" s="216"/>
      <c r="L1083" s="221"/>
      <c r="M1083" s="222"/>
      <c r="N1083" s="223"/>
      <c r="O1083" s="223"/>
      <c r="P1083" s="223"/>
      <c r="Q1083" s="223"/>
      <c r="R1083" s="223"/>
      <c r="S1083" s="223"/>
      <c r="T1083" s="224"/>
      <c r="AT1083" s="225" t="s">
        <v>157</v>
      </c>
      <c r="AU1083" s="225" t="s">
        <v>86</v>
      </c>
      <c r="AV1083" s="13" t="s">
        <v>86</v>
      </c>
      <c r="AW1083" s="13" t="s">
        <v>32</v>
      </c>
      <c r="AX1083" s="13" t="s">
        <v>77</v>
      </c>
      <c r="AY1083" s="225" t="s">
        <v>148</v>
      </c>
    </row>
    <row r="1084" spans="2:65" s="12" customFormat="1">
      <c r="B1084" s="204"/>
      <c r="C1084" s="205"/>
      <c r="D1084" s="206" t="s">
        <v>157</v>
      </c>
      <c r="E1084" s="207" t="s">
        <v>1</v>
      </c>
      <c r="F1084" s="208" t="s">
        <v>265</v>
      </c>
      <c r="G1084" s="205"/>
      <c r="H1084" s="207" t="s">
        <v>1</v>
      </c>
      <c r="I1084" s="209"/>
      <c r="J1084" s="205"/>
      <c r="K1084" s="205"/>
      <c r="L1084" s="210"/>
      <c r="M1084" s="211"/>
      <c r="N1084" s="212"/>
      <c r="O1084" s="212"/>
      <c r="P1084" s="212"/>
      <c r="Q1084" s="212"/>
      <c r="R1084" s="212"/>
      <c r="S1084" s="212"/>
      <c r="T1084" s="213"/>
      <c r="AT1084" s="214" t="s">
        <v>157</v>
      </c>
      <c r="AU1084" s="214" t="s">
        <v>86</v>
      </c>
      <c r="AV1084" s="12" t="s">
        <v>82</v>
      </c>
      <c r="AW1084" s="12" t="s">
        <v>32</v>
      </c>
      <c r="AX1084" s="12" t="s">
        <v>77</v>
      </c>
      <c r="AY1084" s="214" t="s">
        <v>148</v>
      </c>
    </row>
    <row r="1085" spans="2:65" s="13" customFormat="1">
      <c r="B1085" s="215"/>
      <c r="C1085" s="216"/>
      <c r="D1085" s="206" t="s">
        <v>157</v>
      </c>
      <c r="E1085" s="217" t="s">
        <v>1</v>
      </c>
      <c r="F1085" s="218" t="s">
        <v>1401</v>
      </c>
      <c r="G1085" s="216"/>
      <c r="H1085" s="219">
        <v>3.85</v>
      </c>
      <c r="I1085" s="220"/>
      <c r="J1085" s="216"/>
      <c r="K1085" s="216"/>
      <c r="L1085" s="221"/>
      <c r="M1085" s="222"/>
      <c r="N1085" s="223"/>
      <c r="O1085" s="223"/>
      <c r="P1085" s="223"/>
      <c r="Q1085" s="223"/>
      <c r="R1085" s="223"/>
      <c r="S1085" s="223"/>
      <c r="T1085" s="224"/>
      <c r="AT1085" s="225" t="s">
        <v>157</v>
      </c>
      <c r="AU1085" s="225" t="s">
        <v>86</v>
      </c>
      <c r="AV1085" s="13" t="s">
        <v>86</v>
      </c>
      <c r="AW1085" s="13" t="s">
        <v>32</v>
      </c>
      <c r="AX1085" s="13" t="s">
        <v>77</v>
      </c>
      <c r="AY1085" s="225" t="s">
        <v>148</v>
      </c>
    </row>
    <row r="1086" spans="2:65" s="13" customFormat="1">
      <c r="B1086" s="215"/>
      <c r="C1086" s="216"/>
      <c r="D1086" s="206" t="s">
        <v>157</v>
      </c>
      <c r="E1086" s="217" t="s">
        <v>1</v>
      </c>
      <c r="F1086" s="218" t="s">
        <v>1402</v>
      </c>
      <c r="G1086" s="216"/>
      <c r="H1086" s="219">
        <v>2.71</v>
      </c>
      <c r="I1086" s="220"/>
      <c r="J1086" s="216"/>
      <c r="K1086" s="216"/>
      <c r="L1086" s="221"/>
      <c r="M1086" s="222"/>
      <c r="N1086" s="223"/>
      <c r="O1086" s="223"/>
      <c r="P1086" s="223"/>
      <c r="Q1086" s="223"/>
      <c r="R1086" s="223"/>
      <c r="S1086" s="223"/>
      <c r="T1086" s="224"/>
      <c r="AT1086" s="225" t="s">
        <v>157</v>
      </c>
      <c r="AU1086" s="225" t="s">
        <v>86</v>
      </c>
      <c r="AV1086" s="13" t="s">
        <v>86</v>
      </c>
      <c r="AW1086" s="13" t="s">
        <v>32</v>
      </c>
      <c r="AX1086" s="13" t="s">
        <v>77</v>
      </c>
      <c r="AY1086" s="225" t="s">
        <v>148</v>
      </c>
    </row>
    <row r="1087" spans="2:65" s="13" customFormat="1">
      <c r="B1087" s="215"/>
      <c r="C1087" s="216"/>
      <c r="D1087" s="206" t="s">
        <v>157</v>
      </c>
      <c r="E1087" s="217" t="s">
        <v>1</v>
      </c>
      <c r="F1087" s="218" t="s">
        <v>1403</v>
      </c>
      <c r="G1087" s="216"/>
      <c r="H1087" s="219">
        <v>2.5</v>
      </c>
      <c r="I1087" s="220"/>
      <c r="J1087" s="216"/>
      <c r="K1087" s="216"/>
      <c r="L1087" s="221"/>
      <c r="M1087" s="222"/>
      <c r="N1087" s="223"/>
      <c r="O1087" s="223"/>
      <c r="P1087" s="223"/>
      <c r="Q1087" s="223"/>
      <c r="R1087" s="223"/>
      <c r="S1087" s="223"/>
      <c r="T1087" s="224"/>
      <c r="AT1087" s="225" t="s">
        <v>157</v>
      </c>
      <c r="AU1087" s="225" t="s">
        <v>86</v>
      </c>
      <c r="AV1087" s="13" t="s">
        <v>86</v>
      </c>
      <c r="AW1087" s="13" t="s">
        <v>32</v>
      </c>
      <c r="AX1087" s="13" t="s">
        <v>77</v>
      </c>
      <c r="AY1087" s="225" t="s">
        <v>148</v>
      </c>
    </row>
    <row r="1088" spans="2:65" s="13" customFormat="1">
      <c r="B1088" s="215"/>
      <c r="C1088" s="216"/>
      <c r="D1088" s="206" t="s">
        <v>157</v>
      </c>
      <c r="E1088" s="217" t="s">
        <v>1</v>
      </c>
      <c r="F1088" s="218" t="s">
        <v>1404</v>
      </c>
      <c r="G1088" s="216"/>
      <c r="H1088" s="219">
        <v>3.35</v>
      </c>
      <c r="I1088" s="220"/>
      <c r="J1088" s="216"/>
      <c r="K1088" s="216"/>
      <c r="L1088" s="221"/>
      <c r="M1088" s="222"/>
      <c r="N1088" s="223"/>
      <c r="O1088" s="223"/>
      <c r="P1088" s="223"/>
      <c r="Q1088" s="223"/>
      <c r="R1088" s="223"/>
      <c r="S1088" s="223"/>
      <c r="T1088" s="224"/>
      <c r="AT1088" s="225" t="s">
        <v>157</v>
      </c>
      <c r="AU1088" s="225" t="s">
        <v>86</v>
      </c>
      <c r="AV1088" s="13" t="s">
        <v>86</v>
      </c>
      <c r="AW1088" s="13" t="s">
        <v>32</v>
      </c>
      <c r="AX1088" s="13" t="s">
        <v>77</v>
      </c>
      <c r="AY1088" s="225" t="s">
        <v>148</v>
      </c>
    </row>
    <row r="1089" spans="2:65" s="13" customFormat="1">
      <c r="B1089" s="215"/>
      <c r="C1089" s="216"/>
      <c r="D1089" s="206" t="s">
        <v>157</v>
      </c>
      <c r="E1089" s="217" t="s">
        <v>1</v>
      </c>
      <c r="F1089" s="218" t="s">
        <v>1405</v>
      </c>
      <c r="G1089" s="216"/>
      <c r="H1089" s="219">
        <v>4.5</v>
      </c>
      <c r="I1089" s="220"/>
      <c r="J1089" s="216"/>
      <c r="K1089" s="216"/>
      <c r="L1089" s="221"/>
      <c r="M1089" s="222"/>
      <c r="N1089" s="223"/>
      <c r="O1089" s="223"/>
      <c r="P1089" s="223"/>
      <c r="Q1089" s="223"/>
      <c r="R1089" s="223"/>
      <c r="S1089" s="223"/>
      <c r="T1089" s="224"/>
      <c r="AT1089" s="225" t="s">
        <v>157</v>
      </c>
      <c r="AU1089" s="225" t="s">
        <v>86</v>
      </c>
      <c r="AV1089" s="13" t="s">
        <v>86</v>
      </c>
      <c r="AW1089" s="13" t="s">
        <v>32</v>
      </c>
      <c r="AX1089" s="13" t="s">
        <v>77</v>
      </c>
      <c r="AY1089" s="225" t="s">
        <v>148</v>
      </c>
    </row>
    <row r="1090" spans="2:65" s="12" customFormat="1">
      <c r="B1090" s="204"/>
      <c r="C1090" s="205"/>
      <c r="D1090" s="206" t="s">
        <v>157</v>
      </c>
      <c r="E1090" s="207" t="s">
        <v>1</v>
      </c>
      <c r="F1090" s="208" t="s">
        <v>270</v>
      </c>
      <c r="G1090" s="205"/>
      <c r="H1090" s="207" t="s">
        <v>1</v>
      </c>
      <c r="I1090" s="209"/>
      <c r="J1090" s="205"/>
      <c r="K1090" s="205"/>
      <c r="L1090" s="210"/>
      <c r="M1090" s="211"/>
      <c r="N1090" s="212"/>
      <c r="O1090" s="212"/>
      <c r="P1090" s="212"/>
      <c r="Q1090" s="212"/>
      <c r="R1090" s="212"/>
      <c r="S1090" s="212"/>
      <c r="T1090" s="213"/>
      <c r="AT1090" s="214" t="s">
        <v>157</v>
      </c>
      <c r="AU1090" s="214" t="s">
        <v>86</v>
      </c>
      <c r="AV1090" s="12" t="s">
        <v>82</v>
      </c>
      <c r="AW1090" s="12" t="s">
        <v>32</v>
      </c>
      <c r="AX1090" s="12" t="s">
        <v>77</v>
      </c>
      <c r="AY1090" s="214" t="s">
        <v>148</v>
      </c>
    </row>
    <row r="1091" spans="2:65" s="13" customFormat="1">
      <c r="B1091" s="215"/>
      <c r="C1091" s="216"/>
      <c r="D1091" s="206" t="s">
        <v>157</v>
      </c>
      <c r="E1091" s="217" t="s">
        <v>1</v>
      </c>
      <c r="F1091" s="218" t="s">
        <v>1406</v>
      </c>
      <c r="G1091" s="216"/>
      <c r="H1091" s="219">
        <v>6.79</v>
      </c>
      <c r="I1091" s="220"/>
      <c r="J1091" s="216"/>
      <c r="K1091" s="216"/>
      <c r="L1091" s="221"/>
      <c r="M1091" s="222"/>
      <c r="N1091" s="223"/>
      <c r="O1091" s="223"/>
      <c r="P1091" s="223"/>
      <c r="Q1091" s="223"/>
      <c r="R1091" s="223"/>
      <c r="S1091" s="223"/>
      <c r="T1091" s="224"/>
      <c r="AT1091" s="225" t="s">
        <v>157</v>
      </c>
      <c r="AU1091" s="225" t="s">
        <v>86</v>
      </c>
      <c r="AV1091" s="13" t="s">
        <v>86</v>
      </c>
      <c r="AW1091" s="13" t="s">
        <v>32</v>
      </c>
      <c r="AX1091" s="13" t="s">
        <v>77</v>
      </c>
      <c r="AY1091" s="225" t="s">
        <v>148</v>
      </c>
    </row>
    <row r="1092" spans="2:65" s="13" customFormat="1">
      <c r="B1092" s="215"/>
      <c r="C1092" s="216"/>
      <c r="D1092" s="206" t="s">
        <v>157</v>
      </c>
      <c r="E1092" s="217" t="s">
        <v>1</v>
      </c>
      <c r="F1092" s="218" t="s">
        <v>1407</v>
      </c>
      <c r="G1092" s="216"/>
      <c r="H1092" s="219">
        <v>4.57</v>
      </c>
      <c r="I1092" s="220"/>
      <c r="J1092" s="216"/>
      <c r="K1092" s="216"/>
      <c r="L1092" s="221"/>
      <c r="M1092" s="222"/>
      <c r="N1092" s="223"/>
      <c r="O1092" s="223"/>
      <c r="P1092" s="223"/>
      <c r="Q1092" s="223"/>
      <c r="R1092" s="223"/>
      <c r="S1092" s="223"/>
      <c r="T1092" s="224"/>
      <c r="AT1092" s="225" t="s">
        <v>157</v>
      </c>
      <c r="AU1092" s="225" t="s">
        <v>86</v>
      </c>
      <c r="AV1092" s="13" t="s">
        <v>86</v>
      </c>
      <c r="AW1092" s="13" t="s">
        <v>32</v>
      </c>
      <c r="AX1092" s="13" t="s">
        <v>77</v>
      </c>
      <c r="AY1092" s="225" t="s">
        <v>148</v>
      </c>
    </row>
    <row r="1093" spans="2:65" s="13" customFormat="1">
      <c r="B1093" s="215"/>
      <c r="C1093" s="216"/>
      <c r="D1093" s="206" t="s">
        <v>157</v>
      </c>
      <c r="E1093" s="217" t="s">
        <v>1</v>
      </c>
      <c r="F1093" s="218" t="s">
        <v>1408</v>
      </c>
      <c r="G1093" s="216"/>
      <c r="H1093" s="219">
        <v>7.27</v>
      </c>
      <c r="I1093" s="220"/>
      <c r="J1093" s="216"/>
      <c r="K1093" s="216"/>
      <c r="L1093" s="221"/>
      <c r="M1093" s="222"/>
      <c r="N1093" s="223"/>
      <c r="O1093" s="223"/>
      <c r="P1093" s="223"/>
      <c r="Q1093" s="223"/>
      <c r="R1093" s="223"/>
      <c r="S1093" s="223"/>
      <c r="T1093" s="224"/>
      <c r="AT1093" s="225" t="s">
        <v>157</v>
      </c>
      <c r="AU1093" s="225" t="s">
        <v>86</v>
      </c>
      <c r="AV1093" s="13" t="s">
        <v>86</v>
      </c>
      <c r="AW1093" s="13" t="s">
        <v>32</v>
      </c>
      <c r="AX1093" s="13" t="s">
        <v>77</v>
      </c>
      <c r="AY1093" s="225" t="s">
        <v>148</v>
      </c>
    </row>
    <row r="1094" spans="2:65" s="13" customFormat="1">
      <c r="B1094" s="215"/>
      <c r="C1094" s="216"/>
      <c r="D1094" s="206" t="s">
        <v>157</v>
      </c>
      <c r="E1094" s="217" t="s">
        <v>1</v>
      </c>
      <c r="F1094" s="218" t="s">
        <v>1409</v>
      </c>
      <c r="G1094" s="216"/>
      <c r="H1094" s="219">
        <v>4.49</v>
      </c>
      <c r="I1094" s="220"/>
      <c r="J1094" s="216"/>
      <c r="K1094" s="216"/>
      <c r="L1094" s="221"/>
      <c r="M1094" s="222"/>
      <c r="N1094" s="223"/>
      <c r="O1094" s="223"/>
      <c r="P1094" s="223"/>
      <c r="Q1094" s="223"/>
      <c r="R1094" s="223"/>
      <c r="S1094" s="223"/>
      <c r="T1094" s="224"/>
      <c r="AT1094" s="225" t="s">
        <v>157</v>
      </c>
      <c r="AU1094" s="225" t="s">
        <v>86</v>
      </c>
      <c r="AV1094" s="13" t="s">
        <v>86</v>
      </c>
      <c r="AW1094" s="13" t="s">
        <v>32</v>
      </c>
      <c r="AX1094" s="13" t="s">
        <v>77</v>
      </c>
      <c r="AY1094" s="225" t="s">
        <v>148</v>
      </c>
    </row>
    <row r="1095" spans="2:65" s="12" customFormat="1">
      <c r="B1095" s="204"/>
      <c r="C1095" s="205"/>
      <c r="D1095" s="206" t="s">
        <v>157</v>
      </c>
      <c r="E1095" s="207" t="s">
        <v>1</v>
      </c>
      <c r="F1095" s="208" t="s">
        <v>1410</v>
      </c>
      <c r="G1095" s="205"/>
      <c r="H1095" s="207" t="s">
        <v>1</v>
      </c>
      <c r="I1095" s="209"/>
      <c r="J1095" s="205"/>
      <c r="K1095" s="205"/>
      <c r="L1095" s="210"/>
      <c r="M1095" s="211"/>
      <c r="N1095" s="212"/>
      <c r="O1095" s="212"/>
      <c r="P1095" s="212"/>
      <c r="Q1095" s="212"/>
      <c r="R1095" s="212"/>
      <c r="S1095" s="212"/>
      <c r="T1095" s="213"/>
      <c r="AT1095" s="214" t="s">
        <v>157</v>
      </c>
      <c r="AU1095" s="214" t="s">
        <v>86</v>
      </c>
      <c r="AV1095" s="12" t="s">
        <v>82</v>
      </c>
      <c r="AW1095" s="12" t="s">
        <v>32</v>
      </c>
      <c r="AX1095" s="12" t="s">
        <v>77</v>
      </c>
      <c r="AY1095" s="214" t="s">
        <v>148</v>
      </c>
    </row>
    <row r="1096" spans="2:65" s="13" customFormat="1">
      <c r="B1096" s="215"/>
      <c r="C1096" s="216"/>
      <c r="D1096" s="206" t="s">
        <v>157</v>
      </c>
      <c r="E1096" s="217" t="s">
        <v>1</v>
      </c>
      <c r="F1096" s="218" t="s">
        <v>1411</v>
      </c>
      <c r="G1096" s="216"/>
      <c r="H1096" s="219">
        <v>1.81</v>
      </c>
      <c r="I1096" s="220"/>
      <c r="J1096" s="216"/>
      <c r="K1096" s="216"/>
      <c r="L1096" s="221"/>
      <c r="M1096" s="222"/>
      <c r="N1096" s="223"/>
      <c r="O1096" s="223"/>
      <c r="P1096" s="223"/>
      <c r="Q1096" s="223"/>
      <c r="R1096" s="223"/>
      <c r="S1096" s="223"/>
      <c r="T1096" s="224"/>
      <c r="AT1096" s="225" t="s">
        <v>157</v>
      </c>
      <c r="AU1096" s="225" t="s">
        <v>86</v>
      </c>
      <c r="AV1096" s="13" t="s">
        <v>86</v>
      </c>
      <c r="AW1096" s="13" t="s">
        <v>32</v>
      </c>
      <c r="AX1096" s="13" t="s">
        <v>77</v>
      </c>
      <c r="AY1096" s="225" t="s">
        <v>148</v>
      </c>
    </row>
    <row r="1097" spans="2:65" s="14" customFormat="1">
      <c r="B1097" s="226"/>
      <c r="C1097" s="227"/>
      <c r="D1097" s="206" t="s">
        <v>157</v>
      </c>
      <c r="E1097" s="228" t="s">
        <v>1</v>
      </c>
      <c r="F1097" s="229" t="s">
        <v>160</v>
      </c>
      <c r="G1097" s="227"/>
      <c r="H1097" s="230">
        <v>50.57</v>
      </c>
      <c r="I1097" s="231"/>
      <c r="J1097" s="227"/>
      <c r="K1097" s="227"/>
      <c r="L1097" s="232"/>
      <c r="M1097" s="233"/>
      <c r="N1097" s="234"/>
      <c r="O1097" s="234"/>
      <c r="P1097" s="234"/>
      <c r="Q1097" s="234"/>
      <c r="R1097" s="234"/>
      <c r="S1097" s="234"/>
      <c r="T1097" s="235"/>
      <c r="AT1097" s="236" t="s">
        <v>157</v>
      </c>
      <c r="AU1097" s="236" t="s">
        <v>86</v>
      </c>
      <c r="AV1097" s="14" t="s">
        <v>155</v>
      </c>
      <c r="AW1097" s="14" t="s">
        <v>32</v>
      </c>
      <c r="AX1097" s="14" t="s">
        <v>77</v>
      </c>
      <c r="AY1097" s="236" t="s">
        <v>148</v>
      </c>
    </row>
    <row r="1098" spans="2:65" s="13" customFormat="1">
      <c r="B1098" s="215"/>
      <c r="C1098" s="216"/>
      <c r="D1098" s="206" t="s">
        <v>157</v>
      </c>
      <c r="E1098" s="217" t="s">
        <v>1</v>
      </c>
      <c r="F1098" s="218" t="s">
        <v>1412</v>
      </c>
      <c r="G1098" s="216"/>
      <c r="H1098" s="219">
        <v>1587.9</v>
      </c>
      <c r="I1098" s="220"/>
      <c r="J1098" s="216"/>
      <c r="K1098" s="216"/>
      <c r="L1098" s="221"/>
      <c r="M1098" s="222"/>
      <c r="N1098" s="223"/>
      <c r="O1098" s="223"/>
      <c r="P1098" s="223"/>
      <c r="Q1098" s="223"/>
      <c r="R1098" s="223"/>
      <c r="S1098" s="223"/>
      <c r="T1098" s="224"/>
      <c r="AT1098" s="225" t="s">
        <v>157</v>
      </c>
      <c r="AU1098" s="225" t="s">
        <v>86</v>
      </c>
      <c r="AV1098" s="13" t="s">
        <v>86</v>
      </c>
      <c r="AW1098" s="13" t="s">
        <v>32</v>
      </c>
      <c r="AX1098" s="13" t="s">
        <v>82</v>
      </c>
      <c r="AY1098" s="225" t="s">
        <v>148</v>
      </c>
    </row>
    <row r="1099" spans="2:65" s="1" customFormat="1" ht="36" customHeight="1">
      <c r="B1099" s="34"/>
      <c r="C1099" s="192" t="s">
        <v>1413</v>
      </c>
      <c r="D1099" s="192" t="s">
        <v>150</v>
      </c>
      <c r="E1099" s="193" t="s">
        <v>1414</v>
      </c>
      <c r="F1099" s="194" t="s">
        <v>1415</v>
      </c>
      <c r="G1099" s="195" t="s">
        <v>1393</v>
      </c>
      <c r="H1099" s="196">
        <v>447.45</v>
      </c>
      <c r="I1099" s="197"/>
      <c r="J1099" s="196">
        <f>ROUND(I1099*H1099,2)</f>
        <v>0</v>
      </c>
      <c r="K1099" s="194" t="s">
        <v>1</v>
      </c>
      <c r="L1099" s="38"/>
      <c r="M1099" s="198" t="s">
        <v>1</v>
      </c>
      <c r="N1099" s="199" t="s">
        <v>42</v>
      </c>
      <c r="O1099" s="66"/>
      <c r="P1099" s="200">
        <f>O1099*H1099</f>
        <v>0</v>
      </c>
      <c r="Q1099" s="200">
        <v>5.0000000000000002E-5</v>
      </c>
      <c r="R1099" s="200">
        <f>Q1099*H1099</f>
        <v>2.23725E-2</v>
      </c>
      <c r="S1099" s="200">
        <v>0</v>
      </c>
      <c r="T1099" s="201">
        <f>S1099*H1099</f>
        <v>0</v>
      </c>
      <c r="AR1099" s="202" t="s">
        <v>258</v>
      </c>
      <c r="AT1099" s="202" t="s">
        <v>150</v>
      </c>
      <c r="AU1099" s="202" t="s">
        <v>86</v>
      </c>
      <c r="AY1099" s="17" t="s">
        <v>148</v>
      </c>
      <c r="BE1099" s="203">
        <f>IF(N1099="základní",J1099,0)</f>
        <v>0</v>
      </c>
      <c r="BF1099" s="203">
        <f>IF(N1099="snížená",J1099,0)</f>
        <v>0</v>
      </c>
      <c r="BG1099" s="203">
        <f>IF(N1099="zákl. přenesená",J1099,0)</f>
        <v>0</v>
      </c>
      <c r="BH1099" s="203">
        <f>IF(N1099="sníž. přenesená",J1099,0)</f>
        <v>0</v>
      </c>
      <c r="BI1099" s="203">
        <f>IF(N1099="nulová",J1099,0)</f>
        <v>0</v>
      </c>
      <c r="BJ1099" s="17" t="s">
        <v>82</v>
      </c>
      <c r="BK1099" s="203">
        <f>ROUND(I1099*H1099,2)</f>
        <v>0</v>
      </c>
      <c r="BL1099" s="17" t="s">
        <v>258</v>
      </c>
      <c r="BM1099" s="202" t="s">
        <v>1416</v>
      </c>
    </row>
    <row r="1100" spans="2:65" s="12" customFormat="1">
      <c r="B1100" s="204"/>
      <c r="C1100" s="205"/>
      <c r="D1100" s="206" t="s">
        <v>157</v>
      </c>
      <c r="E1100" s="207" t="s">
        <v>1</v>
      </c>
      <c r="F1100" s="208" t="s">
        <v>1417</v>
      </c>
      <c r="G1100" s="205"/>
      <c r="H1100" s="207" t="s">
        <v>1</v>
      </c>
      <c r="I1100" s="209"/>
      <c r="J1100" s="205"/>
      <c r="K1100" s="205"/>
      <c r="L1100" s="210"/>
      <c r="M1100" s="211"/>
      <c r="N1100" s="212"/>
      <c r="O1100" s="212"/>
      <c r="P1100" s="212"/>
      <c r="Q1100" s="212"/>
      <c r="R1100" s="212"/>
      <c r="S1100" s="212"/>
      <c r="T1100" s="213"/>
      <c r="AT1100" s="214" t="s">
        <v>157</v>
      </c>
      <c r="AU1100" s="214" t="s">
        <v>86</v>
      </c>
      <c r="AV1100" s="12" t="s">
        <v>82</v>
      </c>
      <c r="AW1100" s="12" t="s">
        <v>32</v>
      </c>
      <c r="AX1100" s="12" t="s">
        <v>77</v>
      </c>
      <c r="AY1100" s="214" t="s">
        <v>148</v>
      </c>
    </row>
    <row r="1101" spans="2:65" s="12" customFormat="1">
      <c r="B1101" s="204"/>
      <c r="C1101" s="205"/>
      <c r="D1101" s="206" t="s">
        <v>157</v>
      </c>
      <c r="E1101" s="207" t="s">
        <v>1</v>
      </c>
      <c r="F1101" s="208" t="s">
        <v>448</v>
      </c>
      <c r="G1101" s="205"/>
      <c r="H1101" s="207" t="s">
        <v>1</v>
      </c>
      <c r="I1101" s="209"/>
      <c r="J1101" s="205"/>
      <c r="K1101" s="205"/>
      <c r="L1101" s="210"/>
      <c r="M1101" s="211"/>
      <c r="N1101" s="212"/>
      <c r="O1101" s="212"/>
      <c r="P1101" s="212"/>
      <c r="Q1101" s="212"/>
      <c r="R1101" s="212"/>
      <c r="S1101" s="212"/>
      <c r="T1101" s="213"/>
      <c r="AT1101" s="214" t="s">
        <v>157</v>
      </c>
      <c r="AU1101" s="214" t="s">
        <v>86</v>
      </c>
      <c r="AV1101" s="12" t="s">
        <v>82</v>
      </c>
      <c r="AW1101" s="12" t="s">
        <v>32</v>
      </c>
      <c r="AX1101" s="12" t="s">
        <v>77</v>
      </c>
      <c r="AY1101" s="214" t="s">
        <v>148</v>
      </c>
    </row>
    <row r="1102" spans="2:65" s="13" customFormat="1">
      <c r="B1102" s="215"/>
      <c r="C1102" s="216"/>
      <c r="D1102" s="206" t="s">
        <v>157</v>
      </c>
      <c r="E1102" s="217" t="s">
        <v>1</v>
      </c>
      <c r="F1102" s="218" t="s">
        <v>1418</v>
      </c>
      <c r="G1102" s="216"/>
      <c r="H1102" s="219">
        <v>2.61</v>
      </c>
      <c r="I1102" s="220"/>
      <c r="J1102" s="216"/>
      <c r="K1102" s="216"/>
      <c r="L1102" s="221"/>
      <c r="M1102" s="222"/>
      <c r="N1102" s="223"/>
      <c r="O1102" s="223"/>
      <c r="P1102" s="223"/>
      <c r="Q1102" s="223"/>
      <c r="R1102" s="223"/>
      <c r="S1102" s="223"/>
      <c r="T1102" s="224"/>
      <c r="AT1102" s="225" t="s">
        <v>157</v>
      </c>
      <c r="AU1102" s="225" t="s">
        <v>86</v>
      </c>
      <c r="AV1102" s="13" t="s">
        <v>86</v>
      </c>
      <c r="AW1102" s="13" t="s">
        <v>32</v>
      </c>
      <c r="AX1102" s="13" t="s">
        <v>77</v>
      </c>
      <c r="AY1102" s="225" t="s">
        <v>148</v>
      </c>
    </row>
    <row r="1103" spans="2:65" s="12" customFormat="1">
      <c r="B1103" s="204"/>
      <c r="C1103" s="205"/>
      <c r="D1103" s="206" t="s">
        <v>157</v>
      </c>
      <c r="E1103" s="207" t="s">
        <v>1</v>
      </c>
      <c r="F1103" s="208" t="s">
        <v>1399</v>
      </c>
      <c r="G1103" s="205"/>
      <c r="H1103" s="207" t="s">
        <v>1</v>
      </c>
      <c r="I1103" s="209"/>
      <c r="J1103" s="205"/>
      <c r="K1103" s="205"/>
      <c r="L1103" s="210"/>
      <c r="M1103" s="211"/>
      <c r="N1103" s="212"/>
      <c r="O1103" s="212"/>
      <c r="P1103" s="212"/>
      <c r="Q1103" s="212"/>
      <c r="R1103" s="212"/>
      <c r="S1103" s="212"/>
      <c r="T1103" s="213"/>
      <c r="AT1103" s="214" t="s">
        <v>157</v>
      </c>
      <c r="AU1103" s="214" t="s">
        <v>86</v>
      </c>
      <c r="AV1103" s="12" t="s">
        <v>82</v>
      </c>
      <c r="AW1103" s="12" t="s">
        <v>32</v>
      </c>
      <c r="AX1103" s="12" t="s">
        <v>77</v>
      </c>
      <c r="AY1103" s="214" t="s">
        <v>148</v>
      </c>
    </row>
    <row r="1104" spans="2:65" s="13" customFormat="1">
      <c r="B1104" s="215"/>
      <c r="C1104" s="216"/>
      <c r="D1104" s="206" t="s">
        <v>157</v>
      </c>
      <c r="E1104" s="217" t="s">
        <v>1</v>
      </c>
      <c r="F1104" s="218" t="s">
        <v>1419</v>
      </c>
      <c r="G1104" s="216"/>
      <c r="H1104" s="219">
        <v>2.04</v>
      </c>
      <c r="I1104" s="220"/>
      <c r="J1104" s="216"/>
      <c r="K1104" s="216"/>
      <c r="L1104" s="221"/>
      <c r="M1104" s="222"/>
      <c r="N1104" s="223"/>
      <c r="O1104" s="223"/>
      <c r="P1104" s="223"/>
      <c r="Q1104" s="223"/>
      <c r="R1104" s="223"/>
      <c r="S1104" s="223"/>
      <c r="T1104" s="224"/>
      <c r="AT1104" s="225" t="s">
        <v>157</v>
      </c>
      <c r="AU1104" s="225" t="s">
        <v>86</v>
      </c>
      <c r="AV1104" s="13" t="s">
        <v>86</v>
      </c>
      <c r="AW1104" s="13" t="s">
        <v>32</v>
      </c>
      <c r="AX1104" s="13" t="s">
        <v>77</v>
      </c>
      <c r="AY1104" s="225" t="s">
        <v>148</v>
      </c>
    </row>
    <row r="1105" spans="2:65" s="12" customFormat="1">
      <c r="B1105" s="204"/>
      <c r="C1105" s="205"/>
      <c r="D1105" s="206" t="s">
        <v>157</v>
      </c>
      <c r="E1105" s="207" t="s">
        <v>1</v>
      </c>
      <c r="F1105" s="208" t="s">
        <v>265</v>
      </c>
      <c r="G1105" s="205"/>
      <c r="H1105" s="207" t="s">
        <v>1</v>
      </c>
      <c r="I1105" s="209"/>
      <c r="J1105" s="205"/>
      <c r="K1105" s="205"/>
      <c r="L1105" s="210"/>
      <c r="M1105" s="211"/>
      <c r="N1105" s="212"/>
      <c r="O1105" s="212"/>
      <c r="P1105" s="212"/>
      <c r="Q1105" s="212"/>
      <c r="R1105" s="212"/>
      <c r="S1105" s="212"/>
      <c r="T1105" s="213"/>
      <c r="AT1105" s="214" t="s">
        <v>157</v>
      </c>
      <c r="AU1105" s="214" t="s">
        <v>86</v>
      </c>
      <c r="AV1105" s="12" t="s">
        <v>82</v>
      </c>
      <c r="AW1105" s="12" t="s">
        <v>32</v>
      </c>
      <c r="AX1105" s="12" t="s">
        <v>77</v>
      </c>
      <c r="AY1105" s="214" t="s">
        <v>148</v>
      </c>
    </row>
    <row r="1106" spans="2:65" s="13" customFormat="1">
      <c r="B1106" s="215"/>
      <c r="C1106" s="216"/>
      <c r="D1106" s="206" t="s">
        <v>157</v>
      </c>
      <c r="E1106" s="217" t="s">
        <v>1</v>
      </c>
      <c r="F1106" s="218" t="s">
        <v>1420</v>
      </c>
      <c r="G1106" s="216"/>
      <c r="H1106" s="219">
        <v>1.68</v>
      </c>
      <c r="I1106" s="220"/>
      <c r="J1106" s="216"/>
      <c r="K1106" s="216"/>
      <c r="L1106" s="221"/>
      <c r="M1106" s="222"/>
      <c r="N1106" s="223"/>
      <c r="O1106" s="223"/>
      <c r="P1106" s="223"/>
      <c r="Q1106" s="223"/>
      <c r="R1106" s="223"/>
      <c r="S1106" s="223"/>
      <c r="T1106" s="224"/>
      <c r="AT1106" s="225" t="s">
        <v>157</v>
      </c>
      <c r="AU1106" s="225" t="s">
        <v>86</v>
      </c>
      <c r="AV1106" s="13" t="s">
        <v>86</v>
      </c>
      <c r="AW1106" s="13" t="s">
        <v>32</v>
      </c>
      <c r="AX1106" s="13" t="s">
        <v>77</v>
      </c>
      <c r="AY1106" s="225" t="s">
        <v>148</v>
      </c>
    </row>
    <row r="1107" spans="2:65" s="13" customFormat="1">
      <c r="B1107" s="215"/>
      <c r="C1107" s="216"/>
      <c r="D1107" s="206" t="s">
        <v>157</v>
      </c>
      <c r="E1107" s="217" t="s">
        <v>1</v>
      </c>
      <c r="F1107" s="218" t="s">
        <v>1421</v>
      </c>
      <c r="G1107" s="216"/>
      <c r="H1107" s="219">
        <v>2.02</v>
      </c>
      <c r="I1107" s="220"/>
      <c r="J1107" s="216"/>
      <c r="K1107" s="216"/>
      <c r="L1107" s="221"/>
      <c r="M1107" s="222"/>
      <c r="N1107" s="223"/>
      <c r="O1107" s="223"/>
      <c r="P1107" s="223"/>
      <c r="Q1107" s="223"/>
      <c r="R1107" s="223"/>
      <c r="S1107" s="223"/>
      <c r="T1107" s="224"/>
      <c r="AT1107" s="225" t="s">
        <v>157</v>
      </c>
      <c r="AU1107" s="225" t="s">
        <v>86</v>
      </c>
      <c r="AV1107" s="13" t="s">
        <v>86</v>
      </c>
      <c r="AW1107" s="13" t="s">
        <v>32</v>
      </c>
      <c r="AX1107" s="13" t="s">
        <v>77</v>
      </c>
      <c r="AY1107" s="225" t="s">
        <v>148</v>
      </c>
    </row>
    <row r="1108" spans="2:65" s="13" customFormat="1">
      <c r="B1108" s="215"/>
      <c r="C1108" s="216"/>
      <c r="D1108" s="206" t="s">
        <v>157</v>
      </c>
      <c r="E1108" s="217" t="s">
        <v>1</v>
      </c>
      <c r="F1108" s="218" t="s">
        <v>1422</v>
      </c>
      <c r="G1108" s="216"/>
      <c r="H1108" s="219">
        <v>0.87</v>
      </c>
      <c r="I1108" s="220"/>
      <c r="J1108" s="216"/>
      <c r="K1108" s="216"/>
      <c r="L1108" s="221"/>
      <c r="M1108" s="222"/>
      <c r="N1108" s="223"/>
      <c r="O1108" s="223"/>
      <c r="P1108" s="223"/>
      <c r="Q1108" s="223"/>
      <c r="R1108" s="223"/>
      <c r="S1108" s="223"/>
      <c r="T1108" s="224"/>
      <c r="AT1108" s="225" t="s">
        <v>157</v>
      </c>
      <c r="AU1108" s="225" t="s">
        <v>86</v>
      </c>
      <c r="AV1108" s="13" t="s">
        <v>86</v>
      </c>
      <c r="AW1108" s="13" t="s">
        <v>32</v>
      </c>
      <c r="AX1108" s="13" t="s">
        <v>77</v>
      </c>
      <c r="AY1108" s="225" t="s">
        <v>148</v>
      </c>
    </row>
    <row r="1109" spans="2:65" s="13" customFormat="1">
      <c r="B1109" s="215"/>
      <c r="C1109" s="216"/>
      <c r="D1109" s="206" t="s">
        <v>157</v>
      </c>
      <c r="E1109" s="217" t="s">
        <v>1</v>
      </c>
      <c r="F1109" s="218" t="s">
        <v>1423</v>
      </c>
      <c r="G1109" s="216"/>
      <c r="H1109" s="219">
        <v>2.4900000000000002</v>
      </c>
      <c r="I1109" s="220"/>
      <c r="J1109" s="216"/>
      <c r="K1109" s="216"/>
      <c r="L1109" s="221"/>
      <c r="M1109" s="222"/>
      <c r="N1109" s="223"/>
      <c r="O1109" s="223"/>
      <c r="P1109" s="223"/>
      <c r="Q1109" s="223"/>
      <c r="R1109" s="223"/>
      <c r="S1109" s="223"/>
      <c r="T1109" s="224"/>
      <c r="AT1109" s="225" t="s">
        <v>157</v>
      </c>
      <c r="AU1109" s="225" t="s">
        <v>86</v>
      </c>
      <c r="AV1109" s="13" t="s">
        <v>86</v>
      </c>
      <c r="AW1109" s="13" t="s">
        <v>32</v>
      </c>
      <c r="AX1109" s="13" t="s">
        <v>77</v>
      </c>
      <c r="AY1109" s="225" t="s">
        <v>148</v>
      </c>
    </row>
    <row r="1110" spans="2:65" s="13" customFormat="1">
      <c r="B1110" s="215"/>
      <c r="C1110" s="216"/>
      <c r="D1110" s="206" t="s">
        <v>157</v>
      </c>
      <c r="E1110" s="217" t="s">
        <v>1</v>
      </c>
      <c r="F1110" s="218" t="s">
        <v>1424</v>
      </c>
      <c r="G1110" s="216"/>
      <c r="H1110" s="219">
        <v>1.74</v>
      </c>
      <c r="I1110" s="220"/>
      <c r="J1110" s="216"/>
      <c r="K1110" s="216"/>
      <c r="L1110" s="221"/>
      <c r="M1110" s="222"/>
      <c r="N1110" s="223"/>
      <c r="O1110" s="223"/>
      <c r="P1110" s="223"/>
      <c r="Q1110" s="223"/>
      <c r="R1110" s="223"/>
      <c r="S1110" s="223"/>
      <c r="T1110" s="224"/>
      <c r="AT1110" s="225" t="s">
        <v>157</v>
      </c>
      <c r="AU1110" s="225" t="s">
        <v>86</v>
      </c>
      <c r="AV1110" s="13" t="s">
        <v>86</v>
      </c>
      <c r="AW1110" s="13" t="s">
        <v>32</v>
      </c>
      <c r="AX1110" s="13" t="s">
        <v>77</v>
      </c>
      <c r="AY1110" s="225" t="s">
        <v>148</v>
      </c>
    </row>
    <row r="1111" spans="2:65" s="12" customFormat="1">
      <c r="B1111" s="204"/>
      <c r="C1111" s="205"/>
      <c r="D1111" s="206" t="s">
        <v>157</v>
      </c>
      <c r="E1111" s="207" t="s">
        <v>1</v>
      </c>
      <c r="F1111" s="208" t="s">
        <v>270</v>
      </c>
      <c r="G1111" s="205"/>
      <c r="H1111" s="207" t="s">
        <v>1</v>
      </c>
      <c r="I1111" s="209"/>
      <c r="J1111" s="205"/>
      <c r="K1111" s="205"/>
      <c r="L1111" s="210"/>
      <c r="M1111" s="211"/>
      <c r="N1111" s="212"/>
      <c r="O1111" s="212"/>
      <c r="P1111" s="212"/>
      <c r="Q1111" s="212"/>
      <c r="R1111" s="212"/>
      <c r="S1111" s="212"/>
      <c r="T1111" s="213"/>
      <c r="AT1111" s="214" t="s">
        <v>157</v>
      </c>
      <c r="AU1111" s="214" t="s">
        <v>86</v>
      </c>
      <c r="AV1111" s="12" t="s">
        <v>82</v>
      </c>
      <c r="AW1111" s="12" t="s">
        <v>32</v>
      </c>
      <c r="AX1111" s="12" t="s">
        <v>77</v>
      </c>
      <c r="AY1111" s="214" t="s">
        <v>148</v>
      </c>
    </row>
    <row r="1112" spans="2:65" s="13" customFormat="1">
      <c r="B1112" s="215"/>
      <c r="C1112" s="216"/>
      <c r="D1112" s="206" t="s">
        <v>157</v>
      </c>
      <c r="E1112" s="217" t="s">
        <v>1</v>
      </c>
      <c r="F1112" s="218" t="s">
        <v>1425</v>
      </c>
      <c r="G1112" s="216"/>
      <c r="H1112" s="219">
        <v>6.89</v>
      </c>
      <c r="I1112" s="220"/>
      <c r="J1112" s="216"/>
      <c r="K1112" s="216"/>
      <c r="L1112" s="221"/>
      <c r="M1112" s="222"/>
      <c r="N1112" s="223"/>
      <c r="O1112" s="223"/>
      <c r="P1112" s="223"/>
      <c r="Q1112" s="223"/>
      <c r="R1112" s="223"/>
      <c r="S1112" s="223"/>
      <c r="T1112" s="224"/>
      <c r="AT1112" s="225" t="s">
        <v>157</v>
      </c>
      <c r="AU1112" s="225" t="s">
        <v>86</v>
      </c>
      <c r="AV1112" s="13" t="s">
        <v>86</v>
      </c>
      <c r="AW1112" s="13" t="s">
        <v>32</v>
      </c>
      <c r="AX1112" s="13" t="s">
        <v>77</v>
      </c>
      <c r="AY1112" s="225" t="s">
        <v>148</v>
      </c>
    </row>
    <row r="1113" spans="2:65" s="13" customFormat="1">
      <c r="B1113" s="215"/>
      <c r="C1113" s="216"/>
      <c r="D1113" s="206" t="s">
        <v>157</v>
      </c>
      <c r="E1113" s="217" t="s">
        <v>1</v>
      </c>
      <c r="F1113" s="218" t="s">
        <v>1426</v>
      </c>
      <c r="G1113" s="216"/>
      <c r="H1113" s="219">
        <v>8.16</v>
      </c>
      <c r="I1113" s="220"/>
      <c r="J1113" s="216"/>
      <c r="K1113" s="216"/>
      <c r="L1113" s="221"/>
      <c r="M1113" s="222"/>
      <c r="N1113" s="223"/>
      <c r="O1113" s="223"/>
      <c r="P1113" s="223"/>
      <c r="Q1113" s="223"/>
      <c r="R1113" s="223"/>
      <c r="S1113" s="223"/>
      <c r="T1113" s="224"/>
      <c r="AT1113" s="225" t="s">
        <v>157</v>
      </c>
      <c r="AU1113" s="225" t="s">
        <v>86</v>
      </c>
      <c r="AV1113" s="13" t="s">
        <v>86</v>
      </c>
      <c r="AW1113" s="13" t="s">
        <v>32</v>
      </c>
      <c r="AX1113" s="13" t="s">
        <v>77</v>
      </c>
      <c r="AY1113" s="225" t="s">
        <v>148</v>
      </c>
    </row>
    <row r="1114" spans="2:65" s="14" customFormat="1">
      <c r="B1114" s="226"/>
      <c r="C1114" s="227"/>
      <c r="D1114" s="206" t="s">
        <v>157</v>
      </c>
      <c r="E1114" s="228" t="s">
        <v>1</v>
      </c>
      <c r="F1114" s="229" t="s">
        <v>160</v>
      </c>
      <c r="G1114" s="227"/>
      <c r="H1114" s="230">
        <v>28.5</v>
      </c>
      <c r="I1114" s="231"/>
      <c r="J1114" s="227"/>
      <c r="K1114" s="227"/>
      <c r="L1114" s="232"/>
      <c r="M1114" s="233"/>
      <c r="N1114" s="234"/>
      <c r="O1114" s="234"/>
      <c r="P1114" s="234"/>
      <c r="Q1114" s="234"/>
      <c r="R1114" s="234"/>
      <c r="S1114" s="234"/>
      <c r="T1114" s="235"/>
      <c r="AT1114" s="236" t="s">
        <v>157</v>
      </c>
      <c r="AU1114" s="236" t="s">
        <v>86</v>
      </c>
      <c r="AV1114" s="14" t="s">
        <v>155</v>
      </c>
      <c r="AW1114" s="14" t="s">
        <v>32</v>
      </c>
      <c r="AX1114" s="14" t="s">
        <v>77</v>
      </c>
      <c r="AY1114" s="236" t="s">
        <v>148</v>
      </c>
    </row>
    <row r="1115" spans="2:65" s="13" customFormat="1">
      <c r="B1115" s="215"/>
      <c r="C1115" s="216"/>
      <c r="D1115" s="206" t="s">
        <v>157</v>
      </c>
      <c r="E1115" s="217" t="s">
        <v>1</v>
      </c>
      <c r="F1115" s="218" t="s">
        <v>1427</v>
      </c>
      <c r="G1115" s="216"/>
      <c r="H1115" s="219">
        <v>447.45</v>
      </c>
      <c r="I1115" s="220"/>
      <c r="J1115" s="216"/>
      <c r="K1115" s="216"/>
      <c r="L1115" s="221"/>
      <c r="M1115" s="222"/>
      <c r="N1115" s="223"/>
      <c r="O1115" s="223"/>
      <c r="P1115" s="223"/>
      <c r="Q1115" s="223"/>
      <c r="R1115" s="223"/>
      <c r="S1115" s="223"/>
      <c r="T1115" s="224"/>
      <c r="AT1115" s="225" t="s">
        <v>157</v>
      </c>
      <c r="AU1115" s="225" t="s">
        <v>86</v>
      </c>
      <c r="AV1115" s="13" t="s">
        <v>86</v>
      </c>
      <c r="AW1115" s="13" t="s">
        <v>32</v>
      </c>
      <c r="AX1115" s="13" t="s">
        <v>82</v>
      </c>
      <c r="AY1115" s="225" t="s">
        <v>148</v>
      </c>
    </row>
    <row r="1116" spans="2:65" s="1" customFormat="1" ht="24" customHeight="1">
      <c r="B1116" s="34"/>
      <c r="C1116" s="192" t="s">
        <v>1428</v>
      </c>
      <c r="D1116" s="192" t="s">
        <v>150</v>
      </c>
      <c r="E1116" s="193" t="s">
        <v>1429</v>
      </c>
      <c r="F1116" s="194" t="s">
        <v>1430</v>
      </c>
      <c r="G1116" s="195" t="s">
        <v>1393</v>
      </c>
      <c r="H1116" s="196">
        <v>991.9</v>
      </c>
      <c r="I1116" s="197"/>
      <c r="J1116" s="196">
        <f>ROUND(I1116*H1116,2)</f>
        <v>0</v>
      </c>
      <c r="K1116" s="194" t="s">
        <v>1</v>
      </c>
      <c r="L1116" s="38"/>
      <c r="M1116" s="198" t="s">
        <v>1</v>
      </c>
      <c r="N1116" s="199" t="s">
        <v>42</v>
      </c>
      <c r="O1116" s="66"/>
      <c r="P1116" s="200">
        <f>O1116*H1116</f>
        <v>0</v>
      </c>
      <c r="Q1116" s="200">
        <v>5.0000000000000002E-5</v>
      </c>
      <c r="R1116" s="200">
        <f>Q1116*H1116</f>
        <v>4.9595E-2</v>
      </c>
      <c r="S1116" s="200">
        <v>0</v>
      </c>
      <c r="T1116" s="201">
        <f>S1116*H1116</f>
        <v>0</v>
      </c>
      <c r="AR1116" s="202" t="s">
        <v>258</v>
      </c>
      <c r="AT1116" s="202" t="s">
        <v>150</v>
      </c>
      <c r="AU1116" s="202" t="s">
        <v>86</v>
      </c>
      <c r="AY1116" s="17" t="s">
        <v>148</v>
      </c>
      <c r="BE1116" s="203">
        <f>IF(N1116="základní",J1116,0)</f>
        <v>0</v>
      </c>
      <c r="BF1116" s="203">
        <f>IF(N1116="snížená",J1116,0)</f>
        <v>0</v>
      </c>
      <c r="BG1116" s="203">
        <f>IF(N1116="zákl. přenesená",J1116,0)</f>
        <v>0</v>
      </c>
      <c r="BH1116" s="203">
        <f>IF(N1116="sníž. přenesená",J1116,0)</f>
        <v>0</v>
      </c>
      <c r="BI1116" s="203">
        <f>IF(N1116="nulová",J1116,0)</f>
        <v>0</v>
      </c>
      <c r="BJ1116" s="17" t="s">
        <v>82</v>
      </c>
      <c r="BK1116" s="203">
        <f>ROUND(I1116*H1116,2)</f>
        <v>0</v>
      </c>
      <c r="BL1116" s="17" t="s">
        <v>258</v>
      </c>
      <c r="BM1116" s="202" t="s">
        <v>1431</v>
      </c>
    </row>
    <row r="1117" spans="2:65" s="12" customFormat="1">
      <c r="B1117" s="204"/>
      <c r="C1117" s="205"/>
      <c r="D1117" s="206" t="s">
        <v>157</v>
      </c>
      <c r="E1117" s="207" t="s">
        <v>1</v>
      </c>
      <c r="F1117" s="208" t="s">
        <v>558</v>
      </c>
      <c r="G1117" s="205"/>
      <c r="H1117" s="207" t="s">
        <v>1</v>
      </c>
      <c r="I1117" s="209"/>
      <c r="J1117" s="205"/>
      <c r="K1117" s="205"/>
      <c r="L1117" s="210"/>
      <c r="M1117" s="211"/>
      <c r="N1117" s="212"/>
      <c r="O1117" s="212"/>
      <c r="P1117" s="212"/>
      <c r="Q1117" s="212"/>
      <c r="R1117" s="212"/>
      <c r="S1117" s="212"/>
      <c r="T1117" s="213"/>
      <c r="AT1117" s="214" t="s">
        <v>157</v>
      </c>
      <c r="AU1117" s="214" t="s">
        <v>86</v>
      </c>
      <c r="AV1117" s="12" t="s">
        <v>82</v>
      </c>
      <c r="AW1117" s="12" t="s">
        <v>32</v>
      </c>
      <c r="AX1117" s="12" t="s">
        <v>77</v>
      </c>
      <c r="AY1117" s="214" t="s">
        <v>148</v>
      </c>
    </row>
    <row r="1118" spans="2:65" s="12" customFormat="1">
      <c r="B1118" s="204"/>
      <c r="C1118" s="205"/>
      <c r="D1118" s="206" t="s">
        <v>157</v>
      </c>
      <c r="E1118" s="207" t="s">
        <v>1</v>
      </c>
      <c r="F1118" s="208" t="s">
        <v>1432</v>
      </c>
      <c r="G1118" s="205"/>
      <c r="H1118" s="207" t="s">
        <v>1</v>
      </c>
      <c r="I1118" s="209"/>
      <c r="J1118" s="205"/>
      <c r="K1118" s="205"/>
      <c r="L1118" s="210"/>
      <c r="M1118" s="211"/>
      <c r="N1118" s="212"/>
      <c r="O1118" s="212"/>
      <c r="P1118" s="212"/>
      <c r="Q1118" s="212"/>
      <c r="R1118" s="212"/>
      <c r="S1118" s="212"/>
      <c r="T1118" s="213"/>
      <c r="AT1118" s="214" t="s">
        <v>157</v>
      </c>
      <c r="AU1118" s="214" t="s">
        <v>86</v>
      </c>
      <c r="AV1118" s="12" t="s">
        <v>82</v>
      </c>
      <c r="AW1118" s="12" t="s">
        <v>32</v>
      </c>
      <c r="AX1118" s="12" t="s">
        <v>77</v>
      </c>
      <c r="AY1118" s="214" t="s">
        <v>148</v>
      </c>
    </row>
    <row r="1119" spans="2:65" s="13" customFormat="1" ht="20">
      <c r="B1119" s="215"/>
      <c r="C1119" s="216"/>
      <c r="D1119" s="206" t="s">
        <v>157</v>
      </c>
      <c r="E1119" s="217" t="s">
        <v>1</v>
      </c>
      <c r="F1119" s="218" t="s">
        <v>1433</v>
      </c>
      <c r="G1119" s="216"/>
      <c r="H1119" s="219">
        <v>890.78</v>
      </c>
      <c r="I1119" s="220"/>
      <c r="J1119" s="216"/>
      <c r="K1119" s="216"/>
      <c r="L1119" s="221"/>
      <c r="M1119" s="222"/>
      <c r="N1119" s="223"/>
      <c r="O1119" s="223"/>
      <c r="P1119" s="223"/>
      <c r="Q1119" s="223"/>
      <c r="R1119" s="223"/>
      <c r="S1119" s="223"/>
      <c r="T1119" s="224"/>
      <c r="AT1119" s="225" t="s">
        <v>157</v>
      </c>
      <c r="AU1119" s="225" t="s">
        <v>86</v>
      </c>
      <c r="AV1119" s="13" t="s">
        <v>86</v>
      </c>
      <c r="AW1119" s="13" t="s">
        <v>32</v>
      </c>
      <c r="AX1119" s="13" t="s">
        <v>77</v>
      </c>
      <c r="AY1119" s="225" t="s">
        <v>148</v>
      </c>
    </row>
    <row r="1120" spans="2:65" s="13" customFormat="1">
      <c r="B1120" s="215"/>
      <c r="C1120" s="216"/>
      <c r="D1120" s="206" t="s">
        <v>157</v>
      </c>
      <c r="E1120" s="217" t="s">
        <v>1</v>
      </c>
      <c r="F1120" s="218" t="s">
        <v>1434</v>
      </c>
      <c r="G1120" s="216"/>
      <c r="H1120" s="219">
        <v>101.12</v>
      </c>
      <c r="I1120" s="220"/>
      <c r="J1120" s="216"/>
      <c r="K1120" s="216"/>
      <c r="L1120" s="221"/>
      <c r="M1120" s="222"/>
      <c r="N1120" s="223"/>
      <c r="O1120" s="223"/>
      <c r="P1120" s="223"/>
      <c r="Q1120" s="223"/>
      <c r="R1120" s="223"/>
      <c r="S1120" s="223"/>
      <c r="T1120" s="224"/>
      <c r="AT1120" s="225" t="s">
        <v>157</v>
      </c>
      <c r="AU1120" s="225" t="s">
        <v>86</v>
      </c>
      <c r="AV1120" s="13" t="s">
        <v>86</v>
      </c>
      <c r="AW1120" s="13" t="s">
        <v>32</v>
      </c>
      <c r="AX1120" s="13" t="s">
        <v>77</v>
      </c>
      <c r="AY1120" s="225" t="s">
        <v>148</v>
      </c>
    </row>
    <row r="1121" spans="2:65" s="14" customFormat="1">
      <c r="B1121" s="226"/>
      <c r="C1121" s="227"/>
      <c r="D1121" s="206" t="s">
        <v>157</v>
      </c>
      <c r="E1121" s="228" t="s">
        <v>1</v>
      </c>
      <c r="F1121" s="229" t="s">
        <v>160</v>
      </c>
      <c r="G1121" s="227"/>
      <c r="H1121" s="230">
        <v>991.9</v>
      </c>
      <c r="I1121" s="231"/>
      <c r="J1121" s="227"/>
      <c r="K1121" s="227"/>
      <c r="L1121" s="232"/>
      <c r="M1121" s="233"/>
      <c r="N1121" s="234"/>
      <c r="O1121" s="234"/>
      <c r="P1121" s="234"/>
      <c r="Q1121" s="234"/>
      <c r="R1121" s="234"/>
      <c r="S1121" s="234"/>
      <c r="T1121" s="235"/>
      <c r="AT1121" s="236" t="s">
        <v>157</v>
      </c>
      <c r="AU1121" s="236" t="s">
        <v>86</v>
      </c>
      <c r="AV1121" s="14" t="s">
        <v>155</v>
      </c>
      <c r="AW1121" s="14" t="s">
        <v>32</v>
      </c>
      <c r="AX1121" s="14" t="s">
        <v>82</v>
      </c>
      <c r="AY1121" s="236" t="s">
        <v>148</v>
      </c>
    </row>
    <row r="1122" spans="2:65" s="1" customFormat="1" ht="24" customHeight="1">
      <c r="B1122" s="34"/>
      <c r="C1122" s="192" t="s">
        <v>1435</v>
      </c>
      <c r="D1122" s="192" t="s">
        <v>150</v>
      </c>
      <c r="E1122" s="193" t="s">
        <v>1436</v>
      </c>
      <c r="F1122" s="194" t="s">
        <v>1437</v>
      </c>
      <c r="G1122" s="195" t="s">
        <v>1393</v>
      </c>
      <c r="H1122" s="196">
        <v>12.86</v>
      </c>
      <c r="I1122" s="197"/>
      <c r="J1122" s="196">
        <f>ROUND(I1122*H1122,2)</f>
        <v>0</v>
      </c>
      <c r="K1122" s="194" t="s">
        <v>1</v>
      </c>
      <c r="L1122" s="38"/>
      <c r="M1122" s="198" t="s">
        <v>1</v>
      </c>
      <c r="N1122" s="199" t="s">
        <v>42</v>
      </c>
      <c r="O1122" s="66"/>
      <c r="P1122" s="200">
        <f>O1122*H1122</f>
        <v>0</v>
      </c>
      <c r="Q1122" s="200">
        <v>5.0000000000000002E-5</v>
      </c>
      <c r="R1122" s="200">
        <f>Q1122*H1122</f>
        <v>6.4300000000000002E-4</v>
      </c>
      <c r="S1122" s="200">
        <v>0</v>
      </c>
      <c r="T1122" s="201">
        <f>S1122*H1122</f>
        <v>0</v>
      </c>
      <c r="AR1122" s="202" t="s">
        <v>258</v>
      </c>
      <c r="AT1122" s="202" t="s">
        <v>150</v>
      </c>
      <c r="AU1122" s="202" t="s">
        <v>86</v>
      </c>
      <c r="AY1122" s="17" t="s">
        <v>148</v>
      </c>
      <c r="BE1122" s="203">
        <f>IF(N1122="základní",J1122,0)</f>
        <v>0</v>
      </c>
      <c r="BF1122" s="203">
        <f>IF(N1122="snížená",J1122,0)</f>
        <v>0</v>
      </c>
      <c r="BG1122" s="203">
        <f>IF(N1122="zákl. přenesená",J1122,0)</f>
        <v>0</v>
      </c>
      <c r="BH1122" s="203">
        <f>IF(N1122="sníž. přenesená",J1122,0)</f>
        <v>0</v>
      </c>
      <c r="BI1122" s="203">
        <f>IF(N1122="nulová",J1122,0)</f>
        <v>0</v>
      </c>
      <c r="BJ1122" s="17" t="s">
        <v>82</v>
      </c>
      <c r="BK1122" s="203">
        <f>ROUND(I1122*H1122,2)</f>
        <v>0</v>
      </c>
      <c r="BL1122" s="17" t="s">
        <v>258</v>
      </c>
      <c r="BM1122" s="202" t="s">
        <v>1438</v>
      </c>
    </row>
    <row r="1123" spans="2:65" s="12" customFormat="1">
      <c r="B1123" s="204"/>
      <c r="C1123" s="205"/>
      <c r="D1123" s="206" t="s">
        <v>157</v>
      </c>
      <c r="E1123" s="207" t="s">
        <v>1</v>
      </c>
      <c r="F1123" s="208" t="s">
        <v>558</v>
      </c>
      <c r="G1123" s="205"/>
      <c r="H1123" s="207" t="s">
        <v>1</v>
      </c>
      <c r="I1123" s="209"/>
      <c r="J1123" s="205"/>
      <c r="K1123" s="205"/>
      <c r="L1123" s="210"/>
      <c r="M1123" s="211"/>
      <c r="N1123" s="212"/>
      <c r="O1123" s="212"/>
      <c r="P1123" s="212"/>
      <c r="Q1123" s="212"/>
      <c r="R1123" s="212"/>
      <c r="S1123" s="212"/>
      <c r="T1123" s="213"/>
      <c r="AT1123" s="214" t="s">
        <v>157</v>
      </c>
      <c r="AU1123" s="214" t="s">
        <v>86</v>
      </c>
      <c r="AV1123" s="12" t="s">
        <v>82</v>
      </c>
      <c r="AW1123" s="12" t="s">
        <v>32</v>
      </c>
      <c r="AX1123" s="12" t="s">
        <v>77</v>
      </c>
      <c r="AY1123" s="214" t="s">
        <v>148</v>
      </c>
    </row>
    <row r="1124" spans="2:65" s="12" customFormat="1">
      <c r="B1124" s="204"/>
      <c r="C1124" s="205"/>
      <c r="D1124" s="206" t="s">
        <v>157</v>
      </c>
      <c r="E1124" s="207" t="s">
        <v>1</v>
      </c>
      <c r="F1124" s="208" t="s">
        <v>1439</v>
      </c>
      <c r="G1124" s="205"/>
      <c r="H1124" s="207" t="s">
        <v>1</v>
      </c>
      <c r="I1124" s="209"/>
      <c r="J1124" s="205"/>
      <c r="K1124" s="205"/>
      <c r="L1124" s="210"/>
      <c r="M1124" s="211"/>
      <c r="N1124" s="212"/>
      <c r="O1124" s="212"/>
      <c r="P1124" s="212"/>
      <c r="Q1124" s="212"/>
      <c r="R1124" s="212"/>
      <c r="S1124" s="212"/>
      <c r="T1124" s="213"/>
      <c r="AT1124" s="214" t="s">
        <v>157</v>
      </c>
      <c r="AU1124" s="214" t="s">
        <v>86</v>
      </c>
      <c r="AV1124" s="12" t="s">
        <v>82</v>
      </c>
      <c r="AW1124" s="12" t="s">
        <v>32</v>
      </c>
      <c r="AX1124" s="12" t="s">
        <v>77</v>
      </c>
      <c r="AY1124" s="214" t="s">
        <v>148</v>
      </c>
    </row>
    <row r="1125" spans="2:65" s="13" customFormat="1">
      <c r="B1125" s="215"/>
      <c r="C1125" s="216"/>
      <c r="D1125" s="206" t="s">
        <v>157</v>
      </c>
      <c r="E1125" s="217" t="s">
        <v>1</v>
      </c>
      <c r="F1125" s="218" t="s">
        <v>1440</v>
      </c>
      <c r="G1125" s="216"/>
      <c r="H1125" s="219">
        <v>12.86</v>
      </c>
      <c r="I1125" s="220"/>
      <c r="J1125" s="216"/>
      <c r="K1125" s="216"/>
      <c r="L1125" s="221"/>
      <c r="M1125" s="222"/>
      <c r="N1125" s="223"/>
      <c r="O1125" s="223"/>
      <c r="P1125" s="223"/>
      <c r="Q1125" s="223"/>
      <c r="R1125" s="223"/>
      <c r="S1125" s="223"/>
      <c r="T1125" s="224"/>
      <c r="AT1125" s="225" t="s">
        <v>157</v>
      </c>
      <c r="AU1125" s="225" t="s">
        <v>86</v>
      </c>
      <c r="AV1125" s="13" t="s">
        <v>86</v>
      </c>
      <c r="AW1125" s="13" t="s">
        <v>32</v>
      </c>
      <c r="AX1125" s="13" t="s">
        <v>82</v>
      </c>
      <c r="AY1125" s="225" t="s">
        <v>148</v>
      </c>
    </row>
    <row r="1126" spans="2:65" s="1" customFormat="1" ht="24" customHeight="1">
      <c r="B1126" s="34"/>
      <c r="C1126" s="192" t="s">
        <v>1441</v>
      </c>
      <c r="D1126" s="192" t="s">
        <v>150</v>
      </c>
      <c r="E1126" s="193" t="s">
        <v>1442</v>
      </c>
      <c r="F1126" s="194" t="s">
        <v>1443</v>
      </c>
      <c r="G1126" s="195" t="s">
        <v>978</v>
      </c>
      <c r="H1126" s="197"/>
      <c r="I1126" s="197"/>
      <c r="J1126" s="196">
        <f>ROUND(I1126*H1126,2)</f>
        <v>0</v>
      </c>
      <c r="K1126" s="194" t="s">
        <v>154</v>
      </c>
      <c r="L1126" s="38"/>
      <c r="M1126" s="198" t="s">
        <v>1</v>
      </c>
      <c r="N1126" s="199" t="s">
        <v>42</v>
      </c>
      <c r="O1126" s="66"/>
      <c r="P1126" s="200">
        <f>O1126*H1126</f>
        <v>0</v>
      </c>
      <c r="Q1126" s="200">
        <v>0</v>
      </c>
      <c r="R1126" s="200">
        <f>Q1126*H1126</f>
        <v>0</v>
      </c>
      <c r="S1126" s="200">
        <v>0</v>
      </c>
      <c r="T1126" s="201">
        <f>S1126*H1126</f>
        <v>0</v>
      </c>
      <c r="AR1126" s="202" t="s">
        <v>258</v>
      </c>
      <c r="AT1126" s="202" t="s">
        <v>150</v>
      </c>
      <c r="AU1126" s="202" t="s">
        <v>86</v>
      </c>
      <c r="AY1126" s="17" t="s">
        <v>148</v>
      </c>
      <c r="BE1126" s="203">
        <f>IF(N1126="základní",J1126,0)</f>
        <v>0</v>
      </c>
      <c r="BF1126" s="203">
        <f>IF(N1126="snížená",J1126,0)</f>
        <v>0</v>
      </c>
      <c r="BG1126" s="203">
        <f>IF(N1126="zákl. přenesená",J1126,0)</f>
        <v>0</v>
      </c>
      <c r="BH1126" s="203">
        <f>IF(N1126="sníž. přenesená",J1126,0)</f>
        <v>0</v>
      </c>
      <c r="BI1126" s="203">
        <f>IF(N1126="nulová",J1126,0)</f>
        <v>0</v>
      </c>
      <c r="BJ1126" s="17" t="s">
        <v>82</v>
      </c>
      <c r="BK1126" s="203">
        <f>ROUND(I1126*H1126,2)</f>
        <v>0</v>
      </c>
      <c r="BL1126" s="17" t="s">
        <v>258</v>
      </c>
      <c r="BM1126" s="202" t="s">
        <v>1444</v>
      </c>
    </row>
    <row r="1127" spans="2:65" s="11" customFormat="1" ht="22.9" customHeight="1">
      <c r="B1127" s="176"/>
      <c r="C1127" s="177"/>
      <c r="D1127" s="178" t="s">
        <v>76</v>
      </c>
      <c r="E1127" s="190" t="s">
        <v>1445</v>
      </c>
      <c r="F1127" s="190" t="s">
        <v>1446</v>
      </c>
      <c r="G1127" s="177"/>
      <c r="H1127" s="177"/>
      <c r="I1127" s="180"/>
      <c r="J1127" s="191">
        <f>BK1127</f>
        <v>0</v>
      </c>
      <c r="K1127" s="177"/>
      <c r="L1127" s="182"/>
      <c r="M1127" s="183"/>
      <c r="N1127" s="184"/>
      <c r="O1127" s="184"/>
      <c r="P1127" s="185">
        <f>SUM(P1128:P1133)</f>
        <v>0</v>
      </c>
      <c r="Q1127" s="184"/>
      <c r="R1127" s="185">
        <f>SUM(R1128:R1133)</f>
        <v>1.7751699999999999E-2</v>
      </c>
      <c r="S1127" s="184"/>
      <c r="T1127" s="186">
        <f>SUM(T1128:T1133)</f>
        <v>0</v>
      </c>
      <c r="AR1127" s="187" t="s">
        <v>86</v>
      </c>
      <c r="AT1127" s="188" t="s">
        <v>76</v>
      </c>
      <c r="AU1127" s="188" t="s">
        <v>82</v>
      </c>
      <c r="AY1127" s="187" t="s">
        <v>148</v>
      </c>
      <c r="BK1127" s="189">
        <f>SUM(BK1128:BK1133)</f>
        <v>0</v>
      </c>
    </row>
    <row r="1128" spans="2:65" s="1" customFormat="1" ht="16.5" customHeight="1">
      <c r="B1128" s="34"/>
      <c r="C1128" s="192" t="s">
        <v>1447</v>
      </c>
      <c r="D1128" s="192" t="s">
        <v>150</v>
      </c>
      <c r="E1128" s="193" t="s">
        <v>1448</v>
      </c>
      <c r="F1128" s="194" t="s">
        <v>1449</v>
      </c>
      <c r="G1128" s="195" t="s">
        <v>439</v>
      </c>
      <c r="H1128" s="196">
        <v>44.65</v>
      </c>
      <c r="I1128" s="197"/>
      <c r="J1128" s="196">
        <f>ROUND(I1128*H1128,2)</f>
        <v>0</v>
      </c>
      <c r="K1128" s="194" t="s">
        <v>154</v>
      </c>
      <c r="L1128" s="38"/>
      <c r="M1128" s="198" t="s">
        <v>1</v>
      </c>
      <c r="N1128" s="199" t="s">
        <v>42</v>
      </c>
      <c r="O1128" s="66"/>
      <c r="P1128" s="200">
        <f>O1128*H1128</f>
        <v>0</v>
      </c>
      <c r="Q1128" s="200">
        <v>1.0000000000000001E-5</v>
      </c>
      <c r="R1128" s="200">
        <f>Q1128*H1128</f>
        <v>4.4650000000000001E-4</v>
      </c>
      <c r="S1128" s="200">
        <v>0</v>
      </c>
      <c r="T1128" s="201">
        <f>S1128*H1128</f>
        <v>0</v>
      </c>
      <c r="AR1128" s="202" t="s">
        <v>258</v>
      </c>
      <c r="AT1128" s="202" t="s">
        <v>150</v>
      </c>
      <c r="AU1128" s="202" t="s">
        <v>86</v>
      </c>
      <c r="AY1128" s="17" t="s">
        <v>148</v>
      </c>
      <c r="BE1128" s="203">
        <f>IF(N1128="základní",J1128,0)</f>
        <v>0</v>
      </c>
      <c r="BF1128" s="203">
        <f>IF(N1128="snížená",J1128,0)</f>
        <v>0</v>
      </c>
      <c r="BG1128" s="203">
        <f>IF(N1128="zákl. přenesená",J1128,0)</f>
        <v>0</v>
      </c>
      <c r="BH1128" s="203">
        <f>IF(N1128="sníž. přenesená",J1128,0)</f>
        <v>0</v>
      </c>
      <c r="BI1128" s="203">
        <f>IF(N1128="nulová",J1128,0)</f>
        <v>0</v>
      </c>
      <c r="BJ1128" s="17" t="s">
        <v>82</v>
      </c>
      <c r="BK1128" s="203">
        <f>ROUND(I1128*H1128,2)</f>
        <v>0</v>
      </c>
      <c r="BL1128" s="17" t="s">
        <v>258</v>
      </c>
      <c r="BM1128" s="202" t="s">
        <v>1450</v>
      </c>
    </row>
    <row r="1129" spans="2:65" s="12" customFormat="1">
      <c r="B1129" s="204"/>
      <c r="C1129" s="205"/>
      <c r="D1129" s="206" t="s">
        <v>157</v>
      </c>
      <c r="E1129" s="207" t="s">
        <v>1</v>
      </c>
      <c r="F1129" s="208" t="s">
        <v>1451</v>
      </c>
      <c r="G1129" s="205"/>
      <c r="H1129" s="207" t="s">
        <v>1</v>
      </c>
      <c r="I1129" s="209"/>
      <c r="J1129" s="205"/>
      <c r="K1129" s="205"/>
      <c r="L1129" s="210"/>
      <c r="M1129" s="211"/>
      <c r="N1129" s="212"/>
      <c r="O1129" s="212"/>
      <c r="P1129" s="212"/>
      <c r="Q1129" s="212"/>
      <c r="R1129" s="212"/>
      <c r="S1129" s="212"/>
      <c r="T1129" s="213"/>
      <c r="AT1129" s="214" t="s">
        <v>157</v>
      </c>
      <c r="AU1129" s="214" t="s">
        <v>86</v>
      </c>
      <c r="AV1129" s="12" t="s">
        <v>82</v>
      </c>
      <c r="AW1129" s="12" t="s">
        <v>32</v>
      </c>
      <c r="AX1129" s="12" t="s">
        <v>77</v>
      </c>
      <c r="AY1129" s="214" t="s">
        <v>148</v>
      </c>
    </row>
    <row r="1130" spans="2:65" s="13" customFormat="1">
      <c r="B1130" s="215"/>
      <c r="C1130" s="216"/>
      <c r="D1130" s="206" t="s">
        <v>157</v>
      </c>
      <c r="E1130" s="217" t="s">
        <v>1</v>
      </c>
      <c r="F1130" s="218" t="s">
        <v>1452</v>
      </c>
      <c r="G1130" s="216"/>
      <c r="H1130" s="219">
        <v>44.65</v>
      </c>
      <c r="I1130" s="220"/>
      <c r="J1130" s="216"/>
      <c r="K1130" s="216"/>
      <c r="L1130" s="221"/>
      <c r="M1130" s="222"/>
      <c r="N1130" s="223"/>
      <c r="O1130" s="223"/>
      <c r="P1130" s="223"/>
      <c r="Q1130" s="223"/>
      <c r="R1130" s="223"/>
      <c r="S1130" s="223"/>
      <c r="T1130" s="224"/>
      <c r="AT1130" s="225" t="s">
        <v>157</v>
      </c>
      <c r="AU1130" s="225" t="s">
        <v>86</v>
      </c>
      <c r="AV1130" s="13" t="s">
        <v>86</v>
      </c>
      <c r="AW1130" s="13" t="s">
        <v>32</v>
      </c>
      <c r="AX1130" s="13" t="s">
        <v>82</v>
      </c>
      <c r="AY1130" s="225" t="s">
        <v>148</v>
      </c>
    </row>
    <row r="1131" spans="2:65" s="1" customFormat="1" ht="16.5" customHeight="1">
      <c r="B1131" s="34"/>
      <c r="C1131" s="237" t="s">
        <v>1453</v>
      </c>
      <c r="D1131" s="237" t="s">
        <v>190</v>
      </c>
      <c r="E1131" s="238" t="s">
        <v>1454</v>
      </c>
      <c r="F1131" s="239" t="s">
        <v>1455</v>
      </c>
      <c r="G1131" s="240" t="s">
        <v>439</v>
      </c>
      <c r="H1131" s="241">
        <v>45.54</v>
      </c>
      <c r="I1131" s="242"/>
      <c r="J1131" s="241">
        <f>ROUND(I1131*H1131,2)</f>
        <v>0</v>
      </c>
      <c r="K1131" s="239" t="s">
        <v>154</v>
      </c>
      <c r="L1131" s="243"/>
      <c r="M1131" s="244" t="s">
        <v>1</v>
      </c>
      <c r="N1131" s="245" t="s">
        <v>42</v>
      </c>
      <c r="O1131" s="66"/>
      <c r="P1131" s="200">
        <f>O1131*H1131</f>
        <v>0</v>
      </c>
      <c r="Q1131" s="200">
        <v>3.8000000000000002E-4</v>
      </c>
      <c r="R1131" s="200">
        <f>Q1131*H1131</f>
        <v>1.73052E-2</v>
      </c>
      <c r="S1131" s="200">
        <v>0</v>
      </c>
      <c r="T1131" s="201">
        <f>S1131*H1131</f>
        <v>0</v>
      </c>
      <c r="AR1131" s="202" t="s">
        <v>365</v>
      </c>
      <c r="AT1131" s="202" t="s">
        <v>190</v>
      </c>
      <c r="AU1131" s="202" t="s">
        <v>86</v>
      </c>
      <c r="AY1131" s="17" t="s">
        <v>148</v>
      </c>
      <c r="BE1131" s="203">
        <f>IF(N1131="základní",J1131,0)</f>
        <v>0</v>
      </c>
      <c r="BF1131" s="203">
        <f>IF(N1131="snížená",J1131,0)</f>
        <v>0</v>
      </c>
      <c r="BG1131" s="203">
        <f>IF(N1131="zákl. přenesená",J1131,0)</f>
        <v>0</v>
      </c>
      <c r="BH1131" s="203">
        <f>IF(N1131="sníž. přenesená",J1131,0)</f>
        <v>0</v>
      </c>
      <c r="BI1131" s="203">
        <f>IF(N1131="nulová",J1131,0)</f>
        <v>0</v>
      </c>
      <c r="BJ1131" s="17" t="s">
        <v>82</v>
      </c>
      <c r="BK1131" s="203">
        <f>ROUND(I1131*H1131,2)</f>
        <v>0</v>
      </c>
      <c r="BL1131" s="17" t="s">
        <v>258</v>
      </c>
      <c r="BM1131" s="202" t="s">
        <v>1456</v>
      </c>
    </row>
    <row r="1132" spans="2:65" s="13" customFormat="1">
      <c r="B1132" s="215"/>
      <c r="C1132" s="216"/>
      <c r="D1132" s="206" t="s">
        <v>157</v>
      </c>
      <c r="E1132" s="217" t="s">
        <v>1</v>
      </c>
      <c r="F1132" s="218" t="s">
        <v>1457</v>
      </c>
      <c r="G1132" s="216"/>
      <c r="H1132" s="219">
        <v>44.65</v>
      </c>
      <c r="I1132" s="220"/>
      <c r="J1132" s="216"/>
      <c r="K1132" s="216"/>
      <c r="L1132" s="221"/>
      <c r="M1132" s="222"/>
      <c r="N1132" s="223"/>
      <c r="O1132" s="223"/>
      <c r="P1132" s="223"/>
      <c r="Q1132" s="223"/>
      <c r="R1132" s="223"/>
      <c r="S1132" s="223"/>
      <c r="T1132" s="224"/>
      <c r="AT1132" s="225" t="s">
        <v>157</v>
      </c>
      <c r="AU1132" s="225" t="s">
        <v>86</v>
      </c>
      <c r="AV1132" s="13" t="s">
        <v>86</v>
      </c>
      <c r="AW1132" s="13" t="s">
        <v>32</v>
      </c>
      <c r="AX1132" s="13" t="s">
        <v>82</v>
      </c>
      <c r="AY1132" s="225" t="s">
        <v>148</v>
      </c>
    </row>
    <row r="1133" spans="2:65" s="13" customFormat="1">
      <c r="B1133" s="215"/>
      <c r="C1133" s="216"/>
      <c r="D1133" s="206" t="s">
        <v>157</v>
      </c>
      <c r="E1133" s="216"/>
      <c r="F1133" s="218" t="s">
        <v>1458</v>
      </c>
      <c r="G1133" s="216"/>
      <c r="H1133" s="219">
        <v>45.54</v>
      </c>
      <c r="I1133" s="220"/>
      <c r="J1133" s="216"/>
      <c r="K1133" s="216"/>
      <c r="L1133" s="221"/>
      <c r="M1133" s="222"/>
      <c r="N1133" s="223"/>
      <c r="O1133" s="223"/>
      <c r="P1133" s="223"/>
      <c r="Q1133" s="223"/>
      <c r="R1133" s="223"/>
      <c r="S1133" s="223"/>
      <c r="T1133" s="224"/>
      <c r="AT1133" s="225" t="s">
        <v>157</v>
      </c>
      <c r="AU1133" s="225" t="s">
        <v>86</v>
      </c>
      <c r="AV1133" s="13" t="s">
        <v>86</v>
      </c>
      <c r="AW1133" s="13" t="s">
        <v>4</v>
      </c>
      <c r="AX1133" s="13" t="s">
        <v>82</v>
      </c>
      <c r="AY1133" s="225" t="s">
        <v>148</v>
      </c>
    </row>
    <row r="1134" spans="2:65" s="11" customFormat="1" ht="22.9" customHeight="1">
      <c r="B1134" s="176"/>
      <c r="C1134" s="177"/>
      <c r="D1134" s="178" t="s">
        <v>76</v>
      </c>
      <c r="E1134" s="190" t="s">
        <v>1459</v>
      </c>
      <c r="F1134" s="190" t="s">
        <v>1460</v>
      </c>
      <c r="G1134" s="177"/>
      <c r="H1134" s="177"/>
      <c r="I1134" s="180"/>
      <c r="J1134" s="191">
        <f>BK1134</f>
        <v>0</v>
      </c>
      <c r="K1134" s="177"/>
      <c r="L1134" s="182"/>
      <c r="M1134" s="183"/>
      <c r="N1134" s="184"/>
      <c r="O1134" s="184"/>
      <c r="P1134" s="185">
        <f>SUM(P1135:P1141)</f>
        <v>0</v>
      </c>
      <c r="Q1134" s="184"/>
      <c r="R1134" s="185">
        <f>SUM(R1135:R1141)</f>
        <v>0.53694319999999995</v>
      </c>
      <c r="S1134" s="184"/>
      <c r="T1134" s="186">
        <f>SUM(T1135:T1141)</f>
        <v>0</v>
      </c>
      <c r="AR1134" s="187" t="s">
        <v>86</v>
      </c>
      <c r="AT1134" s="188" t="s">
        <v>76</v>
      </c>
      <c r="AU1134" s="188" t="s">
        <v>82</v>
      </c>
      <c r="AY1134" s="187" t="s">
        <v>148</v>
      </c>
      <c r="BK1134" s="189">
        <f>SUM(BK1135:BK1141)</f>
        <v>0</v>
      </c>
    </row>
    <row r="1135" spans="2:65" s="1" customFormat="1" ht="24" customHeight="1">
      <c r="B1135" s="34"/>
      <c r="C1135" s="192" t="s">
        <v>1461</v>
      </c>
      <c r="D1135" s="192" t="s">
        <v>150</v>
      </c>
      <c r="E1135" s="193" t="s">
        <v>1462</v>
      </c>
      <c r="F1135" s="194" t="s">
        <v>1463</v>
      </c>
      <c r="G1135" s="195" t="s">
        <v>153</v>
      </c>
      <c r="H1135" s="196">
        <v>136.28</v>
      </c>
      <c r="I1135" s="197"/>
      <c r="J1135" s="196">
        <f>ROUND(I1135*H1135,2)</f>
        <v>0</v>
      </c>
      <c r="K1135" s="194" t="s">
        <v>154</v>
      </c>
      <c r="L1135" s="38"/>
      <c r="M1135" s="198" t="s">
        <v>1</v>
      </c>
      <c r="N1135" s="199" t="s">
        <v>42</v>
      </c>
      <c r="O1135" s="66"/>
      <c r="P1135" s="200">
        <f>O1135*H1135</f>
        <v>0</v>
      </c>
      <c r="Q1135" s="200">
        <v>5.4000000000000001E-4</v>
      </c>
      <c r="R1135" s="200">
        <f>Q1135*H1135</f>
        <v>7.3591199999999996E-2</v>
      </c>
      <c r="S1135" s="200">
        <v>0</v>
      </c>
      <c r="T1135" s="201">
        <f>S1135*H1135</f>
        <v>0</v>
      </c>
      <c r="AR1135" s="202" t="s">
        <v>258</v>
      </c>
      <c r="AT1135" s="202" t="s">
        <v>150</v>
      </c>
      <c r="AU1135" s="202" t="s">
        <v>86</v>
      </c>
      <c r="AY1135" s="17" t="s">
        <v>148</v>
      </c>
      <c r="BE1135" s="203">
        <f>IF(N1135="základní",J1135,0)</f>
        <v>0</v>
      </c>
      <c r="BF1135" s="203">
        <f>IF(N1135="snížená",J1135,0)</f>
        <v>0</v>
      </c>
      <c r="BG1135" s="203">
        <f>IF(N1135="zákl. přenesená",J1135,0)</f>
        <v>0</v>
      </c>
      <c r="BH1135" s="203">
        <f>IF(N1135="sníž. přenesená",J1135,0)</f>
        <v>0</v>
      </c>
      <c r="BI1135" s="203">
        <f>IF(N1135="nulová",J1135,0)</f>
        <v>0</v>
      </c>
      <c r="BJ1135" s="17" t="s">
        <v>82</v>
      </c>
      <c r="BK1135" s="203">
        <f>ROUND(I1135*H1135,2)</f>
        <v>0</v>
      </c>
      <c r="BL1135" s="17" t="s">
        <v>258</v>
      </c>
      <c r="BM1135" s="202" t="s">
        <v>1464</v>
      </c>
    </row>
    <row r="1136" spans="2:65" s="12" customFormat="1">
      <c r="B1136" s="204"/>
      <c r="C1136" s="205"/>
      <c r="D1136" s="206" t="s">
        <v>157</v>
      </c>
      <c r="E1136" s="207" t="s">
        <v>1</v>
      </c>
      <c r="F1136" s="208" t="s">
        <v>631</v>
      </c>
      <c r="G1136" s="205"/>
      <c r="H1136" s="207" t="s">
        <v>1</v>
      </c>
      <c r="I1136" s="209"/>
      <c r="J1136" s="205"/>
      <c r="K1136" s="205"/>
      <c r="L1136" s="210"/>
      <c r="M1136" s="211"/>
      <c r="N1136" s="212"/>
      <c r="O1136" s="212"/>
      <c r="P1136" s="212"/>
      <c r="Q1136" s="212"/>
      <c r="R1136" s="212"/>
      <c r="S1136" s="212"/>
      <c r="T1136" s="213"/>
      <c r="AT1136" s="214" t="s">
        <v>157</v>
      </c>
      <c r="AU1136" s="214" t="s">
        <v>86</v>
      </c>
      <c r="AV1136" s="12" t="s">
        <v>82</v>
      </c>
      <c r="AW1136" s="12" t="s">
        <v>32</v>
      </c>
      <c r="AX1136" s="12" t="s">
        <v>77</v>
      </c>
      <c r="AY1136" s="214" t="s">
        <v>148</v>
      </c>
    </row>
    <row r="1137" spans="2:65" s="13" customFormat="1">
      <c r="B1137" s="215"/>
      <c r="C1137" s="216"/>
      <c r="D1137" s="206" t="s">
        <v>157</v>
      </c>
      <c r="E1137" s="217" t="s">
        <v>1</v>
      </c>
      <c r="F1137" s="218" t="s">
        <v>948</v>
      </c>
      <c r="G1137" s="216"/>
      <c r="H1137" s="219">
        <v>134.51</v>
      </c>
      <c r="I1137" s="220"/>
      <c r="J1137" s="216"/>
      <c r="K1137" s="216"/>
      <c r="L1137" s="221"/>
      <c r="M1137" s="222"/>
      <c r="N1137" s="223"/>
      <c r="O1137" s="223"/>
      <c r="P1137" s="223"/>
      <c r="Q1137" s="223"/>
      <c r="R1137" s="223"/>
      <c r="S1137" s="223"/>
      <c r="T1137" s="224"/>
      <c r="AT1137" s="225" t="s">
        <v>157</v>
      </c>
      <c r="AU1137" s="225" t="s">
        <v>86</v>
      </c>
      <c r="AV1137" s="13" t="s">
        <v>86</v>
      </c>
      <c r="AW1137" s="13" t="s">
        <v>32</v>
      </c>
      <c r="AX1137" s="13" t="s">
        <v>77</v>
      </c>
      <c r="AY1137" s="225" t="s">
        <v>148</v>
      </c>
    </row>
    <row r="1138" spans="2:65" s="13" customFormat="1">
      <c r="B1138" s="215"/>
      <c r="C1138" s="216"/>
      <c r="D1138" s="206" t="s">
        <v>157</v>
      </c>
      <c r="E1138" s="217" t="s">
        <v>1</v>
      </c>
      <c r="F1138" s="218" t="s">
        <v>949</v>
      </c>
      <c r="G1138" s="216"/>
      <c r="H1138" s="219">
        <v>1.77</v>
      </c>
      <c r="I1138" s="220"/>
      <c r="J1138" s="216"/>
      <c r="K1138" s="216"/>
      <c r="L1138" s="221"/>
      <c r="M1138" s="222"/>
      <c r="N1138" s="223"/>
      <c r="O1138" s="223"/>
      <c r="P1138" s="223"/>
      <c r="Q1138" s="223"/>
      <c r="R1138" s="223"/>
      <c r="S1138" s="223"/>
      <c r="T1138" s="224"/>
      <c r="AT1138" s="225" t="s">
        <v>157</v>
      </c>
      <c r="AU1138" s="225" t="s">
        <v>86</v>
      </c>
      <c r="AV1138" s="13" t="s">
        <v>86</v>
      </c>
      <c r="AW1138" s="13" t="s">
        <v>32</v>
      </c>
      <c r="AX1138" s="13" t="s">
        <v>77</v>
      </c>
      <c r="AY1138" s="225" t="s">
        <v>148</v>
      </c>
    </row>
    <row r="1139" spans="2:65" s="14" customFormat="1">
      <c r="B1139" s="226"/>
      <c r="C1139" s="227"/>
      <c r="D1139" s="206" t="s">
        <v>157</v>
      </c>
      <c r="E1139" s="228" t="s">
        <v>1</v>
      </c>
      <c r="F1139" s="229" t="s">
        <v>160</v>
      </c>
      <c r="G1139" s="227"/>
      <c r="H1139" s="230">
        <v>136.28</v>
      </c>
      <c r="I1139" s="231"/>
      <c r="J1139" s="227"/>
      <c r="K1139" s="227"/>
      <c r="L1139" s="232"/>
      <c r="M1139" s="233"/>
      <c r="N1139" s="234"/>
      <c r="O1139" s="234"/>
      <c r="P1139" s="234"/>
      <c r="Q1139" s="234"/>
      <c r="R1139" s="234"/>
      <c r="S1139" s="234"/>
      <c r="T1139" s="235"/>
      <c r="AT1139" s="236" t="s">
        <v>157</v>
      </c>
      <c r="AU1139" s="236" t="s">
        <v>86</v>
      </c>
      <c r="AV1139" s="14" t="s">
        <v>155</v>
      </c>
      <c r="AW1139" s="14" t="s">
        <v>32</v>
      </c>
      <c r="AX1139" s="14" t="s">
        <v>82</v>
      </c>
      <c r="AY1139" s="236" t="s">
        <v>148</v>
      </c>
    </row>
    <row r="1140" spans="2:65" s="1" customFormat="1" ht="24" customHeight="1">
      <c r="B1140" s="34"/>
      <c r="C1140" s="192" t="s">
        <v>1465</v>
      </c>
      <c r="D1140" s="192" t="s">
        <v>150</v>
      </c>
      <c r="E1140" s="193" t="s">
        <v>1466</v>
      </c>
      <c r="F1140" s="194" t="s">
        <v>1467</v>
      </c>
      <c r="G1140" s="195" t="s">
        <v>153</v>
      </c>
      <c r="H1140" s="196">
        <v>136.28</v>
      </c>
      <c r="I1140" s="197"/>
      <c r="J1140" s="196">
        <f>ROUND(I1140*H1140,2)</f>
        <v>0</v>
      </c>
      <c r="K1140" s="194" t="s">
        <v>154</v>
      </c>
      <c r="L1140" s="38"/>
      <c r="M1140" s="198" t="s">
        <v>1</v>
      </c>
      <c r="N1140" s="199" t="s">
        <v>42</v>
      </c>
      <c r="O1140" s="66"/>
      <c r="P1140" s="200">
        <f>O1140*H1140</f>
        <v>0</v>
      </c>
      <c r="Q1140" s="200">
        <v>3.3999999999999998E-3</v>
      </c>
      <c r="R1140" s="200">
        <f>Q1140*H1140</f>
        <v>0.46335199999999999</v>
      </c>
      <c r="S1140" s="200">
        <v>0</v>
      </c>
      <c r="T1140" s="201">
        <f>S1140*H1140</f>
        <v>0</v>
      </c>
      <c r="AR1140" s="202" t="s">
        <v>258</v>
      </c>
      <c r="AT1140" s="202" t="s">
        <v>150</v>
      </c>
      <c r="AU1140" s="202" t="s">
        <v>86</v>
      </c>
      <c r="AY1140" s="17" t="s">
        <v>148</v>
      </c>
      <c r="BE1140" s="203">
        <f>IF(N1140="základní",J1140,0)</f>
        <v>0</v>
      </c>
      <c r="BF1140" s="203">
        <f>IF(N1140="snížená",J1140,0)</f>
        <v>0</v>
      </c>
      <c r="BG1140" s="203">
        <f>IF(N1140="zákl. přenesená",J1140,0)</f>
        <v>0</v>
      </c>
      <c r="BH1140" s="203">
        <f>IF(N1140="sníž. přenesená",J1140,0)</f>
        <v>0</v>
      </c>
      <c r="BI1140" s="203">
        <f>IF(N1140="nulová",J1140,0)</f>
        <v>0</v>
      </c>
      <c r="BJ1140" s="17" t="s">
        <v>82</v>
      </c>
      <c r="BK1140" s="203">
        <f>ROUND(I1140*H1140,2)</f>
        <v>0</v>
      </c>
      <c r="BL1140" s="17" t="s">
        <v>258</v>
      </c>
      <c r="BM1140" s="202" t="s">
        <v>1468</v>
      </c>
    </row>
    <row r="1141" spans="2:65" s="1" customFormat="1" ht="24" customHeight="1">
      <c r="B1141" s="34"/>
      <c r="C1141" s="192" t="s">
        <v>1469</v>
      </c>
      <c r="D1141" s="192" t="s">
        <v>150</v>
      </c>
      <c r="E1141" s="193" t="s">
        <v>1470</v>
      </c>
      <c r="F1141" s="194" t="s">
        <v>1471</v>
      </c>
      <c r="G1141" s="195" t="s">
        <v>978</v>
      </c>
      <c r="H1141" s="197"/>
      <c r="I1141" s="197"/>
      <c r="J1141" s="196">
        <f>ROUND(I1141*H1141,2)</f>
        <v>0</v>
      </c>
      <c r="K1141" s="194" t="s">
        <v>154</v>
      </c>
      <c r="L1141" s="38"/>
      <c r="M1141" s="198" t="s">
        <v>1</v>
      </c>
      <c r="N1141" s="199" t="s">
        <v>42</v>
      </c>
      <c r="O1141" s="66"/>
      <c r="P1141" s="200">
        <f>O1141*H1141</f>
        <v>0</v>
      </c>
      <c r="Q1141" s="200">
        <v>0</v>
      </c>
      <c r="R1141" s="200">
        <f>Q1141*H1141</f>
        <v>0</v>
      </c>
      <c r="S1141" s="200">
        <v>0</v>
      </c>
      <c r="T1141" s="201">
        <f>S1141*H1141</f>
        <v>0</v>
      </c>
      <c r="AR1141" s="202" t="s">
        <v>258</v>
      </c>
      <c r="AT1141" s="202" t="s">
        <v>150</v>
      </c>
      <c r="AU1141" s="202" t="s">
        <v>86</v>
      </c>
      <c r="AY1141" s="17" t="s">
        <v>148</v>
      </c>
      <c r="BE1141" s="203">
        <f>IF(N1141="základní",J1141,0)</f>
        <v>0</v>
      </c>
      <c r="BF1141" s="203">
        <f>IF(N1141="snížená",J1141,0)</f>
        <v>0</v>
      </c>
      <c r="BG1141" s="203">
        <f>IF(N1141="zákl. přenesená",J1141,0)</f>
        <v>0</v>
      </c>
      <c r="BH1141" s="203">
        <f>IF(N1141="sníž. přenesená",J1141,0)</f>
        <v>0</v>
      </c>
      <c r="BI1141" s="203">
        <f>IF(N1141="nulová",J1141,0)</f>
        <v>0</v>
      </c>
      <c r="BJ1141" s="17" t="s">
        <v>82</v>
      </c>
      <c r="BK1141" s="203">
        <f>ROUND(I1141*H1141,2)</f>
        <v>0</v>
      </c>
      <c r="BL1141" s="17" t="s">
        <v>258</v>
      </c>
      <c r="BM1141" s="202" t="s">
        <v>1472</v>
      </c>
    </row>
    <row r="1142" spans="2:65" s="11" customFormat="1" ht="25.9" customHeight="1">
      <c r="B1142" s="176"/>
      <c r="C1142" s="177"/>
      <c r="D1142" s="178" t="s">
        <v>76</v>
      </c>
      <c r="E1142" s="179" t="s">
        <v>1473</v>
      </c>
      <c r="F1142" s="179" t="s">
        <v>1474</v>
      </c>
      <c r="G1142" s="177"/>
      <c r="H1142" s="177"/>
      <c r="I1142" s="180"/>
      <c r="J1142" s="181">
        <f>BK1142</f>
        <v>0</v>
      </c>
      <c r="K1142" s="177"/>
      <c r="L1142" s="182"/>
      <c r="M1142" s="183"/>
      <c r="N1142" s="184"/>
      <c r="O1142" s="184"/>
      <c r="P1142" s="185">
        <f>P1143+P1145</f>
        <v>0</v>
      </c>
      <c r="Q1142" s="184"/>
      <c r="R1142" s="185">
        <f>R1143+R1145</f>
        <v>0</v>
      </c>
      <c r="S1142" s="184"/>
      <c r="T1142" s="186">
        <f>T1143+T1145</f>
        <v>0</v>
      </c>
      <c r="AR1142" s="187" t="s">
        <v>177</v>
      </c>
      <c r="AT1142" s="188" t="s">
        <v>76</v>
      </c>
      <c r="AU1142" s="188" t="s">
        <v>77</v>
      </c>
      <c r="AY1142" s="187" t="s">
        <v>148</v>
      </c>
      <c r="BK1142" s="189">
        <f>BK1143+BK1145</f>
        <v>0</v>
      </c>
    </row>
    <row r="1143" spans="2:65" s="11" customFormat="1" ht="22.9" customHeight="1">
      <c r="B1143" s="176"/>
      <c r="C1143" s="177"/>
      <c r="D1143" s="178" t="s">
        <v>76</v>
      </c>
      <c r="E1143" s="190" t="s">
        <v>1475</v>
      </c>
      <c r="F1143" s="190" t="s">
        <v>1476</v>
      </c>
      <c r="G1143" s="177"/>
      <c r="H1143" s="177"/>
      <c r="I1143" s="180"/>
      <c r="J1143" s="191">
        <f>BK1143</f>
        <v>0</v>
      </c>
      <c r="K1143" s="177"/>
      <c r="L1143" s="182"/>
      <c r="M1143" s="183"/>
      <c r="N1143" s="184"/>
      <c r="O1143" s="184"/>
      <c r="P1143" s="185">
        <f>P1144</f>
        <v>0</v>
      </c>
      <c r="Q1143" s="184"/>
      <c r="R1143" s="185">
        <f>R1144</f>
        <v>0</v>
      </c>
      <c r="S1143" s="184"/>
      <c r="T1143" s="186">
        <f>T1144</f>
        <v>0</v>
      </c>
      <c r="AR1143" s="187" t="s">
        <v>177</v>
      </c>
      <c r="AT1143" s="188" t="s">
        <v>76</v>
      </c>
      <c r="AU1143" s="188" t="s">
        <v>82</v>
      </c>
      <c r="AY1143" s="187" t="s">
        <v>148</v>
      </c>
      <c r="BK1143" s="189">
        <f>BK1144</f>
        <v>0</v>
      </c>
    </row>
    <row r="1144" spans="2:65" s="1" customFormat="1" ht="16.5" customHeight="1">
      <c r="B1144" s="34"/>
      <c r="C1144" s="192" t="s">
        <v>1477</v>
      </c>
      <c r="D1144" s="192" t="s">
        <v>150</v>
      </c>
      <c r="E1144" s="193" t="s">
        <v>1478</v>
      </c>
      <c r="F1144" s="194" t="s">
        <v>1479</v>
      </c>
      <c r="G1144" s="195" t="s">
        <v>874</v>
      </c>
      <c r="H1144" s="196">
        <v>1</v>
      </c>
      <c r="I1144" s="197"/>
      <c r="J1144" s="196">
        <f>ROUND(I1144*H1144,2)</f>
        <v>0</v>
      </c>
      <c r="K1144" s="194" t="s">
        <v>154</v>
      </c>
      <c r="L1144" s="38"/>
      <c r="M1144" s="198" t="s">
        <v>1</v>
      </c>
      <c r="N1144" s="199" t="s">
        <v>42</v>
      </c>
      <c r="O1144" s="66"/>
      <c r="P1144" s="200">
        <f>O1144*H1144</f>
        <v>0</v>
      </c>
      <c r="Q1144" s="200">
        <v>0</v>
      </c>
      <c r="R1144" s="200">
        <f>Q1144*H1144</f>
        <v>0</v>
      </c>
      <c r="S1144" s="200">
        <v>0</v>
      </c>
      <c r="T1144" s="201">
        <f>S1144*H1144</f>
        <v>0</v>
      </c>
      <c r="AR1144" s="202" t="s">
        <v>1480</v>
      </c>
      <c r="AT1144" s="202" t="s">
        <v>150</v>
      </c>
      <c r="AU1144" s="202" t="s">
        <v>86</v>
      </c>
      <c r="AY1144" s="17" t="s">
        <v>148</v>
      </c>
      <c r="BE1144" s="203">
        <f>IF(N1144="základní",J1144,0)</f>
        <v>0</v>
      </c>
      <c r="BF1144" s="203">
        <f>IF(N1144="snížená",J1144,0)</f>
        <v>0</v>
      </c>
      <c r="BG1144" s="203">
        <f>IF(N1144="zákl. přenesená",J1144,0)</f>
        <v>0</v>
      </c>
      <c r="BH1144" s="203">
        <f>IF(N1144="sníž. přenesená",J1144,0)</f>
        <v>0</v>
      </c>
      <c r="BI1144" s="203">
        <f>IF(N1144="nulová",J1144,0)</f>
        <v>0</v>
      </c>
      <c r="BJ1144" s="17" t="s">
        <v>82</v>
      </c>
      <c r="BK1144" s="203">
        <f>ROUND(I1144*H1144,2)</f>
        <v>0</v>
      </c>
      <c r="BL1144" s="17" t="s">
        <v>1480</v>
      </c>
      <c r="BM1144" s="202" t="s">
        <v>1481</v>
      </c>
    </row>
    <row r="1145" spans="2:65" s="11" customFormat="1" ht="22.9" customHeight="1">
      <c r="B1145" s="176"/>
      <c r="C1145" s="177"/>
      <c r="D1145" s="178" t="s">
        <v>76</v>
      </c>
      <c r="E1145" s="190" t="s">
        <v>1482</v>
      </c>
      <c r="F1145" s="190" t="s">
        <v>1483</v>
      </c>
      <c r="G1145" s="177"/>
      <c r="H1145" s="177"/>
      <c r="I1145" s="180"/>
      <c r="J1145" s="191">
        <f>BK1145</f>
        <v>0</v>
      </c>
      <c r="K1145" s="177"/>
      <c r="L1145" s="182"/>
      <c r="M1145" s="183"/>
      <c r="N1145" s="184"/>
      <c r="O1145" s="184"/>
      <c r="P1145" s="185">
        <f>SUM(P1146:P1150)</f>
        <v>0</v>
      </c>
      <c r="Q1145" s="184"/>
      <c r="R1145" s="185">
        <f>SUM(R1146:R1150)</f>
        <v>0</v>
      </c>
      <c r="S1145" s="184"/>
      <c r="T1145" s="186">
        <f>SUM(T1146:T1150)</f>
        <v>0</v>
      </c>
      <c r="AR1145" s="187" t="s">
        <v>177</v>
      </c>
      <c r="AT1145" s="188" t="s">
        <v>76</v>
      </c>
      <c r="AU1145" s="188" t="s">
        <v>82</v>
      </c>
      <c r="AY1145" s="187" t="s">
        <v>148</v>
      </c>
      <c r="BK1145" s="189">
        <f>SUM(BK1146:BK1150)</f>
        <v>0</v>
      </c>
    </row>
    <row r="1146" spans="2:65" s="1" customFormat="1" ht="24" customHeight="1">
      <c r="B1146" s="34"/>
      <c r="C1146" s="192" t="s">
        <v>1484</v>
      </c>
      <c r="D1146" s="192" t="s">
        <v>150</v>
      </c>
      <c r="E1146" s="193" t="s">
        <v>1485</v>
      </c>
      <c r="F1146" s="194" t="s">
        <v>1486</v>
      </c>
      <c r="G1146" s="195" t="s">
        <v>874</v>
      </c>
      <c r="H1146" s="196">
        <v>1</v>
      </c>
      <c r="I1146" s="197"/>
      <c r="J1146" s="196">
        <f>ROUND(I1146*H1146,2)</f>
        <v>0</v>
      </c>
      <c r="K1146" s="194" t="s">
        <v>154</v>
      </c>
      <c r="L1146" s="38"/>
      <c r="M1146" s="198" t="s">
        <v>1</v>
      </c>
      <c r="N1146" s="199" t="s">
        <v>42</v>
      </c>
      <c r="O1146" s="66"/>
      <c r="P1146" s="200">
        <f>O1146*H1146</f>
        <v>0</v>
      </c>
      <c r="Q1146" s="200">
        <v>0</v>
      </c>
      <c r="R1146" s="200">
        <f>Q1146*H1146</f>
        <v>0</v>
      </c>
      <c r="S1146" s="200">
        <v>0</v>
      </c>
      <c r="T1146" s="201">
        <f>S1146*H1146</f>
        <v>0</v>
      </c>
      <c r="AR1146" s="202" t="s">
        <v>1480</v>
      </c>
      <c r="AT1146" s="202" t="s">
        <v>150</v>
      </c>
      <c r="AU1146" s="202" t="s">
        <v>86</v>
      </c>
      <c r="AY1146" s="17" t="s">
        <v>148</v>
      </c>
      <c r="BE1146" s="203">
        <f>IF(N1146="základní",J1146,0)</f>
        <v>0</v>
      </c>
      <c r="BF1146" s="203">
        <f>IF(N1146="snížená",J1146,0)</f>
        <v>0</v>
      </c>
      <c r="BG1146" s="203">
        <f>IF(N1146="zákl. přenesená",J1146,0)</f>
        <v>0</v>
      </c>
      <c r="BH1146" s="203">
        <f>IF(N1146="sníž. přenesená",J1146,0)</f>
        <v>0</v>
      </c>
      <c r="BI1146" s="203">
        <f>IF(N1146="nulová",J1146,0)</f>
        <v>0</v>
      </c>
      <c r="BJ1146" s="17" t="s">
        <v>82</v>
      </c>
      <c r="BK1146" s="203">
        <f>ROUND(I1146*H1146,2)</f>
        <v>0</v>
      </c>
      <c r="BL1146" s="17" t="s">
        <v>1480</v>
      </c>
      <c r="BM1146" s="202" t="s">
        <v>1487</v>
      </c>
    </row>
    <row r="1147" spans="2:65" s="1" customFormat="1" ht="16.5" customHeight="1">
      <c r="B1147" s="34"/>
      <c r="C1147" s="192" t="s">
        <v>1488</v>
      </c>
      <c r="D1147" s="192" t="s">
        <v>150</v>
      </c>
      <c r="E1147" s="193" t="s">
        <v>1489</v>
      </c>
      <c r="F1147" s="194" t="s">
        <v>1490</v>
      </c>
      <c r="G1147" s="195" t="s">
        <v>874</v>
      </c>
      <c r="H1147" s="196">
        <v>1</v>
      </c>
      <c r="I1147" s="197"/>
      <c r="J1147" s="196">
        <f>ROUND(I1147*H1147,2)</f>
        <v>0</v>
      </c>
      <c r="K1147" s="194" t="s">
        <v>154</v>
      </c>
      <c r="L1147" s="38"/>
      <c r="M1147" s="198" t="s">
        <v>1</v>
      </c>
      <c r="N1147" s="199" t="s">
        <v>42</v>
      </c>
      <c r="O1147" s="66"/>
      <c r="P1147" s="200">
        <f>O1147*H1147</f>
        <v>0</v>
      </c>
      <c r="Q1147" s="200">
        <v>0</v>
      </c>
      <c r="R1147" s="200">
        <f>Q1147*H1147</f>
        <v>0</v>
      </c>
      <c r="S1147" s="200">
        <v>0</v>
      </c>
      <c r="T1147" s="201">
        <f>S1147*H1147</f>
        <v>0</v>
      </c>
      <c r="AR1147" s="202" t="s">
        <v>1480</v>
      </c>
      <c r="AT1147" s="202" t="s">
        <v>150</v>
      </c>
      <c r="AU1147" s="202" t="s">
        <v>86</v>
      </c>
      <c r="AY1147" s="17" t="s">
        <v>148</v>
      </c>
      <c r="BE1147" s="203">
        <f>IF(N1147="základní",J1147,0)</f>
        <v>0</v>
      </c>
      <c r="BF1147" s="203">
        <f>IF(N1147="snížená",J1147,0)</f>
        <v>0</v>
      </c>
      <c r="BG1147" s="203">
        <f>IF(N1147="zákl. přenesená",J1147,0)</f>
        <v>0</v>
      </c>
      <c r="BH1147" s="203">
        <f>IF(N1147="sníž. přenesená",J1147,0)</f>
        <v>0</v>
      </c>
      <c r="BI1147" s="203">
        <f>IF(N1147="nulová",J1147,0)</f>
        <v>0</v>
      </c>
      <c r="BJ1147" s="17" t="s">
        <v>82</v>
      </c>
      <c r="BK1147" s="203">
        <f>ROUND(I1147*H1147,2)</f>
        <v>0</v>
      </c>
      <c r="BL1147" s="17" t="s">
        <v>1480</v>
      </c>
      <c r="BM1147" s="202" t="s">
        <v>1491</v>
      </c>
    </row>
    <row r="1148" spans="2:65" s="12" customFormat="1">
      <c r="B1148" s="204"/>
      <c r="C1148" s="205"/>
      <c r="D1148" s="206" t="s">
        <v>157</v>
      </c>
      <c r="E1148" s="207" t="s">
        <v>1</v>
      </c>
      <c r="F1148" s="208" t="s">
        <v>1492</v>
      </c>
      <c r="G1148" s="205"/>
      <c r="H1148" s="207" t="s">
        <v>1</v>
      </c>
      <c r="I1148" s="209"/>
      <c r="J1148" s="205"/>
      <c r="K1148" s="205"/>
      <c r="L1148" s="210"/>
      <c r="M1148" s="211"/>
      <c r="N1148" s="212"/>
      <c r="O1148" s="212"/>
      <c r="P1148" s="212"/>
      <c r="Q1148" s="212"/>
      <c r="R1148" s="212"/>
      <c r="S1148" s="212"/>
      <c r="T1148" s="213"/>
      <c r="AT1148" s="214" t="s">
        <v>157</v>
      </c>
      <c r="AU1148" s="214" t="s">
        <v>86</v>
      </c>
      <c r="AV1148" s="12" t="s">
        <v>82</v>
      </c>
      <c r="AW1148" s="12" t="s">
        <v>32</v>
      </c>
      <c r="AX1148" s="12" t="s">
        <v>77</v>
      </c>
      <c r="AY1148" s="214" t="s">
        <v>148</v>
      </c>
    </row>
    <row r="1149" spans="2:65" s="13" customFormat="1">
      <c r="B1149" s="215"/>
      <c r="C1149" s="216"/>
      <c r="D1149" s="206" t="s">
        <v>157</v>
      </c>
      <c r="E1149" s="217" t="s">
        <v>1</v>
      </c>
      <c r="F1149" s="218" t="s">
        <v>82</v>
      </c>
      <c r="G1149" s="216"/>
      <c r="H1149" s="219">
        <v>1</v>
      </c>
      <c r="I1149" s="220"/>
      <c r="J1149" s="216"/>
      <c r="K1149" s="216"/>
      <c r="L1149" s="221"/>
      <c r="M1149" s="222"/>
      <c r="N1149" s="223"/>
      <c r="O1149" s="223"/>
      <c r="P1149" s="223"/>
      <c r="Q1149" s="223"/>
      <c r="R1149" s="223"/>
      <c r="S1149" s="223"/>
      <c r="T1149" s="224"/>
      <c r="AT1149" s="225" t="s">
        <v>157</v>
      </c>
      <c r="AU1149" s="225" t="s">
        <v>86</v>
      </c>
      <c r="AV1149" s="13" t="s">
        <v>86</v>
      </c>
      <c r="AW1149" s="13" t="s">
        <v>32</v>
      </c>
      <c r="AX1149" s="13" t="s">
        <v>82</v>
      </c>
      <c r="AY1149" s="225" t="s">
        <v>148</v>
      </c>
    </row>
    <row r="1150" spans="2:65" s="1" customFormat="1" ht="16.5" customHeight="1">
      <c r="B1150" s="34"/>
      <c r="C1150" s="192" t="s">
        <v>1493</v>
      </c>
      <c r="D1150" s="192" t="s">
        <v>150</v>
      </c>
      <c r="E1150" s="193" t="s">
        <v>1494</v>
      </c>
      <c r="F1150" s="194" t="s">
        <v>1495</v>
      </c>
      <c r="G1150" s="195" t="s">
        <v>874</v>
      </c>
      <c r="H1150" s="196">
        <v>1</v>
      </c>
      <c r="I1150" s="197"/>
      <c r="J1150" s="196">
        <f>ROUND(I1150*H1150,2)</f>
        <v>0</v>
      </c>
      <c r="K1150" s="194" t="s">
        <v>154</v>
      </c>
      <c r="L1150" s="38"/>
      <c r="M1150" s="257" t="s">
        <v>1</v>
      </c>
      <c r="N1150" s="258" t="s">
        <v>42</v>
      </c>
      <c r="O1150" s="259"/>
      <c r="P1150" s="260">
        <f>O1150*H1150</f>
        <v>0</v>
      </c>
      <c r="Q1150" s="260">
        <v>0</v>
      </c>
      <c r="R1150" s="260">
        <f>Q1150*H1150</f>
        <v>0</v>
      </c>
      <c r="S1150" s="260">
        <v>0</v>
      </c>
      <c r="T1150" s="261">
        <f>S1150*H1150</f>
        <v>0</v>
      </c>
      <c r="AR1150" s="202" t="s">
        <v>1480</v>
      </c>
      <c r="AT1150" s="202" t="s">
        <v>150</v>
      </c>
      <c r="AU1150" s="202" t="s">
        <v>86</v>
      </c>
      <c r="AY1150" s="17" t="s">
        <v>148</v>
      </c>
      <c r="BE1150" s="203">
        <f>IF(N1150="základní",J1150,0)</f>
        <v>0</v>
      </c>
      <c r="BF1150" s="203">
        <f>IF(N1150="snížená",J1150,0)</f>
        <v>0</v>
      </c>
      <c r="BG1150" s="203">
        <f>IF(N1150="zákl. přenesená",J1150,0)</f>
        <v>0</v>
      </c>
      <c r="BH1150" s="203">
        <f>IF(N1150="sníž. přenesená",J1150,0)</f>
        <v>0</v>
      </c>
      <c r="BI1150" s="203">
        <f>IF(N1150="nulová",J1150,0)</f>
        <v>0</v>
      </c>
      <c r="BJ1150" s="17" t="s">
        <v>82</v>
      </c>
      <c r="BK1150" s="203">
        <f>ROUND(I1150*H1150,2)</f>
        <v>0</v>
      </c>
      <c r="BL1150" s="17" t="s">
        <v>1480</v>
      </c>
      <c r="BM1150" s="202" t="s">
        <v>1496</v>
      </c>
    </row>
    <row r="1151" spans="2:65" s="1" customFormat="1" ht="7" customHeight="1">
      <c r="B1151" s="49"/>
      <c r="C1151" s="50"/>
      <c r="D1151" s="50"/>
      <c r="E1151" s="50"/>
      <c r="F1151" s="50"/>
      <c r="G1151" s="50"/>
      <c r="H1151" s="50"/>
      <c r="I1151" s="142"/>
      <c r="J1151" s="50"/>
      <c r="K1151" s="50"/>
      <c r="L1151" s="38"/>
    </row>
  </sheetData>
  <sheetProtection formatColumns="0" formatRows="0" autoFilter="0"/>
  <autoFilter ref="C141:K1150" xr:uid="{00000000-0009-0000-0000-000001000000}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2"/>
  <sheetViews>
    <sheetView showGridLines="0" topLeftCell="A149" workbookViewId="0">
      <selection activeCell="I154" sqref="I154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103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89</v>
      </c>
    </row>
    <row r="3" spans="2:46" ht="7" hidden="1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hidden="1" customHeight="1">
      <c r="B4" s="20"/>
      <c r="D4" s="107" t="s">
        <v>99</v>
      </c>
      <c r="L4" s="20"/>
      <c r="M4" s="108" t="s">
        <v>10</v>
      </c>
      <c r="AT4" s="17" t="s">
        <v>4</v>
      </c>
    </row>
    <row r="5" spans="2:46" ht="7" hidden="1" customHeight="1">
      <c r="B5" s="20"/>
      <c r="L5" s="20"/>
    </row>
    <row r="6" spans="2:46" ht="12" hidden="1" customHeight="1">
      <c r="B6" s="20"/>
      <c r="D6" s="109" t="s">
        <v>14</v>
      </c>
      <c r="L6" s="20"/>
    </row>
    <row r="7" spans="2:46" ht="16.5" hidden="1" customHeight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46" s="1" customFormat="1" ht="12" hidden="1" customHeight="1">
      <c r="B8" s="38"/>
      <c r="D8" s="109" t="s">
        <v>100</v>
      </c>
      <c r="I8" s="110"/>
      <c r="L8" s="38"/>
    </row>
    <row r="9" spans="2:46" s="1" customFormat="1" ht="37" hidden="1" customHeight="1">
      <c r="B9" s="38"/>
      <c r="E9" s="309" t="s">
        <v>1497</v>
      </c>
      <c r="F9" s="310"/>
      <c r="G9" s="310"/>
      <c r="H9" s="310"/>
      <c r="I9" s="110"/>
      <c r="L9" s="38"/>
    </row>
    <row r="10" spans="2:46" s="1" customFormat="1" hidden="1">
      <c r="B10" s="38"/>
      <c r="I10" s="110"/>
      <c r="L10" s="38"/>
    </row>
    <row r="11" spans="2:46" s="1" customFormat="1" ht="12" hidden="1" customHeight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46" s="1" customFormat="1" ht="12" hidden="1" customHeight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46" s="1" customFormat="1" ht="10.9" hidden="1" customHeight="1">
      <c r="B13" s="38"/>
      <c r="I13" s="110"/>
      <c r="L13" s="38"/>
    </row>
    <row r="14" spans="2:46" s="1" customFormat="1" ht="12" hidden="1" customHeight="1">
      <c r="B14" s="38"/>
      <c r="D14" s="109" t="s">
        <v>22</v>
      </c>
      <c r="I14" s="112" t="s">
        <v>23</v>
      </c>
      <c r="J14" s="111" t="s">
        <v>24</v>
      </c>
      <c r="L14" s="38"/>
    </row>
    <row r="15" spans="2:46" s="1" customFormat="1" ht="18" hidden="1" customHeight="1">
      <c r="B15" s="38"/>
      <c r="E15" s="111" t="s">
        <v>25</v>
      </c>
      <c r="I15" s="112" t="s">
        <v>26</v>
      </c>
      <c r="J15" s="111" t="s">
        <v>27</v>
      </c>
      <c r="L15" s="38"/>
    </row>
    <row r="16" spans="2:46" s="1" customFormat="1" ht="7" hidden="1" customHeight="1">
      <c r="B16" s="38"/>
      <c r="I16" s="110"/>
      <c r="L16" s="38"/>
    </row>
    <row r="17" spans="2:12" s="1" customFormat="1" ht="12" hidden="1" customHeight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hidden="1" customHeight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hidden="1" customHeight="1">
      <c r="B19" s="38"/>
      <c r="I19" s="110"/>
      <c r="L19" s="38"/>
    </row>
    <row r="20" spans="2:12" s="1" customFormat="1" ht="12" hidden="1" customHeight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hidden="1" customHeight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hidden="1" customHeight="1">
      <c r="B22" s="38"/>
      <c r="I22" s="110"/>
      <c r="L22" s="38"/>
    </row>
    <row r="23" spans="2:12" s="1" customFormat="1" ht="12" hidden="1" customHeight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hidden="1" customHeight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hidden="1" customHeight="1">
      <c r="B25" s="38"/>
      <c r="I25" s="110"/>
      <c r="L25" s="38"/>
    </row>
    <row r="26" spans="2:12" s="1" customFormat="1" ht="12" hidden="1" customHeight="1">
      <c r="B26" s="38"/>
      <c r="D26" s="109" t="s">
        <v>35</v>
      </c>
      <c r="I26" s="110"/>
      <c r="L26" s="38"/>
    </row>
    <row r="27" spans="2:12" s="7" customFormat="1" ht="16.5" hidden="1" customHeight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hidden="1" customHeight="1">
      <c r="B28" s="38"/>
      <c r="I28" s="110"/>
      <c r="L28" s="38"/>
    </row>
    <row r="29" spans="2:12" s="1" customFormat="1" ht="7" hidden="1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hidden="1" customHeight="1">
      <c r="B30" s="38"/>
      <c r="D30" s="117" t="s">
        <v>37</v>
      </c>
      <c r="I30" s="110"/>
      <c r="J30" s="118">
        <f>ROUND(J138, 2)</f>
        <v>0</v>
      </c>
      <c r="L30" s="38"/>
    </row>
    <row r="31" spans="2:12" s="1" customFormat="1" ht="7" hidden="1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hidden="1" customHeight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hidden="1" customHeight="1">
      <c r="B33" s="38"/>
      <c r="D33" s="121" t="s">
        <v>41</v>
      </c>
      <c r="E33" s="109" t="s">
        <v>42</v>
      </c>
      <c r="F33" s="122">
        <f>ROUND((SUM(BE138:BE251)),  2)</f>
        <v>0</v>
      </c>
      <c r="I33" s="123">
        <v>0.21</v>
      </c>
      <c r="J33" s="122">
        <f>ROUND(((SUM(BE138:BE251))*I33),  2)</f>
        <v>0</v>
      </c>
      <c r="L33" s="38"/>
    </row>
    <row r="34" spans="2:12" s="1" customFormat="1" ht="14.5" hidden="1" customHeight="1">
      <c r="B34" s="38"/>
      <c r="E34" s="109" t="s">
        <v>43</v>
      </c>
      <c r="F34" s="122">
        <f>ROUND((SUM(BF138:BF251)),  2)</f>
        <v>0</v>
      </c>
      <c r="I34" s="123">
        <v>0.15</v>
      </c>
      <c r="J34" s="122">
        <f>ROUND(((SUM(BF138:BF251))*I34),  2)</f>
        <v>0</v>
      </c>
      <c r="L34" s="38"/>
    </row>
    <row r="35" spans="2:12" s="1" customFormat="1" ht="14.5" hidden="1" customHeight="1">
      <c r="B35" s="38"/>
      <c r="E35" s="109" t="s">
        <v>44</v>
      </c>
      <c r="F35" s="122">
        <f>ROUND((SUM(BG138:BG251)),  2)</f>
        <v>0</v>
      </c>
      <c r="I35" s="123">
        <v>0.21</v>
      </c>
      <c r="J35" s="122">
        <f>0</f>
        <v>0</v>
      </c>
      <c r="L35" s="38"/>
    </row>
    <row r="36" spans="2:12" s="1" customFormat="1" ht="14.5" hidden="1" customHeight="1">
      <c r="B36" s="38"/>
      <c r="E36" s="109" t="s">
        <v>45</v>
      </c>
      <c r="F36" s="122">
        <f>ROUND((SUM(BH138:BH251)),  2)</f>
        <v>0</v>
      </c>
      <c r="I36" s="123">
        <v>0.15</v>
      </c>
      <c r="J36" s="122">
        <f>0</f>
        <v>0</v>
      </c>
      <c r="L36" s="38"/>
    </row>
    <row r="37" spans="2:12" s="1" customFormat="1" ht="14.5" hidden="1" customHeight="1">
      <c r="B37" s="38"/>
      <c r="E37" s="109" t="s">
        <v>46</v>
      </c>
      <c r="F37" s="122">
        <f>ROUND((SUM(BI138:BI251)),  2)</f>
        <v>0</v>
      </c>
      <c r="I37" s="123">
        <v>0</v>
      </c>
      <c r="J37" s="122">
        <f>0</f>
        <v>0</v>
      </c>
      <c r="L37" s="38"/>
    </row>
    <row r="38" spans="2:12" s="1" customFormat="1" ht="7" hidden="1" customHeight="1">
      <c r="B38" s="38"/>
      <c r="I38" s="110"/>
      <c r="L38" s="38"/>
    </row>
    <row r="39" spans="2:12" s="1" customFormat="1" ht="25.4" hidden="1" customHeight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hidden="1" customHeight="1">
      <c r="B40" s="38"/>
      <c r="I40" s="110"/>
      <c r="L40" s="38"/>
    </row>
    <row r="41" spans="2:12" ht="14.5" hidden="1" customHeight="1">
      <c r="B41" s="20"/>
      <c r="L41" s="20"/>
    </row>
    <row r="42" spans="2:12" ht="14.5" hidden="1" customHeight="1">
      <c r="B42" s="20"/>
      <c r="L42" s="20"/>
    </row>
    <row r="43" spans="2:12" ht="14.5" hidden="1" customHeight="1">
      <c r="B43" s="20"/>
      <c r="L43" s="20"/>
    </row>
    <row r="44" spans="2:12" ht="14.5" hidden="1" customHeight="1">
      <c r="B44" s="20"/>
      <c r="L44" s="20"/>
    </row>
    <row r="45" spans="2:12" ht="14.5" hidden="1" customHeight="1">
      <c r="B45" s="20"/>
      <c r="L45" s="20"/>
    </row>
    <row r="46" spans="2:12" ht="14.5" hidden="1" customHeight="1">
      <c r="B46" s="20"/>
      <c r="L46" s="20"/>
    </row>
    <row r="47" spans="2:12" ht="14.5" hidden="1" customHeight="1">
      <c r="B47" s="20"/>
      <c r="L47" s="20"/>
    </row>
    <row r="48" spans="2:12" ht="14.5" hidden="1" customHeight="1">
      <c r="B48" s="20"/>
      <c r="L48" s="20"/>
    </row>
    <row r="49" spans="2:12" ht="14.5" hidden="1" customHeight="1">
      <c r="B49" s="20"/>
      <c r="L49" s="20"/>
    </row>
    <row r="50" spans="2:12" s="1" customFormat="1" ht="14.5" hidden="1" customHeight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idden="1">
      <c r="B51" s="20"/>
      <c r="L51" s="20"/>
    </row>
    <row r="52" spans="2:12" hidden="1">
      <c r="B52" s="20"/>
      <c r="L52" s="20"/>
    </row>
    <row r="53" spans="2:12" hidden="1">
      <c r="B53" s="20"/>
      <c r="L53" s="20"/>
    </row>
    <row r="54" spans="2:12" hidden="1">
      <c r="B54" s="20"/>
      <c r="L54" s="20"/>
    </row>
    <row r="55" spans="2:12" hidden="1">
      <c r="B55" s="20"/>
      <c r="L55" s="20"/>
    </row>
    <row r="56" spans="2:12" hidden="1">
      <c r="B56" s="20"/>
      <c r="L56" s="20"/>
    </row>
    <row r="57" spans="2:12" hidden="1">
      <c r="B57" s="20"/>
      <c r="L57" s="20"/>
    </row>
    <row r="58" spans="2:12" hidden="1">
      <c r="B58" s="20"/>
      <c r="L58" s="20"/>
    </row>
    <row r="59" spans="2:12" hidden="1">
      <c r="B59" s="20"/>
      <c r="L59" s="20"/>
    </row>
    <row r="60" spans="2: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idden="1">
      <c r="B62" s="20"/>
      <c r="L62" s="20"/>
    </row>
    <row r="63" spans="2:12" hidden="1">
      <c r="B63" s="20"/>
      <c r="L63" s="20"/>
    </row>
    <row r="64" spans="2: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idden="1">
      <c r="B66" s="20"/>
      <c r="L66" s="20"/>
    </row>
    <row r="67" spans="2:12" hidden="1">
      <c r="B67" s="20"/>
      <c r="L67" s="20"/>
    </row>
    <row r="68" spans="2:12" hidden="1">
      <c r="B68" s="20"/>
      <c r="L68" s="20"/>
    </row>
    <row r="69" spans="2:12" hidden="1">
      <c r="B69" s="20"/>
      <c r="L69" s="20"/>
    </row>
    <row r="70" spans="2:12" hidden="1">
      <c r="B70" s="20"/>
      <c r="L70" s="20"/>
    </row>
    <row r="71" spans="2:12" hidden="1">
      <c r="B71" s="20"/>
      <c r="L71" s="20"/>
    </row>
    <row r="72" spans="2:12" hidden="1">
      <c r="B72" s="20"/>
      <c r="L72" s="20"/>
    </row>
    <row r="73" spans="2:12" hidden="1">
      <c r="B73" s="20"/>
      <c r="L73" s="20"/>
    </row>
    <row r="74" spans="2:12" hidden="1">
      <c r="B74" s="20"/>
      <c r="L74" s="20"/>
    </row>
    <row r="75" spans="2: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hidden="1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spans="2:12" hidden="1"/>
    <row r="79" spans="2:12" hidden="1"/>
    <row r="80" spans="2:12" hidden="1"/>
    <row r="81" spans="2:47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47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47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47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47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47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47" s="1" customFormat="1" ht="16.5" customHeight="1">
      <c r="B87" s="34"/>
      <c r="C87" s="35"/>
      <c r="D87" s="35"/>
      <c r="E87" s="288" t="str">
        <f>E9</f>
        <v>6.6 - Otopná soustava - rozpočet pro dotaci</v>
      </c>
      <c r="F87" s="304"/>
      <c r="G87" s="304"/>
      <c r="H87" s="304"/>
      <c r="I87" s="110"/>
      <c r="J87" s="35"/>
      <c r="K87" s="35"/>
      <c r="L87" s="38"/>
    </row>
    <row r="88" spans="2:47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47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47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47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47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47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47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47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J138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115</v>
      </c>
      <c r="E97" s="154"/>
      <c r="F97" s="154"/>
      <c r="G97" s="154"/>
      <c r="H97" s="154"/>
      <c r="I97" s="155"/>
      <c r="J97" s="156">
        <f>J139</f>
        <v>0</v>
      </c>
      <c r="K97" s="152"/>
      <c r="L97" s="157"/>
    </row>
    <row r="98" spans="2:12" s="9" customFormat="1" ht="19.899999999999999" customHeight="1">
      <c r="B98" s="158"/>
      <c r="C98" s="159"/>
      <c r="D98" s="160" t="s">
        <v>121</v>
      </c>
      <c r="E98" s="161"/>
      <c r="F98" s="161"/>
      <c r="G98" s="161"/>
      <c r="H98" s="161"/>
      <c r="I98" s="162"/>
      <c r="J98" s="163">
        <f>J140</f>
        <v>0</v>
      </c>
      <c r="K98" s="159"/>
      <c r="L98" s="164"/>
    </row>
    <row r="99" spans="2:12" s="9" customFormat="1" ht="14.9" customHeight="1">
      <c r="B99" s="158"/>
      <c r="C99" s="159"/>
      <c r="D99" s="160" t="s">
        <v>1498</v>
      </c>
      <c r="E99" s="161"/>
      <c r="F99" s="161"/>
      <c r="G99" s="161"/>
      <c r="H99" s="161"/>
      <c r="I99" s="162"/>
      <c r="J99" s="163">
        <f>J141</f>
        <v>0</v>
      </c>
      <c r="K99" s="159"/>
      <c r="L99" s="164"/>
    </row>
    <row r="100" spans="2:12" s="9" customFormat="1" ht="14.9" customHeight="1">
      <c r="B100" s="158"/>
      <c r="C100" s="159"/>
      <c r="D100" s="160" t="s">
        <v>1499</v>
      </c>
      <c r="E100" s="161"/>
      <c r="F100" s="161"/>
      <c r="G100" s="161"/>
      <c r="H100" s="161"/>
      <c r="I100" s="162"/>
      <c r="J100" s="163">
        <f>J146</f>
        <v>0</v>
      </c>
      <c r="K100" s="159"/>
      <c r="L100" s="164"/>
    </row>
    <row r="101" spans="2:12" s="9" customFormat="1" ht="14.9" customHeight="1">
      <c r="B101" s="158"/>
      <c r="C101" s="159"/>
      <c r="D101" s="160" t="s">
        <v>1500</v>
      </c>
      <c r="E101" s="161"/>
      <c r="F101" s="161"/>
      <c r="G101" s="161"/>
      <c r="H101" s="161"/>
      <c r="I101" s="162"/>
      <c r="J101" s="163">
        <f>J152</f>
        <v>0</v>
      </c>
      <c r="K101" s="159"/>
      <c r="L101" s="164"/>
    </row>
    <row r="102" spans="2:12" s="9" customFormat="1" ht="14.9" customHeight="1">
      <c r="B102" s="158"/>
      <c r="C102" s="159"/>
      <c r="D102" s="160" t="s">
        <v>1501</v>
      </c>
      <c r="E102" s="161"/>
      <c r="F102" s="161"/>
      <c r="G102" s="161"/>
      <c r="H102" s="161"/>
      <c r="I102" s="162"/>
      <c r="J102" s="163">
        <f>J158</f>
        <v>0</v>
      </c>
      <c r="K102" s="159"/>
      <c r="L102" s="164"/>
    </row>
    <row r="103" spans="2:12" s="9" customFormat="1" ht="14.9" customHeight="1">
      <c r="B103" s="158"/>
      <c r="C103" s="159"/>
      <c r="D103" s="160" t="s">
        <v>1502</v>
      </c>
      <c r="E103" s="161"/>
      <c r="F103" s="161"/>
      <c r="G103" s="161"/>
      <c r="H103" s="161"/>
      <c r="I103" s="162"/>
      <c r="J103" s="163">
        <f>J160</f>
        <v>0</v>
      </c>
      <c r="K103" s="159"/>
      <c r="L103" s="164"/>
    </row>
    <row r="104" spans="2:12" s="9" customFormat="1" ht="14.9" customHeight="1">
      <c r="B104" s="158"/>
      <c r="C104" s="159"/>
      <c r="D104" s="160" t="s">
        <v>1503</v>
      </c>
      <c r="E104" s="161"/>
      <c r="F104" s="161"/>
      <c r="G104" s="161"/>
      <c r="H104" s="161"/>
      <c r="I104" s="162"/>
      <c r="J104" s="163">
        <f>J164</f>
        <v>0</v>
      </c>
      <c r="K104" s="159"/>
      <c r="L104" s="164"/>
    </row>
    <row r="105" spans="2:12" s="9" customFormat="1" ht="14.9" customHeight="1">
      <c r="B105" s="158"/>
      <c r="C105" s="159"/>
      <c r="D105" s="160" t="s">
        <v>1504</v>
      </c>
      <c r="E105" s="161"/>
      <c r="F105" s="161"/>
      <c r="G105" s="161"/>
      <c r="H105" s="161"/>
      <c r="I105" s="162"/>
      <c r="J105" s="163">
        <f>J171</f>
        <v>0</v>
      </c>
      <c r="K105" s="159"/>
      <c r="L105" s="164"/>
    </row>
    <row r="106" spans="2:12" s="9" customFormat="1" ht="14.9" customHeight="1">
      <c r="B106" s="158"/>
      <c r="C106" s="159"/>
      <c r="D106" s="160" t="s">
        <v>1505</v>
      </c>
      <c r="E106" s="161"/>
      <c r="F106" s="161"/>
      <c r="G106" s="161"/>
      <c r="H106" s="161"/>
      <c r="I106" s="162"/>
      <c r="J106" s="163">
        <f>J174</f>
        <v>0</v>
      </c>
      <c r="K106" s="159"/>
      <c r="L106" s="164"/>
    </row>
    <row r="107" spans="2:12" s="9" customFormat="1" ht="14.9" customHeight="1">
      <c r="B107" s="158"/>
      <c r="C107" s="159"/>
      <c r="D107" s="160" t="s">
        <v>1506</v>
      </c>
      <c r="E107" s="161"/>
      <c r="F107" s="161"/>
      <c r="G107" s="161"/>
      <c r="H107" s="161"/>
      <c r="I107" s="162"/>
      <c r="J107" s="163">
        <f>J176</f>
        <v>0</v>
      </c>
      <c r="K107" s="159"/>
      <c r="L107" s="164"/>
    </row>
    <row r="108" spans="2:12" s="9" customFormat="1" ht="19.899999999999999" customHeight="1">
      <c r="B108" s="158"/>
      <c r="C108" s="159"/>
      <c r="D108" s="160" t="s">
        <v>1507</v>
      </c>
      <c r="E108" s="161"/>
      <c r="F108" s="161"/>
      <c r="G108" s="161"/>
      <c r="H108" s="161"/>
      <c r="I108" s="162"/>
      <c r="J108" s="163">
        <f>J181</f>
        <v>0</v>
      </c>
      <c r="K108" s="159"/>
      <c r="L108" s="164"/>
    </row>
    <row r="109" spans="2:12" s="9" customFormat="1" ht="14.9" customHeight="1">
      <c r="B109" s="158"/>
      <c r="C109" s="159"/>
      <c r="D109" s="160" t="s">
        <v>1508</v>
      </c>
      <c r="E109" s="161"/>
      <c r="F109" s="161"/>
      <c r="G109" s="161"/>
      <c r="H109" s="161"/>
      <c r="I109" s="162"/>
      <c r="J109" s="163">
        <f>J182</f>
        <v>0</v>
      </c>
      <c r="K109" s="159"/>
      <c r="L109" s="164"/>
    </row>
    <row r="110" spans="2:12" s="9" customFormat="1" ht="14.9" customHeight="1">
      <c r="B110" s="158"/>
      <c r="C110" s="159"/>
      <c r="D110" s="160" t="s">
        <v>1509</v>
      </c>
      <c r="E110" s="161"/>
      <c r="F110" s="161"/>
      <c r="G110" s="161"/>
      <c r="H110" s="161"/>
      <c r="I110" s="162"/>
      <c r="J110" s="163">
        <f>J188</f>
        <v>0</v>
      </c>
      <c r="K110" s="159"/>
      <c r="L110" s="164"/>
    </row>
    <row r="111" spans="2:12" s="9" customFormat="1" ht="14.9" customHeight="1">
      <c r="B111" s="158"/>
      <c r="C111" s="159"/>
      <c r="D111" s="160" t="s">
        <v>1510</v>
      </c>
      <c r="E111" s="161"/>
      <c r="F111" s="161"/>
      <c r="G111" s="161"/>
      <c r="H111" s="161"/>
      <c r="I111" s="162"/>
      <c r="J111" s="163">
        <f>J190</f>
        <v>0</v>
      </c>
      <c r="K111" s="159"/>
      <c r="L111" s="164"/>
    </row>
    <row r="112" spans="2:12" s="9" customFormat="1" ht="14.9" customHeight="1">
      <c r="B112" s="158"/>
      <c r="C112" s="159"/>
      <c r="D112" s="160" t="s">
        <v>1511</v>
      </c>
      <c r="E112" s="161"/>
      <c r="F112" s="161"/>
      <c r="G112" s="161"/>
      <c r="H112" s="161"/>
      <c r="I112" s="162"/>
      <c r="J112" s="163">
        <f>J195</f>
        <v>0</v>
      </c>
      <c r="K112" s="159"/>
      <c r="L112" s="164"/>
    </row>
    <row r="113" spans="2:12" s="9" customFormat="1" ht="14.9" customHeight="1">
      <c r="B113" s="158"/>
      <c r="C113" s="159"/>
      <c r="D113" s="160" t="s">
        <v>1512</v>
      </c>
      <c r="E113" s="161"/>
      <c r="F113" s="161"/>
      <c r="G113" s="161"/>
      <c r="H113" s="161"/>
      <c r="I113" s="162"/>
      <c r="J113" s="163">
        <f>J197</f>
        <v>0</v>
      </c>
      <c r="K113" s="159"/>
      <c r="L113" s="164"/>
    </row>
    <row r="114" spans="2:12" s="9" customFormat="1" ht="14.9" customHeight="1">
      <c r="B114" s="158"/>
      <c r="C114" s="159"/>
      <c r="D114" s="160" t="s">
        <v>1513</v>
      </c>
      <c r="E114" s="161"/>
      <c r="F114" s="161"/>
      <c r="G114" s="161"/>
      <c r="H114" s="161"/>
      <c r="I114" s="162"/>
      <c r="J114" s="163">
        <f>J203</f>
        <v>0</v>
      </c>
      <c r="K114" s="159"/>
      <c r="L114" s="164"/>
    </row>
    <row r="115" spans="2:12" s="9" customFormat="1" ht="14.9" customHeight="1">
      <c r="B115" s="158"/>
      <c r="C115" s="159"/>
      <c r="D115" s="160" t="s">
        <v>1514</v>
      </c>
      <c r="E115" s="161"/>
      <c r="F115" s="161"/>
      <c r="G115" s="161"/>
      <c r="H115" s="161"/>
      <c r="I115" s="162"/>
      <c r="J115" s="163">
        <f>J213</f>
        <v>0</v>
      </c>
      <c r="K115" s="159"/>
      <c r="L115" s="164"/>
    </row>
    <row r="116" spans="2:12" s="9" customFormat="1" ht="14.9" customHeight="1">
      <c r="B116" s="158"/>
      <c r="C116" s="159"/>
      <c r="D116" s="160" t="s">
        <v>1515</v>
      </c>
      <c r="E116" s="161"/>
      <c r="F116" s="161"/>
      <c r="G116" s="161"/>
      <c r="H116" s="161"/>
      <c r="I116" s="162"/>
      <c r="J116" s="163">
        <f>J220</f>
        <v>0</v>
      </c>
      <c r="K116" s="159"/>
      <c r="L116" s="164"/>
    </row>
    <row r="117" spans="2:12" s="9" customFormat="1" ht="14.9" customHeight="1">
      <c r="B117" s="158"/>
      <c r="C117" s="159"/>
      <c r="D117" s="160" t="s">
        <v>1516</v>
      </c>
      <c r="E117" s="161"/>
      <c r="F117" s="161"/>
      <c r="G117" s="161"/>
      <c r="H117" s="161"/>
      <c r="I117" s="162"/>
      <c r="J117" s="163">
        <f>J233</f>
        <v>0</v>
      </c>
      <c r="K117" s="159"/>
      <c r="L117" s="164"/>
    </row>
    <row r="118" spans="2:12" s="9" customFormat="1" ht="14.9" customHeight="1">
      <c r="B118" s="158"/>
      <c r="C118" s="159"/>
      <c r="D118" s="160" t="s">
        <v>1517</v>
      </c>
      <c r="E118" s="161"/>
      <c r="F118" s="161"/>
      <c r="G118" s="161"/>
      <c r="H118" s="161"/>
      <c r="I118" s="162"/>
      <c r="J118" s="163">
        <f>J247</f>
        <v>0</v>
      </c>
      <c r="K118" s="159"/>
      <c r="L118" s="164"/>
    </row>
    <row r="119" spans="2:12" s="1" customFormat="1" ht="21.7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7" customHeight="1">
      <c r="B120" s="49"/>
      <c r="C120" s="50"/>
      <c r="D120" s="50"/>
      <c r="E120" s="50"/>
      <c r="F120" s="50"/>
      <c r="G120" s="50"/>
      <c r="H120" s="50"/>
      <c r="I120" s="142"/>
      <c r="J120" s="50"/>
      <c r="K120" s="50"/>
      <c r="L120" s="38"/>
    </row>
    <row r="124" spans="2:12" s="1" customFormat="1" ht="7" customHeight="1">
      <c r="B124" s="51"/>
      <c r="C124" s="52"/>
      <c r="D124" s="52"/>
      <c r="E124" s="52"/>
      <c r="F124" s="52"/>
      <c r="G124" s="52"/>
      <c r="H124" s="52"/>
      <c r="I124" s="145"/>
      <c r="J124" s="52"/>
      <c r="K124" s="52"/>
      <c r="L124" s="38"/>
    </row>
    <row r="125" spans="2:12" s="1" customFormat="1" ht="25" customHeight="1">
      <c r="B125" s="34"/>
      <c r="C125" s="23" t="s">
        <v>133</v>
      </c>
      <c r="D125" s="35"/>
      <c r="E125" s="35"/>
      <c r="F125" s="35"/>
      <c r="G125" s="35"/>
      <c r="H125" s="35"/>
      <c r="I125" s="110"/>
      <c r="J125" s="35"/>
      <c r="K125" s="35"/>
      <c r="L125" s="38"/>
    </row>
    <row r="126" spans="2:12" s="1" customFormat="1" ht="7" customHeight="1">
      <c r="B126" s="34"/>
      <c r="C126" s="35"/>
      <c r="D126" s="35"/>
      <c r="E126" s="35"/>
      <c r="F126" s="35"/>
      <c r="G126" s="35"/>
      <c r="H126" s="35"/>
      <c r="I126" s="110"/>
      <c r="J126" s="35"/>
      <c r="K126" s="35"/>
      <c r="L126" s="38"/>
    </row>
    <row r="127" spans="2:12" s="1" customFormat="1" ht="12" customHeight="1">
      <c r="B127" s="34"/>
      <c r="C127" s="29" t="s">
        <v>14</v>
      </c>
      <c r="D127" s="35"/>
      <c r="E127" s="35"/>
      <c r="F127" s="35"/>
      <c r="G127" s="35"/>
      <c r="H127" s="35"/>
      <c r="I127" s="110"/>
      <c r="J127" s="35"/>
      <c r="K127" s="35"/>
      <c r="L127" s="38"/>
    </row>
    <row r="128" spans="2:12" s="1" customFormat="1" ht="25" customHeight="1">
      <c r="B128" s="34"/>
      <c r="C128" s="35"/>
      <c r="D128" s="35"/>
      <c r="E128" s="305" t="str">
        <f>E7</f>
        <v>ADMINISTRATIVNÍ BUDOVA AVA investor s.r.o.,p.č.st.2843, k.ú.Nymburk - ENERGETICKÁ OPATŘENÍ</v>
      </c>
      <c r="F128" s="306"/>
      <c r="G128" s="306"/>
      <c r="H128" s="306"/>
      <c r="I128" s="110"/>
      <c r="J128" s="35"/>
      <c r="K128" s="35"/>
      <c r="L128" s="38"/>
    </row>
    <row r="129" spans="2:65" s="1" customFormat="1" ht="12" customHeight="1">
      <c r="B129" s="34"/>
      <c r="C129" s="29" t="s">
        <v>100</v>
      </c>
      <c r="D129" s="35"/>
      <c r="E129" s="35"/>
      <c r="F129" s="35"/>
      <c r="G129" s="35"/>
      <c r="H129" s="35"/>
      <c r="I129" s="110"/>
      <c r="J129" s="35"/>
      <c r="K129" s="35"/>
      <c r="L129" s="38"/>
    </row>
    <row r="130" spans="2:65" s="1" customFormat="1" ht="16.5" customHeight="1">
      <c r="B130" s="34"/>
      <c r="C130" s="35"/>
      <c r="D130" s="35"/>
      <c r="E130" s="288" t="str">
        <f>E9</f>
        <v>6.6 - Otopná soustava - rozpočet pro dotaci</v>
      </c>
      <c r="F130" s="304"/>
      <c r="G130" s="304"/>
      <c r="H130" s="304"/>
      <c r="I130" s="110"/>
      <c r="J130" s="35"/>
      <c r="K130" s="35"/>
      <c r="L130" s="38"/>
    </row>
    <row r="131" spans="2:65" s="1" customFormat="1" ht="7" customHeight="1">
      <c r="B131" s="34"/>
      <c r="C131" s="35"/>
      <c r="D131" s="35"/>
      <c r="E131" s="35"/>
      <c r="F131" s="35"/>
      <c r="G131" s="35"/>
      <c r="H131" s="35"/>
      <c r="I131" s="110"/>
      <c r="J131" s="35"/>
      <c r="K131" s="35"/>
      <c r="L131" s="38"/>
    </row>
    <row r="132" spans="2:65" s="1" customFormat="1" ht="12" customHeight="1">
      <c r="B132" s="34"/>
      <c r="C132" s="29" t="s">
        <v>18</v>
      </c>
      <c r="D132" s="35"/>
      <c r="E132" s="35"/>
      <c r="F132" s="27" t="str">
        <f>F12</f>
        <v>Poděbradská ul., Nymburk</v>
      </c>
      <c r="G132" s="35"/>
      <c r="H132" s="35"/>
      <c r="I132" s="112" t="s">
        <v>20</v>
      </c>
      <c r="J132" s="61" t="str">
        <f>IF(J12="","",J12)</f>
        <v>14.8.2019</v>
      </c>
      <c r="K132" s="35"/>
      <c r="L132" s="38"/>
    </row>
    <row r="133" spans="2:65" s="1" customFormat="1" ht="7" customHeight="1">
      <c r="B133" s="34"/>
      <c r="C133" s="35"/>
      <c r="D133" s="35"/>
      <c r="E133" s="35"/>
      <c r="F133" s="35"/>
      <c r="G133" s="35"/>
      <c r="H133" s="35"/>
      <c r="I133" s="110"/>
      <c r="J133" s="35"/>
      <c r="K133" s="35"/>
      <c r="L133" s="38"/>
    </row>
    <row r="134" spans="2:65" s="1" customFormat="1" ht="43.15" customHeight="1">
      <c r="B134" s="34"/>
      <c r="C134" s="29" t="s">
        <v>22</v>
      </c>
      <c r="D134" s="35"/>
      <c r="E134" s="35"/>
      <c r="F134" s="27" t="str">
        <f>E15</f>
        <v>AVA investor s.r.o., Hradec Králové</v>
      </c>
      <c r="G134" s="35"/>
      <c r="H134" s="35"/>
      <c r="I134" s="112" t="s">
        <v>30</v>
      </c>
      <c r="J134" s="32" t="str">
        <f>E21</f>
        <v>ARCHAPLAN s.r.o., Hradec Králové</v>
      </c>
      <c r="K134" s="35"/>
      <c r="L134" s="38"/>
    </row>
    <row r="135" spans="2:65" s="1" customFormat="1" ht="15.25" customHeight="1">
      <c r="B135" s="34"/>
      <c r="C135" s="29" t="s">
        <v>28</v>
      </c>
      <c r="D135" s="35"/>
      <c r="E135" s="35"/>
      <c r="F135" s="27" t="str">
        <f>IF(E18="","",E18)</f>
        <v>Vyplň údaj</v>
      </c>
      <c r="G135" s="35"/>
      <c r="H135" s="35"/>
      <c r="I135" s="112" t="s">
        <v>33</v>
      </c>
      <c r="J135" s="32" t="str">
        <f>E24</f>
        <v xml:space="preserve"> </v>
      </c>
      <c r="K135" s="35"/>
      <c r="L135" s="38"/>
    </row>
    <row r="136" spans="2:65" s="1" customFormat="1" ht="10.4" customHeight="1">
      <c r="B136" s="34"/>
      <c r="C136" s="35"/>
      <c r="D136" s="35"/>
      <c r="E136" s="35"/>
      <c r="F136" s="35"/>
      <c r="G136" s="35"/>
      <c r="H136" s="35"/>
      <c r="I136" s="110"/>
      <c r="J136" s="35"/>
      <c r="K136" s="35"/>
      <c r="L136" s="38"/>
    </row>
    <row r="137" spans="2:65" s="10" customFormat="1" ht="29.25" customHeight="1">
      <c r="B137" s="165"/>
      <c r="C137" s="166" t="s">
        <v>134</v>
      </c>
      <c r="D137" s="167" t="s">
        <v>62</v>
      </c>
      <c r="E137" s="167" t="s">
        <v>58</v>
      </c>
      <c r="F137" s="167" t="s">
        <v>59</v>
      </c>
      <c r="G137" s="167" t="s">
        <v>135</v>
      </c>
      <c r="H137" s="167" t="s">
        <v>136</v>
      </c>
      <c r="I137" s="168" t="s">
        <v>137</v>
      </c>
      <c r="J137" s="169" t="s">
        <v>104</v>
      </c>
      <c r="K137" s="170" t="s">
        <v>138</v>
      </c>
      <c r="L137" s="171"/>
      <c r="M137" s="70" t="s">
        <v>1</v>
      </c>
      <c r="N137" s="71" t="s">
        <v>41</v>
      </c>
      <c r="O137" s="71" t="s">
        <v>139</v>
      </c>
      <c r="P137" s="71" t="s">
        <v>140</v>
      </c>
      <c r="Q137" s="71" t="s">
        <v>141</v>
      </c>
      <c r="R137" s="71" t="s">
        <v>142</v>
      </c>
      <c r="S137" s="71" t="s">
        <v>143</v>
      </c>
      <c r="T137" s="72" t="s">
        <v>144</v>
      </c>
    </row>
    <row r="138" spans="2:65" s="1" customFormat="1" ht="22.9" customHeight="1">
      <c r="B138" s="34"/>
      <c r="C138" s="77" t="s">
        <v>145</v>
      </c>
      <c r="D138" s="35"/>
      <c r="E138" s="35"/>
      <c r="F138" s="35"/>
      <c r="G138" s="35"/>
      <c r="H138" s="35"/>
      <c r="I138" s="110"/>
      <c r="J138" s="172">
        <f>BK138</f>
        <v>0</v>
      </c>
      <c r="K138" s="35"/>
      <c r="L138" s="38"/>
      <c r="M138" s="73"/>
      <c r="N138" s="74"/>
      <c r="O138" s="74"/>
      <c r="P138" s="173">
        <f>P139</f>
        <v>0</v>
      </c>
      <c r="Q138" s="74"/>
      <c r="R138" s="173">
        <f>R139</f>
        <v>0</v>
      </c>
      <c r="S138" s="74"/>
      <c r="T138" s="174">
        <f>T139</f>
        <v>0</v>
      </c>
      <c r="AT138" s="17" t="s">
        <v>76</v>
      </c>
      <c r="AU138" s="17" t="s">
        <v>106</v>
      </c>
      <c r="BK138" s="175">
        <f>BK139</f>
        <v>0</v>
      </c>
    </row>
    <row r="139" spans="2:65" s="11" customFormat="1" ht="25.9" customHeight="1">
      <c r="B139" s="176"/>
      <c r="C139" s="177"/>
      <c r="D139" s="178" t="s">
        <v>76</v>
      </c>
      <c r="E139" s="179" t="s">
        <v>940</v>
      </c>
      <c r="F139" s="179" t="s">
        <v>941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P140+P181</f>
        <v>0</v>
      </c>
      <c r="Q139" s="184"/>
      <c r="R139" s="185">
        <f>R140+R181</f>
        <v>0</v>
      </c>
      <c r="S139" s="184"/>
      <c r="T139" s="186">
        <f>T140+T181</f>
        <v>0</v>
      </c>
      <c r="AR139" s="187" t="s">
        <v>86</v>
      </c>
      <c r="AT139" s="188" t="s">
        <v>76</v>
      </c>
      <c r="AU139" s="188" t="s">
        <v>77</v>
      </c>
      <c r="AY139" s="187" t="s">
        <v>148</v>
      </c>
      <c r="BK139" s="189">
        <f>BK140+BK181</f>
        <v>0</v>
      </c>
    </row>
    <row r="140" spans="2:65" s="11" customFormat="1" ht="22.9" customHeight="1">
      <c r="B140" s="176"/>
      <c r="C140" s="177"/>
      <c r="D140" s="178" t="s">
        <v>76</v>
      </c>
      <c r="E140" s="190" t="s">
        <v>1187</v>
      </c>
      <c r="F140" s="190" t="s">
        <v>1188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P141+P146+P152+P158+P160+P164+P171+P174+P176</f>
        <v>0</v>
      </c>
      <c r="Q140" s="184"/>
      <c r="R140" s="185">
        <f>R141+R146+R152+R158+R160+R164+R171+R174+R176</f>
        <v>0</v>
      </c>
      <c r="S140" s="184"/>
      <c r="T140" s="186">
        <f>T141+T146+T152+T158+T160+T164+T171+T174+T176</f>
        <v>0</v>
      </c>
      <c r="AR140" s="187" t="s">
        <v>86</v>
      </c>
      <c r="AT140" s="188" t="s">
        <v>76</v>
      </c>
      <c r="AU140" s="188" t="s">
        <v>82</v>
      </c>
      <c r="AY140" s="187" t="s">
        <v>148</v>
      </c>
      <c r="BK140" s="189">
        <f>BK141+BK146+BK152+BK158+BK160+BK164+BK171+BK174+BK176</f>
        <v>0</v>
      </c>
    </row>
    <row r="141" spans="2:65" s="11" customFormat="1" ht="20.9" customHeight="1">
      <c r="B141" s="176"/>
      <c r="C141" s="177"/>
      <c r="D141" s="178" t="s">
        <v>76</v>
      </c>
      <c r="E141" s="190" t="s">
        <v>1518</v>
      </c>
      <c r="F141" s="190" t="s">
        <v>1519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SUM(P142:P145)</f>
        <v>0</v>
      </c>
      <c r="Q141" s="184"/>
      <c r="R141" s="185">
        <f>SUM(R142:R145)</f>
        <v>0</v>
      </c>
      <c r="S141" s="184"/>
      <c r="T141" s="186">
        <f>SUM(T142:T145)</f>
        <v>0</v>
      </c>
      <c r="AR141" s="187" t="s">
        <v>86</v>
      </c>
      <c r="AT141" s="188" t="s">
        <v>76</v>
      </c>
      <c r="AU141" s="188" t="s">
        <v>86</v>
      </c>
      <c r="AY141" s="187" t="s">
        <v>148</v>
      </c>
      <c r="BK141" s="189">
        <f>SUM(BK142:BK145)</f>
        <v>0</v>
      </c>
    </row>
    <row r="142" spans="2:65" s="1" customFormat="1" ht="24" customHeight="1">
      <c r="B142" s="34"/>
      <c r="C142" s="237" t="s">
        <v>82</v>
      </c>
      <c r="D142" s="237" t="s">
        <v>190</v>
      </c>
      <c r="E142" s="238" t="s">
        <v>1520</v>
      </c>
      <c r="F142" s="239" t="s">
        <v>1521</v>
      </c>
      <c r="G142" s="240" t="s">
        <v>1522</v>
      </c>
      <c r="H142" s="241">
        <v>1</v>
      </c>
      <c r="I142" s="242"/>
      <c r="J142" s="241">
        <f>ROUND(I142*H142,2)</f>
        <v>0</v>
      </c>
      <c r="K142" s="239" t="s">
        <v>1</v>
      </c>
      <c r="L142" s="243"/>
      <c r="M142" s="244" t="s">
        <v>1</v>
      </c>
      <c r="N142" s="245" t="s">
        <v>42</v>
      </c>
      <c r="O142" s="6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365</v>
      </c>
      <c r="AT142" s="202" t="s">
        <v>190</v>
      </c>
      <c r="AU142" s="202" t="s">
        <v>166</v>
      </c>
      <c r="AY142" s="17" t="s">
        <v>148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258</v>
      </c>
      <c r="BM142" s="202" t="s">
        <v>1523</v>
      </c>
    </row>
    <row r="143" spans="2:65" s="1" customFormat="1" ht="24" customHeight="1">
      <c r="B143" s="34"/>
      <c r="C143" s="237" t="s">
        <v>86</v>
      </c>
      <c r="D143" s="237" t="s">
        <v>190</v>
      </c>
      <c r="E143" s="238" t="s">
        <v>1524</v>
      </c>
      <c r="F143" s="239" t="s">
        <v>1525</v>
      </c>
      <c r="G143" s="240" t="s">
        <v>1522</v>
      </c>
      <c r="H143" s="241">
        <v>1</v>
      </c>
      <c r="I143" s="242"/>
      <c r="J143" s="241">
        <f>ROUND(I143*H143,2)</f>
        <v>0</v>
      </c>
      <c r="K143" s="239" t="s">
        <v>1</v>
      </c>
      <c r="L143" s="243"/>
      <c r="M143" s="244" t="s">
        <v>1</v>
      </c>
      <c r="N143" s="245" t="s">
        <v>42</v>
      </c>
      <c r="O143" s="6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365</v>
      </c>
      <c r="AT143" s="202" t="s">
        <v>190</v>
      </c>
      <c r="AU143" s="202" t="s">
        <v>166</v>
      </c>
      <c r="AY143" s="17" t="s">
        <v>148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258</v>
      </c>
      <c r="BM143" s="202" t="s">
        <v>1526</v>
      </c>
    </row>
    <row r="144" spans="2:65" s="12" customFormat="1" ht="30">
      <c r="B144" s="204"/>
      <c r="C144" s="205"/>
      <c r="D144" s="206" t="s">
        <v>157</v>
      </c>
      <c r="E144" s="207" t="s">
        <v>1</v>
      </c>
      <c r="F144" s="208" t="s">
        <v>2083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157</v>
      </c>
      <c r="AU144" s="214" t="s">
        <v>166</v>
      </c>
      <c r="AV144" s="12" t="s">
        <v>82</v>
      </c>
      <c r="AW144" s="12" t="s">
        <v>32</v>
      </c>
      <c r="AX144" s="12" t="s">
        <v>77</v>
      </c>
      <c r="AY144" s="214" t="s">
        <v>148</v>
      </c>
    </row>
    <row r="145" spans="2:65" s="13" customFormat="1">
      <c r="B145" s="215"/>
      <c r="C145" s="216"/>
      <c r="D145" s="206" t="s">
        <v>157</v>
      </c>
      <c r="E145" s="217" t="s">
        <v>1</v>
      </c>
      <c r="F145" s="218" t="s">
        <v>82</v>
      </c>
      <c r="G145" s="216"/>
      <c r="H145" s="219">
        <v>1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157</v>
      </c>
      <c r="AU145" s="225" t="s">
        <v>166</v>
      </c>
      <c r="AV145" s="13" t="s">
        <v>86</v>
      </c>
      <c r="AW145" s="13" t="s">
        <v>32</v>
      </c>
      <c r="AX145" s="13" t="s">
        <v>82</v>
      </c>
      <c r="AY145" s="225" t="s">
        <v>148</v>
      </c>
    </row>
    <row r="146" spans="2:65" s="11" customFormat="1" ht="20.9" customHeight="1">
      <c r="B146" s="176"/>
      <c r="C146" s="177"/>
      <c r="D146" s="178" t="s">
        <v>76</v>
      </c>
      <c r="E146" s="190" t="s">
        <v>1527</v>
      </c>
      <c r="F146" s="190" t="s">
        <v>1528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SUM(P147:P151)</f>
        <v>0</v>
      </c>
      <c r="Q146" s="184"/>
      <c r="R146" s="185">
        <f>SUM(R147:R151)</f>
        <v>0</v>
      </c>
      <c r="S146" s="184"/>
      <c r="T146" s="186">
        <f>SUM(T147:T151)</f>
        <v>0</v>
      </c>
      <c r="AR146" s="187" t="s">
        <v>86</v>
      </c>
      <c r="AT146" s="188" t="s">
        <v>76</v>
      </c>
      <c r="AU146" s="188" t="s">
        <v>86</v>
      </c>
      <c r="AY146" s="187" t="s">
        <v>148</v>
      </c>
      <c r="BK146" s="189">
        <f>SUM(BK147:BK151)</f>
        <v>0</v>
      </c>
    </row>
    <row r="147" spans="2:65" s="1" customFormat="1" ht="16.5" customHeight="1">
      <c r="B147" s="34"/>
      <c r="C147" s="237" t="s">
        <v>166</v>
      </c>
      <c r="D147" s="237" t="s">
        <v>190</v>
      </c>
      <c r="E147" s="238" t="s">
        <v>1529</v>
      </c>
      <c r="F147" s="239" t="s">
        <v>1530</v>
      </c>
      <c r="G147" s="240" t="s">
        <v>1522</v>
      </c>
      <c r="H147" s="241">
        <v>1</v>
      </c>
      <c r="I147" s="242"/>
      <c r="J147" s="241">
        <f>ROUND(I147*H147,2)</f>
        <v>0</v>
      </c>
      <c r="K147" s="239" t="s">
        <v>1</v>
      </c>
      <c r="L147" s="243"/>
      <c r="M147" s="244" t="s">
        <v>1</v>
      </c>
      <c r="N147" s="245" t="s">
        <v>42</v>
      </c>
      <c r="O147" s="6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365</v>
      </c>
      <c r="AT147" s="202" t="s">
        <v>190</v>
      </c>
      <c r="AU147" s="202" t="s">
        <v>166</v>
      </c>
      <c r="AY147" s="17" t="s">
        <v>148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258</v>
      </c>
      <c r="BM147" s="202" t="s">
        <v>1531</v>
      </c>
    </row>
    <row r="148" spans="2:65" s="1" customFormat="1" ht="24" customHeight="1">
      <c r="B148" s="34"/>
      <c r="C148" s="237" t="s">
        <v>155</v>
      </c>
      <c r="D148" s="237" t="s">
        <v>190</v>
      </c>
      <c r="E148" s="238" t="s">
        <v>1532</v>
      </c>
      <c r="F148" s="239" t="s">
        <v>1533</v>
      </c>
      <c r="G148" s="240" t="s">
        <v>1522</v>
      </c>
      <c r="H148" s="241">
        <v>1</v>
      </c>
      <c r="I148" s="242"/>
      <c r="J148" s="241">
        <f>ROUND(I148*H148,2)</f>
        <v>0</v>
      </c>
      <c r="K148" s="239" t="s">
        <v>1</v>
      </c>
      <c r="L148" s="243"/>
      <c r="M148" s="244" t="s">
        <v>1</v>
      </c>
      <c r="N148" s="245" t="s">
        <v>42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365</v>
      </c>
      <c r="AT148" s="202" t="s">
        <v>190</v>
      </c>
      <c r="AU148" s="202" t="s">
        <v>166</v>
      </c>
      <c r="AY148" s="17" t="s">
        <v>148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258</v>
      </c>
      <c r="BM148" s="202" t="s">
        <v>1534</v>
      </c>
    </row>
    <row r="149" spans="2:65" s="1" customFormat="1" ht="16.5" customHeight="1">
      <c r="B149" s="34"/>
      <c r="C149" s="237" t="s">
        <v>177</v>
      </c>
      <c r="D149" s="237" t="s">
        <v>190</v>
      </c>
      <c r="E149" s="238" t="s">
        <v>1535</v>
      </c>
      <c r="F149" s="239" t="s">
        <v>1536</v>
      </c>
      <c r="G149" s="240" t="s">
        <v>1522</v>
      </c>
      <c r="H149" s="241">
        <v>2</v>
      </c>
      <c r="I149" s="242"/>
      <c r="J149" s="241">
        <f>ROUND(I149*H149,2)</f>
        <v>0</v>
      </c>
      <c r="K149" s="239" t="s">
        <v>1</v>
      </c>
      <c r="L149" s="243"/>
      <c r="M149" s="244" t="s">
        <v>1</v>
      </c>
      <c r="N149" s="245" t="s">
        <v>42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02" t="s">
        <v>365</v>
      </c>
      <c r="AT149" s="202" t="s">
        <v>190</v>
      </c>
      <c r="AU149" s="202" t="s">
        <v>166</v>
      </c>
      <c r="AY149" s="17" t="s">
        <v>148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258</v>
      </c>
      <c r="BM149" s="202" t="s">
        <v>1537</v>
      </c>
    </row>
    <row r="150" spans="2:65" s="1" customFormat="1" ht="16.5" customHeight="1">
      <c r="B150" s="34"/>
      <c r="C150" s="237" t="s">
        <v>182</v>
      </c>
      <c r="D150" s="237" t="s">
        <v>190</v>
      </c>
      <c r="E150" s="238" t="s">
        <v>1538</v>
      </c>
      <c r="F150" s="239" t="s">
        <v>1539</v>
      </c>
      <c r="G150" s="240" t="s">
        <v>1522</v>
      </c>
      <c r="H150" s="241">
        <v>1</v>
      </c>
      <c r="I150" s="242"/>
      <c r="J150" s="241">
        <f>ROUND(I150*H150,2)</f>
        <v>0</v>
      </c>
      <c r="K150" s="239" t="s">
        <v>1</v>
      </c>
      <c r="L150" s="243"/>
      <c r="M150" s="244" t="s">
        <v>1</v>
      </c>
      <c r="N150" s="245" t="s">
        <v>42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02" t="s">
        <v>365</v>
      </c>
      <c r="AT150" s="202" t="s">
        <v>190</v>
      </c>
      <c r="AU150" s="202" t="s">
        <v>166</v>
      </c>
      <c r="AY150" s="17" t="s">
        <v>148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258</v>
      </c>
      <c r="BM150" s="202" t="s">
        <v>1540</v>
      </c>
    </row>
    <row r="151" spans="2:65" s="1" customFormat="1" ht="16.5" customHeight="1">
      <c r="B151" s="34"/>
      <c r="C151" s="237" t="s">
        <v>90</v>
      </c>
      <c r="D151" s="237" t="s">
        <v>190</v>
      </c>
      <c r="E151" s="238" t="s">
        <v>1541</v>
      </c>
      <c r="F151" s="239" t="s">
        <v>1542</v>
      </c>
      <c r="G151" s="240" t="s">
        <v>1522</v>
      </c>
      <c r="H151" s="241">
        <v>1</v>
      </c>
      <c r="I151" s="242"/>
      <c r="J151" s="241">
        <f>ROUND(I151*H151,2)</f>
        <v>0</v>
      </c>
      <c r="K151" s="239" t="s">
        <v>1</v>
      </c>
      <c r="L151" s="243"/>
      <c r="M151" s="244" t="s">
        <v>1</v>
      </c>
      <c r="N151" s="245" t="s">
        <v>42</v>
      </c>
      <c r="O151" s="66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02" t="s">
        <v>365</v>
      </c>
      <c r="AT151" s="202" t="s">
        <v>190</v>
      </c>
      <c r="AU151" s="202" t="s">
        <v>166</v>
      </c>
      <c r="AY151" s="17" t="s">
        <v>148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82</v>
      </c>
      <c r="BK151" s="203">
        <f>ROUND(I151*H151,2)</f>
        <v>0</v>
      </c>
      <c r="BL151" s="17" t="s">
        <v>258</v>
      </c>
      <c r="BM151" s="202" t="s">
        <v>1543</v>
      </c>
    </row>
    <row r="152" spans="2:65" s="11" customFormat="1" ht="20.9" customHeight="1">
      <c r="B152" s="176"/>
      <c r="C152" s="177"/>
      <c r="D152" s="178" t="s">
        <v>76</v>
      </c>
      <c r="E152" s="190" t="s">
        <v>1544</v>
      </c>
      <c r="F152" s="190" t="s">
        <v>1545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SUM(P153:P157)</f>
        <v>0</v>
      </c>
      <c r="Q152" s="184"/>
      <c r="R152" s="185">
        <f>SUM(R153:R157)</f>
        <v>0</v>
      </c>
      <c r="S152" s="184"/>
      <c r="T152" s="186">
        <f>SUM(T153:T157)</f>
        <v>0</v>
      </c>
      <c r="AR152" s="187" t="s">
        <v>86</v>
      </c>
      <c r="AT152" s="188" t="s">
        <v>76</v>
      </c>
      <c r="AU152" s="188" t="s">
        <v>86</v>
      </c>
      <c r="AY152" s="187" t="s">
        <v>148</v>
      </c>
      <c r="BK152" s="189">
        <f>SUM(BK153:BK157)</f>
        <v>0</v>
      </c>
    </row>
    <row r="153" spans="2:65" s="1" customFormat="1" ht="16.5" customHeight="1">
      <c r="B153" s="34"/>
      <c r="C153" s="237" t="s">
        <v>96</v>
      </c>
      <c r="D153" s="237" t="s">
        <v>190</v>
      </c>
      <c r="E153" s="238" t="s">
        <v>1546</v>
      </c>
      <c r="F153" s="239" t="s">
        <v>1530</v>
      </c>
      <c r="G153" s="240" t="s">
        <v>1522</v>
      </c>
      <c r="H153" s="241">
        <v>1</v>
      </c>
      <c r="I153" s="242"/>
      <c r="J153" s="241">
        <f>ROUND(I153*H153,2)</f>
        <v>0</v>
      </c>
      <c r="K153" s="239" t="s">
        <v>1</v>
      </c>
      <c r="L153" s="243"/>
      <c r="M153" s="244" t="s">
        <v>1</v>
      </c>
      <c r="N153" s="245" t="s">
        <v>42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365</v>
      </c>
      <c r="AT153" s="202" t="s">
        <v>190</v>
      </c>
      <c r="AU153" s="202" t="s">
        <v>166</v>
      </c>
      <c r="AY153" s="17" t="s">
        <v>148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258</v>
      </c>
      <c r="BM153" s="202" t="s">
        <v>1547</v>
      </c>
    </row>
    <row r="154" spans="2:65" s="1" customFormat="1" ht="24" customHeight="1">
      <c r="B154" s="34"/>
      <c r="C154" s="237" t="s">
        <v>200</v>
      </c>
      <c r="D154" s="237" t="s">
        <v>190</v>
      </c>
      <c r="E154" s="238" t="s">
        <v>1548</v>
      </c>
      <c r="F154" s="239" t="s">
        <v>1533</v>
      </c>
      <c r="G154" s="240" t="s">
        <v>1522</v>
      </c>
      <c r="H154" s="241">
        <v>1</v>
      </c>
      <c r="I154" s="242"/>
      <c r="J154" s="241">
        <f>ROUND(I154*H154,2)</f>
        <v>0</v>
      </c>
      <c r="K154" s="239" t="s">
        <v>1</v>
      </c>
      <c r="L154" s="243"/>
      <c r="M154" s="244" t="s">
        <v>1</v>
      </c>
      <c r="N154" s="245" t="s">
        <v>42</v>
      </c>
      <c r="O154" s="66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02" t="s">
        <v>365</v>
      </c>
      <c r="AT154" s="202" t="s">
        <v>190</v>
      </c>
      <c r="AU154" s="202" t="s">
        <v>166</v>
      </c>
      <c r="AY154" s="17" t="s">
        <v>148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258</v>
      </c>
      <c r="BM154" s="202" t="s">
        <v>1549</v>
      </c>
    </row>
    <row r="155" spans="2:65" s="1" customFormat="1" ht="16.5" customHeight="1">
      <c r="B155" s="34"/>
      <c r="C155" s="237" t="s">
        <v>206</v>
      </c>
      <c r="D155" s="237" t="s">
        <v>190</v>
      </c>
      <c r="E155" s="238" t="s">
        <v>1550</v>
      </c>
      <c r="F155" s="239" t="s">
        <v>1536</v>
      </c>
      <c r="G155" s="240" t="s">
        <v>1522</v>
      </c>
      <c r="H155" s="241">
        <v>2</v>
      </c>
      <c r="I155" s="242"/>
      <c r="J155" s="241">
        <f>ROUND(I155*H155,2)</f>
        <v>0</v>
      </c>
      <c r="K155" s="239" t="s">
        <v>1</v>
      </c>
      <c r="L155" s="243"/>
      <c r="M155" s="244" t="s">
        <v>1</v>
      </c>
      <c r="N155" s="245" t="s">
        <v>42</v>
      </c>
      <c r="O155" s="6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365</v>
      </c>
      <c r="AT155" s="202" t="s">
        <v>190</v>
      </c>
      <c r="AU155" s="202" t="s">
        <v>166</v>
      </c>
      <c r="AY155" s="17" t="s">
        <v>148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258</v>
      </c>
      <c r="BM155" s="202" t="s">
        <v>1551</v>
      </c>
    </row>
    <row r="156" spans="2:65" s="1" customFormat="1" ht="16.5" customHeight="1">
      <c r="B156" s="34"/>
      <c r="C156" s="237" t="s">
        <v>211</v>
      </c>
      <c r="D156" s="237" t="s">
        <v>190</v>
      </c>
      <c r="E156" s="238" t="s">
        <v>1552</v>
      </c>
      <c r="F156" s="239" t="s">
        <v>1539</v>
      </c>
      <c r="G156" s="240" t="s">
        <v>1522</v>
      </c>
      <c r="H156" s="241">
        <v>1</v>
      </c>
      <c r="I156" s="242"/>
      <c r="J156" s="241">
        <f>ROUND(I156*H156,2)</f>
        <v>0</v>
      </c>
      <c r="K156" s="239" t="s">
        <v>1</v>
      </c>
      <c r="L156" s="243"/>
      <c r="M156" s="244" t="s">
        <v>1</v>
      </c>
      <c r="N156" s="245" t="s">
        <v>42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365</v>
      </c>
      <c r="AT156" s="202" t="s">
        <v>190</v>
      </c>
      <c r="AU156" s="202" t="s">
        <v>166</v>
      </c>
      <c r="AY156" s="17" t="s">
        <v>148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258</v>
      </c>
      <c r="BM156" s="202" t="s">
        <v>1553</v>
      </c>
    </row>
    <row r="157" spans="2:65" s="1" customFormat="1" ht="16.5" customHeight="1">
      <c r="B157" s="34"/>
      <c r="C157" s="237" t="s">
        <v>217</v>
      </c>
      <c r="D157" s="237" t="s">
        <v>190</v>
      </c>
      <c r="E157" s="238" t="s">
        <v>1554</v>
      </c>
      <c r="F157" s="239" t="s">
        <v>1542</v>
      </c>
      <c r="G157" s="240" t="s">
        <v>1522</v>
      </c>
      <c r="H157" s="241">
        <v>1</v>
      </c>
      <c r="I157" s="242"/>
      <c r="J157" s="241">
        <f>ROUND(I157*H157,2)</f>
        <v>0</v>
      </c>
      <c r="K157" s="239" t="s">
        <v>1</v>
      </c>
      <c r="L157" s="243"/>
      <c r="M157" s="244" t="s">
        <v>1</v>
      </c>
      <c r="N157" s="245" t="s">
        <v>42</v>
      </c>
      <c r="O157" s="6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02" t="s">
        <v>365</v>
      </c>
      <c r="AT157" s="202" t="s">
        <v>190</v>
      </c>
      <c r="AU157" s="202" t="s">
        <v>166</v>
      </c>
      <c r="AY157" s="17" t="s">
        <v>148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82</v>
      </c>
      <c r="BK157" s="203">
        <f>ROUND(I157*H157,2)</f>
        <v>0</v>
      </c>
      <c r="BL157" s="17" t="s">
        <v>258</v>
      </c>
      <c r="BM157" s="202" t="s">
        <v>1555</v>
      </c>
    </row>
    <row r="158" spans="2:65" s="11" customFormat="1" ht="20.9" customHeight="1">
      <c r="B158" s="176"/>
      <c r="C158" s="177"/>
      <c r="D158" s="178" t="s">
        <v>76</v>
      </c>
      <c r="E158" s="190" t="s">
        <v>1556</v>
      </c>
      <c r="F158" s="190" t="s">
        <v>1557</v>
      </c>
      <c r="G158" s="177"/>
      <c r="H158" s="177"/>
      <c r="I158" s="180"/>
      <c r="J158" s="191">
        <f>BK158</f>
        <v>0</v>
      </c>
      <c r="K158" s="177"/>
      <c r="L158" s="182"/>
      <c r="M158" s="183"/>
      <c r="N158" s="184"/>
      <c r="O158" s="184"/>
      <c r="P158" s="185">
        <f>P159</f>
        <v>0</v>
      </c>
      <c r="Q158" s="184"/>
      <c r="R158" s="185">
        <f>R159</f>
        <v>0</v>
      </c>
      <c r="S158" s="184"/>
      <c r="T158" s="186">
        <f>T159</f>
        <v>0</v>
      </c>
      <c r="AR158" s="187" t="s">
        <v>86</v>
      </c>
      <c r="AT158" s="188" t="s">
        <v>76</v>
      </c>
      <c r="AU158" s="188" t="s">
        <v>86</v>
      </c>
      <c r="AY158" s="187" t="s">
        <v>148</v>
      </c>
      <c r="BK158" s="189">
        <f>BK159</f>
        <v>0</v>
      </c>
    </row>
    <row r="159" spans="2:65" s="1" customFormat="1" ht="24" customHeight="1">
      <c r="B159" s="34"/>
      <c r="C159" s="237" t="s">
        <v>224</v>
      </c>
      <c r="D159" s="237" t="s">
        <v>190</v>
      </c>
      <c r="E159" s="238" t="s">
        <v>1558</v>
      </c>
      <c r="F159" s="239" t="s">
        <v>1559</v>
      </c>
      <c r="G159" s="240" t="s">
        <v>1560</v>
      </c>
      <c r="H159" s="241">
        <v>2</v>
      </c>
      <c r="I159" s="242"/>
      <c r="J159" s="241">
        <f>ROUND(I159*H159,2)</f>
        <v>0</v>
      </c>
      <c r="K159" s="239" t="s">
        <v>1</v>
      </c>
      <c r="L159" s="243"/>
      <c r="M159" s="244" t="s">
        <v>1</v>
      </c>
      <c r="N159" s="245" t="s">
        <v>42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02" t="s">
        <v>365</v>
      </c>
      <c r="AT159" s="202" t="s">
        <v>190</v>
      </c>
      <c r="AU159" s="202" t="s">
        <v>166</v>
      </c>
      <c r="AY159" s="17" t="s">
        <v>148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258</v>
      </c>
      <c r="BM159" s="202" t="s">
        <v>1561</v>
      </c>
    </row>
    <row r="160" spans="2:65" s="11" customFormat="1" ht="20.9" customHeight="1">
      <c r="B160" s="176"/>
      <c r="C160" s="177"/>
      <c r="D160" s="178" t="s">
        <v>76</v>
      </c>
      <c r="E160" s="190" t="s">
        <v>1562</v>
      </c>
      <c r="F160" s="190" t="s">
        <v>1563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SUM(P161:P163)</f>
        <v>0</v>
      </c>
      <c r="Q160" s="184"/>
      <c r="R160" s="185">
        <f>SUM(R161:R163)</f>
        <v>0</v>
      </c>
      <c r="S160" s="184"/>
      <c r="T160" s="186">
        <f>SUM(T161:T163)</f>
        <v>0</v>
      </c>
      <c r="AR160" s="187" t="s">
        <v>82</v>
      </c>
      <c r="AT160" s="188" t="s">
        <v>76</v>
      </c>
      <c r="AU160" s="188" t="s">
        <v>86</v>
      </c>
      <c r="AY160" s="187" t="s">
        <v>148</v>
      </c>
      <c r="BK160" s="189">
        <f>SUM(BK161:BK163)</f>
        <v>0</v>
      </c>
    </row>
    <row r="161" spans="2:65" s="1" customFormat="1" ht="16.5" customHeight="1">
      <c r="B161" s="34"/>
      <c r="C161" s="237" t="s">
        <v>231</v>
      </c>
      <c r="D161" s="237" t="s">
        <v>190</v>
      </c>
      <c r="E161" s="238" t="s">
        <v>1564</v>
      </c>
      <c r="F161" s="239" t="s">
        <v>1565</v>
      </c>
      <c r="G161" s="240" t="s">
        <v>1522</v>
      </c>
      <c r="H161" s="241">
        <v>1</v>
      </c>
      <c r="I161" s="242"/>
      <c r="J161" s="241">
        <f>ROUND(I161*H161,2)</f>
        <v>0</v>
      </c>
      <c r="K161" s="239" t="s">
        <v>1</v>
      </c>
      <c r="L161" s="243"/>
      <c r="M161" s="244" t="s">
        <v>1</v>
      </c>
      <c r="N161" s="245" t="s">
        <v>42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96</v>
      </c>
      <c r="AT161" s="202" t="s">
        <v>190</v>
      </c>
      <c r="AU161" s="202" t="s">
        <v>166</v>
      </c>
      <c r="AY161" s="17" t="s">
        <v>148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155</v>
      </c>
      <c r="BM161" s="202" t="s">
        <v>1566</v>
      </c>
    </row>
    <row r="162" spans="2:65" s="1" customFormat="1" ht="16.5" customHeight="1">
      <c r="B162" s="34"/>
      <c r="C162" s="237" t="s">
        <v>8</v>
      </c>
      <c r="D162" s="237" t="s">
        <v>190</v>
      </c>
      <c r="E162" s="238" t="s">
        <v>1567</v>
      </c>
      <c r="F162" s="239" t="s">
        <v>1568</v>
      </c>
      <c r="G162" s="240" t="s">
        <v>1522</v>
      </c>
      <c r="H162" s="241">
        <v>1</v>
      </c>
      <c r="I162" s="242"/>
      <c r="J162" s="241">
        <f>ROUND(I162*H162,2)</f>
        <v>0</v>
      </c>
      <c r="K162" s="239" t="s">
        <v>1</v>
      </c>
      <c r="L162" s="243"/>
      <c r="M162" s="244" t="s">
        <v>1</v>
      </c>
      <c r="N162" s="245" t="s">
        <v>42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96</v>
      </c>
      <c r="AT162" s="202" t="s">
        <v>190</v>
      </c>
      <c r="AU162" s="202" t="s">
        <v>166</v>
      </c>
      <c r="AY162" s="17" t="s">
        <v>148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155</v>
      </c>
      <c r="BM162" s="202" t="s">
        <v>1569</v>
      </c>
    </row>
    <row r="163" spans="2:65" s="1" customFormat="1" ht="24" customHeight="1">
      <c r="B163" s="34"/>
      <c r="C163" s="237" t="s">
        <v>258</v>
      </c>
      <c r="D163" s="237" t="s">
        <v>190</v>
      </c>
      <c r="E163" s="238" t="s">
        <v>1570</v>
      </c>
      <c r="F163" s="239" t="s">
        <v>1571</v>
      </c>
      <c r="G163" s="240" t="s">
        <v>1522</v>
      </c>
      <c r="H163" s="241">
        <v>2</v>
      </c>
      <c r="I163" s="242"/>
      <c r="J163" s="241">
        <f>ROUND(I163*H163,2)</f>
        <v>0</v>
      </c>
      <c r="K163" s="239" t="s">
        <v>1</v>
      </c>
      <c r="L163" s="243"/>
      <c r="M163" s="244" t="s">
        <v>1</v>
      </c>
      <c r="N163" s="245" t="s">
        <v>42</v>
      </c>
      <c r="O163" s="6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02" t="s">
        <v>96</v>
      </c>
      <c r="AT163" s="202" t="s">
        <v>190</v>
      </c>
      <c r="AU163" s="202" t="s">
        <v>166</v>
      </c>
      <c r="AY163" s="17" t="s">
        <v>148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155</v>
      </c>
      <c r="BM163" s="202" t="s">
        <v>1572</v>
      </c>
    </row>
    <row r="164" spans="2:65" s="11" customFormat="1" ht="20.9" customHeight="1">
      <c r="B164" s="176"/>
      <c r="C164" s="177"/>
      <c r="D164" s="178" t="s">
        <v>76</v>
      </c>
      <c r="E164" s="190" t="s">
        <v>1573</v>
      </c>
      <c r="F164" s="190" t="s">
        <v>1574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SUM(P165:P170)</f>
        <v>0</v>
      </c>
      <c r="Q164" s="184"/>
      <c r="R164" s="185">
        <f>SUM(R165:R170)</f>
        <v>0</v>
      </c>
      <c r="S164" s="184"/>
      <c r="T164" s="186">
        <f>SUM(T165:T170)</f>
        <v>0</v>
      </c>
      <c r="AR164" s="187" t="s">
        <v>86</v>
      </c>
      <c r="AT164" s="188" t="s">
        <v>76</v>
      </c>
      <c r="AU164" s="188" t="s">
        <v>86</v>
      </c>
      <c r="AY164" s="187" t="s">
        <v>148</v>
      </c>
      <c r="BK164" s="189">
        <f>SUM(BK165:BK170)</f>
        <v>0</v>
      </c>
    </row>
    <row r="165" spans="2:65" s="1" customFormat="1" ht="16.5" customHeight="1">
      <c r="B165" s="34"/>
      <c r="C165" s="237" t="s">
        <v>273</v>
      </c>
      <c r="D165" s="237" t="s">
        <v>190</v>
      </c>
      <c r="E165" s="238" t="s">
        <v>1575</v>
      </c>
      <c r="F165" s="239" t="s">
        <v>1576</v>
      </c>
      <c r="G165" s="240" t="s">
        <v>1522</v>
      </c>
      <c r="H165" s="241">
        <v>4</v>
      </c>
      <c r="I165" s="242"/>
      <c r="J165" s="241">
        <f t="shared" ref="J165:J170" si="0">ROUND(I165*H165,2)</f>
        <v>0</v>
      </c>
      <c r="K165" s="239" t="s">
        <v>1</v>
      </c>
      <c r="L165" s="243"/>
      <c r="M165" s="244" t="s">
        <v>1</v>
      </c>
      <c r="N165" s="245" t="s">
        <v>42</v>
      </c>
      <c r="O165" s="66"/>
      <c r="P165" s="200">
        <f t="shared" ref="P165:P170" si="1">O165*H165</f>
        <v>0</v>
      </c>
      <c r="Q165" s="200">
        <v>0</v>
      </c>
      <c r="R165" s="200">
        <f t="shared" ref="R165:R170" si="2">Q165*H165</f>
        <v>0</v>
      </c>
      <c r="S165" s="200">
        <v>0</v>
      </c>
      <c r="T165" s="201">
        <f t="shared" ref="T165:T170" si="3">S165*H165</f>
        <v>0</v>
      </c>
      <c r="AR165" s="202" t="s">
        <v>365</v>
      </c>
      <c r="AT165" s="202" t="s">
        <v>190</v>
      </c>
      <c r="AU165" s="202" t="s">
        <v>166</v>
      </c>
      <c r="AY165" s="17" t="s">
        <v>148</v>
      </c>
      <c r="BE165" s="203">
        <f t="shared" ref="BE165:BE170" si="4">IF(N165="základní",J165,0)</f>
        <v>0</v>
      </c>
      <c r="BF165" s="203">
        <f t="shared" ref="BF165:BF170" si="5">IF(N165="snížená",J165,0)</f>
        <v>0</v>
      </c>
      <c r="BG165" s="203">
        <f t="shared" ref="BG165:BG170" si="6">IF(N165="zákl. přenesená",J165,0)</f>
        <v>0</v>
      </c>
      <c r="BH165" s="203">
        <f t="shared" ref="BH165:BH170" si="7">IF(N165="sníž. přenesená",J165,0)</f>
        <v>0</v>
      </c>
      <c r="BI165" s="203">
        <f t="shared" ref="BI165:BI170" si="8">IF(N165="nulová",J165,0)</f>
        <v>0</v>
      </c>
      <c r="BJ165" s="17" t="s">
        <v>82</v>
      </c>
      <c r="BK165" s="203">
        <f t="shared" ref="BK165:BK170" si="9">ROUND(I165*H165,2)</f>
        <v>0</v>
      </c>
      <c r="BL165" s="17" t="s">
        <v>258</v>
      </c>
      <c r="BM165" s="202" t="s">
        <v>1577</v>
      </c>
    </row>
    <row r="166" spans="2:65" s="1" customFormat="1" ht="16.5" customHeight="1">
      <c r="B166" s="34"/>
      <c r="C166" s="237" t="s">
        <v>279</v>
      </c>
      <c r="D166" s="237" t="s">
        <v>190</v>
      </c>
      <c r="E166" s="238" t="s">
        <v>1578</v>
      </c>
      <c r="F166" s="239" t="s">
        <v>1579</v>
      </c>
      <c r="G166" s="240" t="s">
        <v>1522</v>
      </c>
      <c r="H166" s="241">
        <v>2</v>
      </c>
      <c r="I166" s="242"/>
      <c r="J166" s="241">
        <f t="shared" si="0"/>
        <v>0</v>
      </c>
      <c r="K166" s="239" t="s">
        <v>1</v>
      </c>
      <c r="L166" s="243"/>
      <c r="M166" s="244" t="s">
        <v>1</v>
      </c>
      <c r="N166" s="245" t="s">
        <v>42</v>
      </c>
      <c r="O166" s="66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AR166" s="202" t="s">
        <v>365</v>
      </c>
      <c r="AT166" s="202" t="s">
        <v>190</v>
      </c>
      <c r="AU166" s="202" t="s">
        <v>166</v>
      </c>
      <c r="AY166" s="17" t="s">
        <v>148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7" t="s">
        <v>82</v>
      </c>
      <c r="BK166" s="203">
        <f t="shared" si="9"/>
        <v>0</v>
      </c>
      <c r="BL166" s="17" t="s">
        <v>258</v>
      </c>
      <c r="BM166" s="202" t="s">
        <v>1580</v>
      </c>
    </row>
    <row r="167" spans="2:65" s="1" customFormat="1" ht="24" customHeight="1">
      <c r="B167" s="34"/>
      <c r="C167" s="237" t="s">
        <v>287</v>
      </c>
      <c r="D167" s="237" t="s">
        <v>190</v>
      </c>
      <c r="E167" s="238" t="s">
        <v>1581</v>
      </c>
      <c r="F167" s="239" t="s">
        <v>1582</v>
      </c>
      <c r="G167" s="240" t="s">
        <v>1522</v>
      </c>
      <c r="H167" s="241">
        <v>4</v>
      </c>
      <c r="I167" s="242"/>
      <c r="J167" s="241">
        <f t="shared" si="0"/>
        <v>0</v>
      </c>
      <c r="K167" s="239" t="s">
        <v>1</v>
      </c>
      <c r="L167" s="243"/>
      <c r="M167" s="244" t="s">
        <v>1</v>
      </c>
      <c r="N167" s="245" t="s">
        <v>42</v>
      </c>
      <c r="O167" s="66"/>
      <c r="P167" s="200">
        <f t="shared" si="1"/>
        <v>0</v>
      </c>
      <c r="Q167" s="200">
        <v>0</v>
      </c>
      <c r="R167" s="200">
        <f t="shared" si="2"/>
        <v>0</v>
      </c>
      <c r="S167" s="200">
        <v>0</v>
      </c>
      <c r="T167" s="201">
        <f t="shared" si="3"/>
        <v>0</v>
      </c>
      <c r="AR167" s="202" t="s">
        <v>365</v>
      </c>
      <c r="AT167" s="202" t="s">
        <v>190</v>
      </c>
      <c r="AU167" s="202" t="s">
        <v>166</v>
      </c>
      <c r="AY167" s="17" t="s">
        <v>148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7" t="s">
        <v>82</v>
      </c>
      <c r="BK167" s="203">
        <f t="shared" si="9"/>
        <v>0</v>
      </c>
      <c r="BL167" s="17" t="s">
        <v>258</v>
      </c>
      <c r="BM167" s="202" t="s">
        <v>1583</v>
      </c>
    </row>
    <row r="168" spans="2:65" s="1" customFormat="1" ht="16.5" customHeight="1">
      <c r="B168" s="34"/>
      <c r="C168" s="237" t="s">
        <v>293</v>
      </c>
      <c r="D168" s="237" t="s">
        <v>190</v>
      </c>
      <c r="E168" s="238" t="s">
        <v>1584</v>
      </c>
      <c r="F168" s="239" t="s">
        <v>1585</v>
      </c>
      <c r="G168" s="240" t="s">
        <v>1522</v>
      </c>
      <c r="H168" s="241">
        <v>2</v>
      </c>
      <c r="I168" s="242"/>
      <c r="J168" s="241">
        <f t="shared" si="0"/>
        <v>0</v>
      </c>
      <c r="K168" s="239" t="s">
        <v>1</v>
      </c>
      <c r="L168" s="243"/>
      <c r="M168" s="244" t="s">
        <v>1</v>
      </c>
      <c r="N168" s="245" t="s">
        <v>42</v>
      </c>
      <c r="O168" s="66"/>
      <c r="P168" s="200">
        <f t="shared" si="1"/>
        <v>0</v>
      </c>
      <c r="Q168" s="200">
        <v>0</v>
      </c>
      <c r="R168" s="200">
        <f t="shared" si="2"/>
        <v>0</v>
      </c>
      <c r="S168" s="200">
        <v>0</v>
      </c>
      <c r="T168" s="201">
        <f t="shared" si="3"/>
        <v>0</v>
      </c>
      <c r="AR168" s="202" t="s">
        <v>365</v>
      </c>
      <c r="AT168" s="202" t="s">
        <v>190</v>
      </c>
      <c r="AU168" s="202" t="s">
        <v>166</v>
      </c>
      <c r="AY168" s="17" t="s">
        <v>148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7" t="s">
        <v>82</v>
      </c>
      <c r="BK168" s="203">
        <f t="shared" si="9"/>
        <v>0</v>
      </c>
      <c r="BL168" s="17" t="s">
        <v>258</v>
      </c>
      <c r="BM168" s="202" t="s">
        <v>1586</v>
      </c>
    </row>
    <row r="169" spans="2:65" s="1" customFormat="1" ht="16.5" customHeight="1">
      <c r="B169" s="34"/>
      <c r="C169" s="237" t="s">
        <v>7</v>
      </c>
      <c r="D169" s="237" t="s">
        <v>190</v>
      </c>
      <c r="E169" s="238" t="s">
        <v>1587</v>
      </c>
      <c r="F169" s="239" t="s">
        <v>1588</v>
      </c>
      <c r="G169" s="240" t="s">
        <v>1522</v>
      </c>
      <c r="H169" s="241">
        <v>2</v>
      </c>
      <c r="I169" s="242"/>
      <c r="J169" s="241">
        <f t="shared" si="0"/>
        <v>0</v>
      </c>
      <c r="K169" s="239" t="s">
        <v>1</v>
      </c>
      <c r="L169" s="243"/>
      <c r="M169" s="244" t="s">
        <v>1</v>
      </c>
      <c r="N169" s="245" t="s">
        <v>42</v>
      </c>
      <c r="O169" s="66"/>
      <c r="P169" s="200">
        <f t="shared" si="1"/>
        <v>0</v>
      </c>
      <c r="Q169" s="200">
        <v>0</v>
      </c>
      <c r="R169" s="200">
        <f t="shared" si="2"/>
        <v>0</v>
      </c>
      <c r="S169" s="200">
        <v>0</v>
      </c>
      <c r="T169" s="201">
        <f t="shared" si="3"/>
        <v>0</v>
      </c>
      <c r="AR169" s="202" t="s">
        <v>365</v>
      </c>
      <c r="AT169" s="202" t="s">
        <v>190</v>
      </c>
      <c r="AU169" s="202" t="s">
        <v>166</v>
      </c>
      <c r="AY169" s="17" t="s">
        <v>148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7" t="s">
        <v>82</v>
      </c>
      <c r="BK169" s="203">
        <f t="shared" si="9"/>
        <v>0</v>
      </c>
      <c r="BL169" s="17" t="s">
        <v>258</v>
      </c>
      <c r="BM169" s="202" t="s">
        <v>1589</v>
      </c>
    </row>
    <row r="170" spans="2:65" s="1" customFormat="1" ht="24" customHeight="1">
      <c r="B170" s="34"/>
      <c r="C170" s="237" t="s">
        <v>304</v>
      </c>
      <c r="D170" s="237" t="s">
        <v>190</v>
      </c>
      <c r="E170" s="238" t="s">
        <v>1590</v>
      </c>
      <c r="F170" s="239" t="s">
        <v>1591</v>
      </c>
      <c r="G170" s="240" t="s">
        <v>1522</v>
      </c>
      <c r="H170" s="241">
        <v>8</v>
      </c>
      <c r="I170" s="242"/>
      <c r="J170" s="241">
        <f t="shared" si="0"/>
        <v>0</v>
      </c>
      <c r="K170" s="239" t="s">
        <v>1</v>
      </c>
      <c r="L170" s="243"/>
      <c r="M170" s="244" t="s">
        <v>1</v>
      </c>
      <c r="N170" s="245" t="s">
        <v>42</v>
      </c>
      <c r="O170" s="66"/>
      <c r="P170" s="200">
        <f t="shared" si="1"/>
        <v>0</v>
      </c>
      <c r="Q170" s="200">
        <v>0</v>
      </c>
      <c r="R170" s="200">
        <f t="shared" si="2"/>
        <v>0</v>
      </c>
      <c r="S170" s="200">
        <v>0</v>
      </c>
      <c r="T170" s="201">
        <f t="shared" si="3"/>
        <v>0</v>
      </c>
      <c r="AR170" s="202" t="s">
        <v>365</v>
      </c>
      <c r="AT170" s="202" t="s">
        <v>190</v>
      </c>
      <c r="AU170" s="202" t="s">
        <v>166</v>
      </c>
      <c r="AY170" s="17" t="s">
        <v>148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7" t="s">
        <v>82</v>
      </c>
      <c r="BK170" s="203">
        <f t="shared" si="9"/>
        <v>0</v>
      </c>
      <c r="BL170" s="17" t="s">
        <v>258</v>
      </c>
      <c r="BM170" s="202" t="s">
        <v>1592</v>
      </c>
    </row>
    <row r="171" spans="2:65" s="11" customFormat="1" ht="20.9" customHeight="1">
      <c r="B171" s="176"/>
      <c r="C171" s="177"/>
      <c r="D171" s="178" t="s">
        <v>76</v>
      </c>
      <c r="E171" s="190" t="s">
        <v>1593</v>
      </c>
      <c r="F171" s="190" t="s">
        <v>1594</v>
      </c>
      <c r="G171" s="177"/>
      <c r="H171" s="177"/>
      <c r="I171" s="180"/>
      <c r="J171" s="191">
        <f>BK171</f>
        <v>0</v>
      </c>
      <c r="K171" s="177"/>
      <c r="L171" s="182"/>
      <c r="M171" s="183"/>
      <c r="N171" s="184"/>
      <c r="O171" s="184"/>
      <c r="P171" s="185">
        <f>SUM(P172:P173)</f>
        <v>0</v>
      </c>
      <c r="Q171" s="184"/>
      <c r="R171" s="185">
        <f>SUM(R172:R173)</f>
        <v>0</v>
      </c>
      <c r="S171" s="184"/>
      <c r="T171" s="186">
        <f>SUM(T172:T173)</f>
        <v>0</v>
      </c>
      <c r="AR171" s="187" t="s">
        <v>86</v>
      </c>
      <c r="AT171" s="188" t="s">
        <v>76</v>
      </c>
      <c r="AU171" s="188" t="s">
        <v>86</v>
      </c>
      <c r="AY171" s="187" t="s">
        <v>148</v>
      </c>
      <c r="BK171" s="189">
        <f>SUM(BK172:BK173)</f>
        <v>0</v>
      </c>
    </row>
    <row r="172" spans="2:65" s="1" customFormat="1" ht="24" customHeight="1">
      <c r="B172" s="34"/>
      <c r="C172" s="237" t="s">
        <v>311</v>
      </c>
      <c r="D172" s="237" t="s">
        <v>190</v>
      </c>
      <c r="E172" s="238" t="s">
        <v>1595</v>
      </c>
      <c r="F172" s="239" t="s">
        <v>1596</v>
      </c>
      <c r="G172" s="240" t="s">
        <v>1522</v>
      </c>
      <c r="H172" s="241">
        <v>1</v>
      </c>
      <c r="I172" s="242"/>
      <c r="J172" s="241">
        <f>ROUND(I172*H172,2)</f>
        <v>0</v>
      </c>
      <c r="K172" s="239" t="s">
        <v>1</v>
      </c>
      <c r="L172" s="243"/>
      <c r="M172" s="244" t="s">
        <v>1</v>
      </c>
      <c r="N172" s="245" t="s">
        <v>42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365</v>
      </c>
      <c r="AT172" s="202" t="s">
        <v>190</v>
      </c>
      <c r="AU172" s="202" t="s">
        <v>166</v>
      </c>
      <c r="AY172" s="17" t="s">
        <v>148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258</v>
      </c>
      <c r="BM172" s="202" t="s">
        <v>1597</v>
      </c>
    </row>
    <row r="173" spans="2:65" s="1" customFormat="1" ht="24" customHeight="1">
      <c r="B173" s="34"/>
      <c r="C173" s="237" t="s">
        <v>315</v>
      </c>
      <c r="D173" s="237" t="s">
        <v>190</v>
      </c>
      <c r="E173" s="238" t="s">
        <v>1598</v>
      </c>
      <c r="F173" s="239" t="s">
        <v>1599</v>
      </c>
      <c r="G173" s="240" t="s">
        <v>1522</v>
      </c>
      <c r="H173" s="241">
        <v>1</v>
      </c>
      <c r="I173" s="242"/>
      <c r="J173" s="241">
        <f>ROUND(I173*H173,2)</f>
        <v>0</v>
      </c>
      <c r="K173" s="239" t="s">
        <v>1</v>
      </c>
      <c r="L173" s="243"/>
      <c r="M173" s="244" t="s">
        <v>1</v>
      </c>
      <c r="N173" s="245" t="s">
        <v>42</v>
      </c>
      <c r="O173" s="66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02" t="s">
        <v>365</v>
      </c>
      <c r="AT173" s="202" t="s">
        <v>190</v>
      </c>
      <c r="AU173" s="202" t="s">
        <v>166</v>
      </c>
      <c r="AY173" s="17" t="s">
        <v>148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258</v>
      </c>
      <c r="BM173" s="202" t="s">
        <v>1600</v>
      </c>
    </row>
    <row r="174" spans="2:65" s="11" customFormat="1" ht="20.9" customHeight="1">
      <c r="B174" s="176"/>
      <c r="C174" s="177"/>
      <c r="D174" s="178" t="s">
        <v>76</v>
      </c>
      <c r="E174" s="190" t="s">
        <v>1601</v>
      </c>
      <c r="F174" s="190" t="s">
        <v>1602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P175</f>
        <v>0</v>
      </c>
      <c r="Q174" s="184"/>
      <c r="R174" s="185">
        <f>R175</f>
        <v>0</v>
      </c>
      <c r="S174" s="184"/>
      <c r="T174" s="186">
        <f>T175</f>
        <v>0</v>
      </c>
      <c r="AR174" s="187" t="s">
        <v>86</v>
      </c>
      <c r="AT174" s="188" t="s">
        <v>76</v>
      </c>
      <c r="AU174" s="188" t="s">
        <v>86</v>
      </c>
      <c r="AY174" s="187" t="s">
        <v>148</v>
      </c>
      <c r="BK174" s="189">
        <f>BK175</f>
        <v>0</v>
      </c>
    </row>
    <row r="175" spans="2:65" s="1" customFormat="1" ht="36" customHeight="1">
      <c r="B175" s="34"/>
      <c r="C175" s="237" t="s">
        <v>325</v>
      </c>
      <c r="D175" s="237" t="s">
        <v>190</v>
      </c>
      <c r="E175" s="238" t="s">
        <v>1603</v>
      </c>
      <c r="F175" s="239" t="s">
        <v>1604</v>
      </c>
      <c r="G175" s="240" t="s">
        <v>1560</v>
      </c>
      <c r="H175" s="241">
        <v>2</v>
      </c>
      <c r="I175" s="242"/>
      <c r="J175" s="241">
        <f>ROUND(I175*H175,2)</f>
        <v>0</v>
      </c>
      <c r="K175" s="239" t="s">
        <v>1</v>
      </c>
      <c r="L175" s="243"/>
      <c r="M175" s="244" t="s">
        <v>1</v>
      </c>
      <c r="N175" s="245" t="s">
        <v>42</v>
      </c>
      <c r="O175" s="66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02" t="s">
        <v>365</v>
      </c>
      <c r="AT175" s="202" t="s">
        <v>190</v>
      </c>
      <c r="AU175" s="202" t="s">
        <v>166</v>
      </c>
      <c r="AY175" s="17" t="s">
        <v>148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258</v>
      </c>
      <c r="BM175" s="202" t="s">
        <v>1605</v>
      </c>
    </row>
    <row r="176" spans="2:65" s="11" customFormat="1" ht="20.9" customHeight="1">
      <c r="B176" s="176"/>
      <c r="C176" s="177"/>
      <c r="D176" s="178" t="s">
        <v>76</v>
      </c>
      <c r="E176" s="190" t="s">
        <v>1606</v>
      </c>
      <c r="F176" s="190" t="s">
        <v>1607</v>
      </c>
      <c r="G176" s="177"/>
      <c r="H176" s="177"/>
      <c r="I176" s="180"/>
      <c r="J176" s="191">
        <f>BK176</f>
        <v>0</v>
      </c>
      <c r="K176" s="177"/>
      <c r="L176" s="182"/>
      <c r="M176" s="183"/>
      <c r="N176" s="184"/>
      <c r="O176" s="184"/>
      <c r="P176" s="185">
        <f>SUM(P177:P180)</f>
        <v>0</v>
      </c>
      <c r="Q176" s="184"/>
      <c r="R176" s="185">
        <f>SUM(R177:R180)</f>
        <v>0</v>
      </c>
      <c r="S176" s="184"/>
      <c r="T176" s="186">
        <f>SUM(T177:T180)</f>
        <v>0</v>
      </c>
      <c r="AR176" s="187" t="s">
        <v>86</v>
      </c>
      <c r="AT176" s="188" t="s">
        <v>76</v>
      </c>
      <c r="AU176" s="188" t="s">
        <v>86</v>
      </c>
      <c r="AY176" s="187" t="s">
        <v>148</v>
      </c>
      <c r="BK176" s="189">
        <f>SUM(BK177:BK180)</f>
        <v>0</v>
      </c>
    </row>
    <row r="177" spans="2:65" s="1" customFormat="1" ht="16.5" customHeight="1">
      <c r="B177" s="34"/>
      <c r="C177" s="192" t="s">
        <v>331</v>
      </c>
      <c r="D177" s="192" t="s">
        <v>150</v>
      </c>
      <c r="E177" s="193" t="s">
        <v>1558</v>
      </c>
      <c r="F177" s="194" t="s">
        <v>1608</v>
      </c>
      <c r="G177" s="195" t="s">
        <v>874</v>
      </c>
      <c r="H177" s="196">
        <v>1</v>
      </c>
      <c r="I177" s="197"/>
      <c r="J177" s="196">
        <f>ROUND(I177*H177,2)</f>
        <v>0</v>
      </c>
      <c r="K177" s="194" t="s">
        <v>1</v>
      </c>
      <c r="L177" s="38"/>
      <c r="M177" s="198" t="s">
        <v>1</v>
      </c>
      <c r="N177" s="199" t="s">
        <v>42</v>
      </c>
      <c r="O177" s="66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02" t="s">
        <v>258</v>
      </c>
      <c r="AT177" s="202" t="s">
        <v>150</v>
      </c>
      <c r="AU177" s="202" t="s">
        <v>166</v>
      </c>
      <c r="AY177" s="17" t="s">
        <v>148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258</v>
      </c>
      <c r="BM177" s="202" t="s">
        <v>1609</v>
      </c>
    </row>
    <row r="178" spans="2:65" s="1" customFormat="1" ht="16.5" customHeight="1">
      <c r="B178" s="34"/>
      <c r="C178" s="192" t="s">
        <v>335</v>
      </c>
      <c r="D178" s="192" t="s">
        <v>150</v>
      </c>
      <c r="E178" s="193" t="s">
        <v>1610</v>
      </c>
      <c r="F178" s="194" t="s">
        <v>1611</v>
      </c>
      <c r="G178" s="195" t="s">
        <v>874</v>
      </c>
      <c r="H178" s="196">
        <v>1</v>
      </c>
      <c r="I178" s="197"/>
      <c r="J178" s="196">
        <f>ROUND(I178*H178,2)</f>
        <v>0</v>
      </c>
      <c r="K178" s="194" t="s">
        <v>1</v>
      </c>
      <c r="L178" s="38"/>
      <c r="M178" s="198" t="s">
        <v>1</v>
      </c>
      <c r="N178" s="199" t="s">
        <v>42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258</v>
      </c>
      <c r="AT178" s="202" t="s">
        <v>150</v>
      </c>
      <c r="AU178" s="202" t="s">
        <v>166</v>
      </c>
      <c r="AY178" s="17" t="s">
        <v>148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258</v>
      </c>
      <c r="BM178" s="202" t="s">
        <v>1612</v>
      </c>
    </row>
    <row r="179" spans="2:65" s="1" customFormat="1" ht="16.5" customHeight="1">
      <c r="B179" s="34"/>
      <c r="C179" s="192" t="s">
        <v>341</v>
      </c>
      <c r="D179" s="192" t="s">
        <v>150</v>
      </c>
      <c r="E179" s="193" t="s">
        <v>1613</v>
      </c>
      <c r="F179" s="194" t="s">
        <v>1614</v>
      </c>
      <c r="G179" s="195" t="s">
        <v>978</v>
      </c>
      <c r="H179" s="197"/>
      <c r="I179" s="197"/>
      <c r="J179" s="196">
        <f>ROUND(I179*H179,2)</f>
        <v>0</v>
      </c>
      <c r="K179" s="194" t="s">
        <v>1</v>
      </c>
      <c r="L179" s="38"/>
      <c r="M179" s="198" t="s">
        <v>1</v>
      </c>
      <c r="N179" s="199" t="s">
        <v>42</v>
      </c>
      <c r="O179" s="66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02" t="s">
        <v>258</v>
      </c>
      <c r="AT179" s="202" t="s">
        <v>150</v>
      </c>
      <c r="AU179" s="202" t="s">
        <v>166</v>
      </c>
      <c r="AY179" s="17" t="s">
        <v>148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258</v>
      </c>
      <c r="BM179" s="202" t="s">
        <v>1615</v>
      </c>
    </row>
    <row r="180" spans="2:65" s="1" customFormat="1" ht="16.5" customHeight="1">
      <c r="B180" s="34"/>
      <c r="C180" s="192" t="s">
        <v>345</v>
      </c>
      <c r="D180" s="192" t="s">
        <v>150</v>
      </c>
      <c r="E180" s="193" t="s">
        <v>1616</v>
      </c>
      <c r="F180" s="194" t="s">
        <v>1617</v>
      </c>
      <c r="G180" s="195" t="s">
        <v>978</v>
      </c>
      <c r="H180" s="197"/>
      <c r="I180" s="197"/>
      <c r="J180" s="196">
        <f>ROUND(I180*H180,2)</f>
        <v>0</v>
      </c>
      <c r="K180" s="194" t="s">
        <v>1</v>
      </c>
      <c r="L180" s="38"/>
      <c r="M180" s="198" t="s">
        <v>1</v>
      </c>
      <c r="N180" s="199" t="s">
        <v>42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258</v>
      </c>
      <c r="AT180" s="202" t="s">
        <v>150</v>
      </c>
      <c r="AU180" s="202" t="s">
        <v>166</v>
      </c>
      <c r="AY180" s="17" t="s">
        <v>148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258</v>
      </c>
      <c r="BM180" s="202" t="s">
        <v>1618</v>
      </c>
    </row>
    <row r="181" spans="2:65" s="11" customFormat="1" ht="22.9" customHeight="1">
      <c r="B181" s="176"/>
      <c r="C181" s="177"/>
      <c r="D181" s="178" t="s">
        <v>76</v>
      </c>
      <c r="E181" s="190" t="s">
        <v>1619</v>
      </c>
      <c r="F181" s="190" t="s">
        <v>1620</v>
      </c>
      <c r="G181" s="177"/>
      <c r="H181" s="177"/>
      <c r="I181" s="180"/>
      <c r="J181" s="191">
        <f>BK181</f>
        <v>0</v>
      </c>
      <c r="K181" s="177"/>
      <c r="L181" s="182"/>
      <c r="M181" s="183"/>
      <c r="N181" s="184"/>
      <c r="O181" s="184"/>
      <c r="P181" s="185">
        <f>P182+P188+P190+P195+P197+P203+P213+P220+P233+P247</f>
        <v>0</v>
      </c>
      <c r="Q181" s="184"/>
      <c r="R181" s="185">
        <f>R182+R188+R190+R195+R197+R203+R213+R220+R233+R247</f>
        <v>0</v>
      </c>
      <c r="S181" s="184"/>
      <c r="T181" s="186">
        <f>T182+T188+T190+T195+T197+T203+T213+T220+T233+T247</f>
        <v>0</v>
      </c>
      <c r="AR181" s="187" t="s">
        <v>86</v>
      </c>
      <c r="AT181" s="188" t="s">
        <v>76</v>
      </c>
      <c r="AU181" s="188" t="s">
        <v>82</v>
      </c>
      <c r="AY181" s="187" t="s">
        <v>148</v>
      </c>
      <c r="BK181" s="189">
        <f>BK182+BK188+BK190+BK195+BK197+BK203+BK213+BK220+BK233+BK247</f>
        <v>0</v>
      </c>
    </row>
    <row r="182" spans="2:65" s="11" customFormat="1" ht="20.9" customHeight="1">
      <c r="B182" s="176"/>
      <c r="C182" s="177"/>
      <c r="D182" s="178" t="s">
        <v>76</v>
      </c>
      <c r="E182" s="190" t="s">
        <v>1621</v>
      </c>
      <c r="F182" s="190" t="s">
        <v>1622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SUM(P183:P187)</f>
        <v>0</v>
      </c>
      <c r="Q182" s="184"/>
      <c r="R182" s="185">
        <f>SUM(R183:R187)</f>
        <v>0</v>
      </c>
      <c r="S182" s="184"/>
      <c r="T182" s="186">
        <f>SUM(T183:T187)</f>
        <v>0</v>
      </c>
      <c r="AR182" s="187" t="s">
        <v>86</v>
      </c>
      <c r="AT182" s="188" t="s">
        <v>76</v>
      </c>
      <c r="AU182" s="188" t="s">
        <v>86</v>
      </c>
      <c r="AY182" s="187" t="s">
        <v>148</v>
      </c>
      <c r="BK182" s="189">
        <f>SUM(BK183:BK187)</f>
        <v>0</v>
      </c>
    </row>
    <row r="183" spans="2:65" s="1" customFormat="1" ht="16.5" customHeight="1">
      <c r="B183" s="34"/>
      <c r="C183" s="237" t="s">
        <v>353</v>
      </c>
      <c r="D183" s="237" t="s">
        <v>190</v>
      </c>
      <c r="E183" s="238" t="s">
        <v>1623</v>
      </c>
      <c r="F183" s="239" t="s">
        <v>1624</v>
      </c>
      <c r="G183" s="240" t="s">
        <v>1522</v>
      </c>
      <c r="H183" s="241">
        <v>4</v>
      </c>
      <c r="I183" s="242"/>
      <c r="J183" s="241">
        <f>ROUND(I183*H183,2)</f>
        <v>0</v>
      </c>
      <c r="K183" s="239" t="s">
        <v>1</v>
      </c>
      <c r="L183" s="243"/>
      <c r="M183" s="244" t="s">
        <v>1</v>
      </c>
      <c r="N183" s="245" t="s">
        <v>42</v>
      </c>
      <c r="O183" s="66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365</v>
      </c>
      <c r="AT183" s="202" t="s">
        <v>190</v>
      </c>
      <c r="AU183" s="202" t="s">
        <v>166</v>
      </c>
      <c r="AY183" s="17" t="s">
        <v>148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82</v>
      </c>
      <c r="BK183" s="203">
        <f>ROUND(I183*H183,2)</f>
        <v>0</v>
      </c>
      <c r="BL183" s="17" t="s">
        <v>258</v>
      </c>
      <c r="BM183" s="202" t="s">
        <v>1625</v>
      </c>
    </row>
    <row r="184" spans="2:65" s="1" customFormat="1" ht="16.5" customHeight="1">
      <c r="B184" s="34"/>
      <c r="C184" s="237" t="s">
        <v>359</v>
      </c>
      <c r="D184" s="237" t="s">
        <v>190</v>
      </c>
      <c r="E184" s="238" t="s">
        <v>1626</v>
      </c>
      <c r="F184" s="239" t="s">
        <v>1627</v>
      </c>
      <c r="G184" s="240" t="s">
        <v>1522</v>
      </c>
      <c r="H184" s="241">
        <v>8</v>
      </c>
      <c r="I184" s="242"/>
      <c r="J184" s="241">
        <f>ROUND(I184*H184,2)</f>
        <v>0</v>
      </c>
      <c r="K184" s="239" t="s">
        <v>1</v>
      </c>
      <c r="L184" s="243"/>
      <c r="M184" s="244" t="s">
        <v>1</v>
      </c>
      <c r="N184" s="245" t="s">
        <v>42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02" t="s">
        <v>365</v>
      </c>
      <c r="AT184" s="202" t="s">
        <v>190</v>
      </c>
      <c r="AU184" s="202" t="s">
        <v>166</v>
      </c>
      <c r="AY184" s="17" t="s">
        <v>148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258</v>
      </c>
      <c r="BM184" s="202" t="s">
        <v>1628</v>
      </c>
    </row>
    <row r="185" spans="2:65" s="1" customFormat="1" ht="16.5" customHeight="1">
      <c r="B185" s="34"/>
      <c r="C185" s="237" t="s">
        <v>365</v>
      </c>
      <c r="D185" s="237" t="s">
        <v>190</v>
      </c>
      <c r="E185" s="238" t="s">
        <v>1629</v>
      </c>
      <c r="F185" s="239" t="s">
        <v>1630</v>
      </c>
      <c r="G185" s="240" t="s">
        <v>1522</v>
      </c>
      <c r="H185" s="241">
        <v>3</v>
      </c>
      <c r="I185" s="242"/>
      <c r="J185" s="241">
        <f>ROUND(I185*H185,2)</f>
        <v>0</v>
      </c>
      <c r="K185" s="239" t="s">
        <v>1</v>
      </c>
      <c r="L185" s="243"/>
      <c r="M185" s="244" t="s">
        <v>1</v>
      </c>
      <c r="N185" s="245" t="s">
        <v>42</v>
      </c>
      <c r="O185" s="66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02" t="s">
        <v>365</v>
      </c>
      <c r="AT185" s="202" t="s">
        <v>190</v>
      </c>
      <c r="AU185" s="202" t="s">
        <v>166</v>
      </c>
      <c r="AY185" s="17" t="s">
        <v>148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82</v>
      </c>
      <c r="BK185" s="203">
        <f>ROUND(I185*H185,2)</f>
        <v>0</v>
      </c>
      <c r="BL185" s="17" t="s">
        <v>258</v>
      </c>
      <c r="BM185" s="202" t="s">
        <v>1631</v>
      </c>
    </row>
    <row r="186" spans="2:65" s="1" customFormat="1" ht="16.5" customHeight="1">
      <c r="B186" s="34"/>
      <c r="C186" s="237" t="s">
        <v>373</v>
      </c>
      <c r="D186" s="237" t="s">
        <v>190</v>
      </c>
      <c r="E186" s="238" t="s">
        <v>1632</v>
      </c>
      <c r="F186" s="239" t="s">
        <v>1633</v>
      </c>
      <c r="G186" s="240" t="s">
        <v>1522</v>
      </c>
      <c r="H186" s="241">
        <v>5</v>
      </c>
      <c r="I186" s="242"/>
      <c r="J186" s="241">
        <f>ROUND(I186*H186,2)</f>
        <v>0</v>
      </c>
      <c r="K186" s="239" t="s">
        <v>1</v>
      </c>
      <c r="L186" s="243"/>
      <c r="M186" s="244" t="s">
        <v>1</v>
      </c>
      <c r="N186" s="245" t="s">
        <v>42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02" t="s">
        <v>365</v>
      </c>
      <c r="AT186" s="202" t="s">
        <v>190</v>
      </c>
      <c r="AU186" s="202" t="s">
        <v>166</v>
      </c>
      <c r="AY186" s="17" t="s">
        <v>148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258</v>
      </c>
      <c r="BM186" s="202" t="s">
        <v>1634</v>
      </c>
    </row>
    <row r="187" spans="2:65" s="1" customFormat="1" ht="16.5" customHeight="1">
      <c r="B187" s="34"/>
      <c r="C187" s="237" t="s">
        <v>379</v>
      </c>
      <c r="D187" s="237" t="s">
        <v>190</v>
      </c>
      <c r="E187" s="238" t="s">
        <v>1635</v>
      </c>
      <c r="F187" s="239" t="s">
        <v>1636</v>
      </c>
      <c r="G187" s="240" t="s">
        <v>1522</v>
      </c>
      <c r="H187" s="241">
        <v>2</v>
      </c>
      <c r="I187" s="242"/>
      <c r="J187" s="241">
        <f>ROUND(I187*H187,2)</f>
        <v>0</v>
      </c>
      <c r="K187" s="239" t="s">
        <v>1</v>
      </c>
      <c r="L187" s="243"/>
      <c r="M187" s="244" t="s">
        <v>1</v>
      </c>
      <c r="N187" s="245" t="s">
        <v>42</v>
      </c>
      <c r="O187" s="66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365</v>
      </c>
      <c r="AT187" s="202" t="s">
        <v>190</v>
      </c>
      <c r="AU187" s="202" t="s">
        <v>166</v>
      </c>
      <c r="AY187" s="17" t="s">
        <v>148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258</v>
      </c>
      <c r="BM187" s="202" t="s">
        <v>1637</v>
      </c>
    </row>
    <row r="188" spans="2:65" s="11" customFormat="1" ht="20.9" customHeight="1">
      <c r="B188" s="176"/>
      <c r="C188" s="177"/>
      <c r="D188" s="178" t="s">
        <v>76</v>
      </c>
      <c r="E188" s="190" t="s">
        <v>1638</v>
      </c>
      <c r="F188" s="190" t="s">
        <v>1639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P189</f>
        <v>0</v>
      </c>
      <c r="Q188" s="184"/>
      <c r="R188" s="185">
        <f>R189</f>
        <v>0</v>
      </c>
      <c r="S188" s="184"/>
      <c r="T188" s="186">
        <f>T189</f>
        <v>0</v>
      </c>
      <c r="AR188" s="187" t="s">
        <v>86</v>
      </c>
      <c r="AT188" s="188" t="s">
        <v>76</v>
      </c>
      <c r="AU188" s="188" t="s">
        <v>86</v>
      </c>
      <c r="AY188" s="187" t="s">
        <v>148</v>
      </c>
      <c r="BK188" s="189">
        <f>BK189</f>
        <v>0</v>
      </c>
    </row>
    <row r="189" spans="2:65" s="1" customFormat="1" ht="36" customHeight="1">
      <c r="B189" s="34"/>
      <c r="C189" s="237" t="s">
        <v>418</v>
      </c>
      <c r="D189" s="237" t="s">
        <v>190</v>
      </c>
      <c r="E189" s="238" t="s">
        <v>1640</v>
      </c>
      <c r="F189" s="239" t="s">
        <v>1641</v>
      </c>
      <c r="G189" s="240" t="s">
        <v>1560</v>
      </c>
      <c r="H189" s="241">
        <v>22</v>
      </c>
      <c r="I189" s="242"/>
      <c r="J189" s="241">
        <f>ROUND(I189*H189,2)</f>
        <v>0</v>
      </c>
      <c r="K189" s="239" t="s">
        <v>1</v>
      </c>
      <c r="L189" s="243"/>
      <c r="M189" s="244" t="s">
        <v>1</v>
      </c>
      <c r="N189" s="245" t="s">
        <v>42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02" t="s">
        <v>365</v>
      </c>
      <c r="AT189" s="202" t="s">
        <v>190</v>
      </c>
      <c r="AU189" s="202" t="s">
        <v>166</v>
      </c>
      <c r="AY189" s="17" t="s">
        <v>148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82</v>
      </c>
      <c r="BK189" s="203">
        <f>ROUND(I189*H189,2)</f>
        <v>0</v>
      </c>
      <c r="BL189" s="17" t="s">
        <v>258</v>
      </c>
      <c r="BM189" s="202" t="s">
        <v>1642</v>
      </c>
    </row>
    <row r="190" spans="2:65" s="11" customFormat="1" ht="20.9" customHeight="1">
      <c r="B190" s="176"/>
      <c r="C190" s="177"/>
      <c r="D190" s="178" t="s">
        <v>76</v>
      </c>
      <c r="E190" s="190" t="s">
        <v>1643</v>
      </c>
      <c r="F190" s="190" t="s">
        <v>1644</v>
      </c>
      <c r="G190" s="177"/>
      <c r="H190" s="177"/>
      <c r="I190" s="180"/>
      <c r="J190" s="191">
        <f>BK190</f>
        <v>0</v>
      </c>
      <c r="K190" s="177"/>
      <c r="L190" s="182"/>
      <c r="M190" s="183"/>
      <c r="N190" s="184"/>
      <c r="O190" s="184"/>
      <c r="P190" s="185">
        <f>SUM(P191:P194)</f>
        <v>0</v>
      </c>
      <c r="Q190" s="184"/>
      <c r="R190" s="185">
        <f>SUM(R191:R194)</f>
        <v>0</v>
      </c>
      <c r="S190" s="184"/>
      <c r="T190" s="186">
        <f>SUM(T191:T194)</f>
        <v>0</v>
      </c>
      <c r="AR190" s="187" t="s">
        <v>86</v>
      </c>
      <c r="AT190" s="188" t="s">
        <v>76</v>
      </c>
      <c r="AU190" s="188" t="s">
        <v>86</v>
      </c>
      <c r="AY190" s="187" t="s">
        <v>148</v>
      </c>
      <c r="BK190" s="189">
        <f>SUM(BK191:BK194)</f>
        <v>0</v>
      </c>
    </row>
    <row r="191" spans="2:65" s="1" customFormat="1" ht="16.5" customHeight="1">
      <c r="B191" s="34"/>
      <c r="C191" s="237" t="s">
        <v>424</v>
      </c>
      <c r="D191" s="237" t="s">
        <v>190</v>
      </c>
      <c r="E191" s="238" t="s">
        <v>1645</v>
      </c>
      <c r="F191" s="239" t="s">
        <v>1646</v>
      </c>
      <c r="G191" s="240" t="s">
        <v>1647</v>
      </c>
      <c r="H191" s="241">
        <v>114</v>
      </c>
      <c r="I191" s="242"/>
      <c r="J191" s="241">
        <f>ROUND(I191*H191,2)</f>
        <v>0</v>
      </c>
      <c r="K191" s="239" t="s">
        <v>1</v>
      </c>
      <c r="L191" s="243"/>
      <c r="M191" s="244" t="s">
        <v>1</v>
      </c>
      <c r="N191" s="245" t="s">
        <v>42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365</v>
      </c>
      <c r="AT191" s="202" t="s">
        <v>190</v>
      </c>
      <c r="AU191" s="202" t="s">
        <v>166</v>
      </c>
      <c r="AY191" s="17" t="s">
        <v>148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258</v>
      </c>
      <c r="BM191" s="202" t="s">
        <v>1648</v>
      </c>
    </row>
    <row r="192" spans="2:65" s="1" customFormat="1" ht="16.5" customHeight="1">
      <c r="B192" s="34"/>
      <c r="C192" s="237" t="s">
        <v>430</v>
      </c>
      <c r="D192" s="237" t="s">
        <v>190</v>
      </c>
      <c r="E192" s="238" t="s">
        <v>1649</v>
      </c>
      <c r="F192" s="239" t="s">
        <v>1650</v>
      </c>
      <c r="G192" s="240" t="s">
        <v>1647</v>
      </c>
      <c r="H192" s="241">
        <v>66</v>
      </c>
      <c r="I192" s="242"/>
      <c r="J192" s="241">
        <f>ROUND(I192*H192,2)</f>
        <v>0</v>
      </c>
      <c r="K192" s="239" t="s">
        <v>1</v>
      </c>
      <c r="L192" s="243"/>
      <c r="M192" s="244" t="s">
        <v>1</v>
      </c>
      <c r="N192" s="245" t="s">
        <v>42</v>
      </c>
      <c r="O192" s="66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365</v>
      </c>
      <c r="AT192" s="202" t="s">
        <v>190</v>
      </c>
      <c r="AU192" s="202" t="s">
        <v>166</v>
      </c>
      <c r="AY192" s="17" t="s">
        <v>148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82</v>
      </c>
      <c r="BK192" s="203">
        <f>ROUND(I192*H192,2)</f>
        <v>0</v>
      </c>
      <c r="BL192" s="17" t="s">
        <v>258</v>
      </c>
      <c r="BM192" s="202" t="s">
        <v>1651</v>
      </c>
    </row>
    <row r="193" spans="2:65" s="1" customFormat="1" ht="16.5" customHeight="1">
      <c r="B193" s="34"/>
      <c r="C193" s="237" t="s">
        <v>436</v>
      </c>
      <c r="D193" s="237" t="s">
        <v>190</v>
      </c>
      <c r="E193" s="238" t="s">
        <v>1652</v>
      </c>
      <c r="F193" s="239" t="s">
        <v>1653</v>
      </c>
      <c r="G193" s="240" t="s">
        <v>1647</v>
      </c>
      <c r="H193" s="241">
        <v>78</v>
      </c>
      <c r="I193" s="242"/>
      <c r="J193" s="241">
        <f>ROUND(I193*H193,2)</f>
        <v>0</v>
      </c>
      <c r="K193" s="239" t="s">
        <v>1</v>
      </c>
      <c r="L193" s="243"/>
      <c r="M193" s="244" t="s">
        <v>1</v>
      </c>
      <c r="N193" s="245" t="s">
        <v>42</v>
      </c>
      <c r="O193" s="66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365</v>
      </c>
      <c r="AT193" s="202" t="s">
        <v>190</v>
      </c>
      <c r="AU193" s="202" t="s">
        <v>166</v>
      </c>
      <c r="AY193" s="17" t="s">
        <v>148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82</v>
      </c>
      <c r="BK193" s="203">
        <f>ROUND(I193*H193,2)</f>
        <v>0</v>
      </c>
      <c r="BL193" s="17" t="s">
        <v>258</v>
      </c>
      <c r="BM193" s="202" t="s">
        <v>1654</v>
      </c>
    </row>
    <row r="194" spans="2:65" s="1" customFormat="1" ht="16.5" customHeight="1">
      <c r="B194" s="34"/>
      <c r="C194" s="237" t="s">
        <v>467</v>
      </c>
      <c r="D194" s="237" t="s">
        <v>190</v>
      </c>
      <c r="E194" s="238" t="s">
        <v>1655</v>
      </c>
      <c r="F194" s="239" t="s">
        <v>1656</v>
      </c>
      <c r="G194" s="240" t="s">
        <v>1647</v>
      </c>
      <c r="H194" s="241">
        <v>54</v>
      </c>
      <c r="I194" s="242"/>
      <c r="J194" s="241">
        <f>ROUND(I194*H194,2)</f>
        <v>0</v>
      </c>
      <c r="K194" s="239" t="s">
        <v>1</v>
      </c>
      <c r="L194" s="243"/>
      <c r="M194" s="244" t="s">
        <v>1</v>
      </c>
      <c r="N194" s="245" t="s">
        <v>42</v>
      </c>
      <c r="O194" s="66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02" t="s">
        <v>365</v>
      </c>
      <c r="AT194" s="202" t="s">
        <v>190</v>
      </c>
      <c r="AU194" s="202" t="s">
        <v>166</v>
      </c>
      <c r="AY194" s="17" t="s">
        <v>148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258</v>
      </c>
      <c r="BM194" s="202" t="s">
        <v>1657</v>
      </c>
    </row>
    <row r="195" spans="2:65" s="11" customFormat="1" ht="20.9" customHeight="1">
      <c r="B195" s="176"/>
      <c r="C195" s="177"/>
      <c r="D195" s="178" t="s">
        <v>76</v>
      </c>
      <c r="E195" s="190" t="s">
        <v>1658</v>
      </c>
      <c r="F195" s="190" t="s">
        <v>1659</v>
      </c>
      <c r="G195" s="177"/>
      <c r="H195" s="177"/>
      <c r="I195" s="180"/>
      <c r="J195" s="191">
        <f>BK195</f>
        <v>0</v>
      </c>
      <c r="K195" s="177"/>
      <c r="L195" s="182"/>
      <c r="M195" s="183"/>
      <c r="N195" s="184"/>
      <c r="O195" s="184"/>
      <c r="P195" s="185">
        <f>P196</f>
        <v>0</v>
      </c>
      <c r="Q195" s="184"/>
      <c r="R195" s="185">
        <f>R196</f>
        <v>0</v>
      </c>
      <c r="S195" s="184"/>
      <c r="T195" s="186">
        <f>T196</f>
        <v>0</v>
      </c>
      <c r="AR195" s="187" t="s">
        <v>86</v>
      </c>
      <c r="AT195" s="188" t="s">
        <v>76</v>
      </c>
      <c r="AU195" s="188" t="s">
        <v>86</v>
      </c>
      <c r="AY195" s="187" t="s">
        <v>148</v>
      </c>
      <c r="BK195" s="189">
        <f>BK196</f>
        <v>0</v>
      </c>
    </row>
    <row r="196" spans="2:65" s="1" customFormat="1" ht="24" customHeight="1">
      <c r="B196" s="34"/>
      <c r="C196" s="237" t="s">
        <v>478</v>
      </c>
      <c r="D196" s="237" t="s">
        <v>190</v>
      </c>
      <c r="E196" s="238" t="s">
        <v>1660</v>
      </c>
      <c r="F196" s="239" t="s">
        <v>1661</v>
      </c>
      <c r="G196" s="240" t="s">
        <v>1560</v>
      </c>
      <c r="H196" s="241">
        <v>1</v>
      </c>
      <c r="I196" s="242"/>
      <c r="J196" s="241">
        <f>ROUND(I196*H196,2)</f>
        <v>0</v>
      </c>
      <c r="K196" s="239" t="s">
        <v>1</v>
      </c>
      <c r="L196" s="243"/>
      <c r="M196" s="244" t="s">
        <v>1</v>
      </c>
      <c r="N196" s="245" t="s">
        <v>42</v>
      </c>
      <c r="O196" s="66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02" t="s">
        <v>365</v>
      </c>
      <c r="AT196" s="202" t="s">
        <v>190</v>
      </c>
      <c r="AU196" s="202" t="s">
        <v>166</v>
      </c>
      <c r="AY196" s="17" t="s">
        <v>148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82</v>
      </c>
      <c r="BK196" s="203">
        <f>ROUND(I196*H196,2)</f>
        <v>0</v>
      </c>
      <c r="BL196" s="17" t="s">
        <v>258</v>
      </c>
      <c r="BM196" s="202" t="s">
        <v>1662</v>
      </c>
    </row>
    <row r="197" spans="2:65" s="11" customFormat="1" ht="20.9" customHeight="1">
      <c r="B197" s="176"/>
      <c r="C197" s="177"/>
      <c r="D197" s="178" t="s">
        <v>76</v>
      </c>
      <c r="E197" s="190" t="s">
        <v>1663</v>
      </c>
      <c r="F197" s="190" t="s">
        <v>1664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SUM(P198:P202)</f>
        <v>0</v>
      </c>
      <c r="Q197" s="184"/>
      <c r="R197" s="185">
        <f>SUM(R198:R202)</f>
        <v>0</v>
      </c>
      <c r="S197" s="184"/>
      <c r="T197" s="186">
        <f>SUM(T198:T202)</f>
        <v>0</v>
      </c>
      <c r="AR197" s="187" t="s">
        <v>86</v>
      </c>
      <c r="AT197" s="188" t="s">
        <v>76</v>
      </c>
      <c r="AU197" s="188" t="s">
        <v>86</v>
      </c>
      <c r="AY197" s="187" t="s">
        <v>148</v>
      </c>
      <c r="BK197" s="189">
        <f>SUM(BK198:BK202)</f>
        <v>0</v>
      </c>
    </row>
    <row r="198" spans="2:65" s="1" customFormat="1" ht="36" customHeight="1">
      <c r="B198" s="34"/>
      <c r="C198" s="237" t="s">
        <v>484</v>
      </c>
      <c r="D198" s="237" t="s">
        <v>190</v>
      </c>
      <c r="E198" s="238" t="s">
        <v>1665</v>
      </c>
      <c r="F198" s="239" t="s">
        <v>1666</v>
      </c>
      <c r="G198" s="240" t="s">
        <v>1522</v>
      </c>
      <c r="H198" s="241">
        <v>5</v>
      </c>
      <c r="I198" s="242"/>
      <c r="J198" s="241">
        <f>ROUND(I198*H198,2)</f>
        <v>0</v>
      </c>
      <c r="K198" s="239" t="s">
        <v>1</v>
      </c>
      <c r="L198" s="243"/>
      <c r="M198" s="244" t="s">
        <v>1</v>
      </c>
      <c r="N198" s="245" t="s">
        <v>42</v>
      </c>
      <c r="O198" s="66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02" t="s">
        <v>365</v>
      </c>
      <c r="AT198" s="202" t="s">
        <v>190</v>
      </c>
      <c r="AU198" s="202" t="s">
        <v>166</v>
      </c>
      <c r="AY198" s="17" t="s">
        <v>148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258</v>
      </c>
      <c r="BM198" s="202" t="s">
        <v>1667</v>
      </c>
    </row>
    <row r="199" spans="2:65" s="1" customFormat="1" ht="36" customHeight="1">
      <c r="B199" s="34"/>
      <c r="C199" s="237" t="s">
        <v>489</v>
      </c>
      <c r="D199" s="237" t="s">
        <v>190</v>
      </c>
      <c r="E199" s="238" t="s">
        <v>1668</v>
      </c>
      <c r="F199" s="239" t="s">
        <v>1666</v>
      </c>
      <c r="G199" s="240" t="s">
        <v>1522</v>
      </c>
      <c r="H199" s="241">
        <v>-5</v>
      </c>
      <c r="I199" s="242"/>
      <c r="J199" s="241">
        <f>ROUND(I199*H199,2)</f>
        <v>0</v>
      </c>
      <c r="K199" s="239" t="s">
        <v>1</v>
      </c>
      <c r="L199" s="243"/>
      <c r="M199" s="244" t="s">
        <v>1</v>
      </c>
      <c r="N199" s="245" t="s">
        <v>42</v>
      </c>
      <c r="O199" s="66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02" t="s">
        <v>365</v>
      </c>
      <c r="AT199" s="202" t="s">
        <v>190</v>
      </c>
      <c r="AU199" s="202" t="s">
        <v>166</v>
      </c>
      <c r="AY199" s="17" t="s">
        <v>148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258</v>
      </c>
      <c r="BM199" s="202" t="s">
        <v>1669</v>
      </c>
    </row>
    <row r="200" spans="2:65" s="12" customFormat="1">
      <c r="B200" s="204"/>
      <c r="C200" s="205"/>
      <c r="D200" s="206" t="s">
        <v>157</v>
      </c>
      <c r="E200" s="207" t="s">
        <v>1</v>
      </c>
      <c r="F200" s="208" t="s">
        <v>1670</v>
      </c>
      <c r="G200" s="205"/>
      <c r="H200" s="207" t="s">
        <v>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157</v>
      </c>
      <c r="AU200" s="214" t="s">
        <v>166</v>
      </c>
      <c r="AV200" s="12" t="s">
        <v>82</v>
      </c>
      <c r="AW200" s="12" t="s">
        <v>32</v>
      </c>
      <c r="AX200" s="12" t="s">
        <v>77</v>
      </c>
      <c r="AY200" s="214" t="s">
        <v>148</v>
      </c>
    </row>
    <row r="201" spans="2:65" s="13" customFormat="1">
      <c r="B201" s="215"/>
      <c r="C201" s="216"/>
      <c r="D201" s="206" t="s">
        <v>157</v>
      </c>
      <c r="E201" s="217" t="s">
        <v>1</v>
      </c>
      <c r="F201" s="218" t="s">
        <v>1671</v>
      </c>
      <c r="G201" s="216"/>
      <c r="H201" s="219">
        <v>-5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157</v>
      </c>
      <c r="AU201" s="225" t="s">
        <v>166</v>
      </c>
      <c r="AV201" s="13" t="s">
        <v>86</v>
      </c>
      <c r="AW201" s="13" t="s">
        <v>32</v>
      </c>
      <c r="AX201" s="13" t="s">
        <v>82</v>
      </c>
      <c r="AY201" s="225" t="s">
        <v>148</v>
      </c>
    </row>
    <row r="202" spans="2:65" s="1" customFormat="1" ht="24" customHeight="1">
      <c r="B202" s="34"/>
      <c r="C202" s="237" t="s">
        <v>495</v>
      </c>
      <c r="D202" s="237" t="s">
        <v>190</v>
      </c>
      <c r="E202" s="238" t="s">
        <v>1672</v>
      </c>
      <c r="F202" s="239" t="s">
        <v>1673</v>
      </c>
      <c r="G202" s="240" t="s">
        <v>1522</v>
      </c>
      <c r="H202" s="241">
        <v>1</v>
      </c>
      <c r="I202" s="242"/>
      <c r="J202" s="241">
        <f>ROUND(I202*H202,2)</f>
        <v>0</v>
      </c>
      <c r="K202" s="239" t="s">
        <v>1</v>
      </c>
      <c r="L202" s="243"/>
      <c r="M202" s="244" t="s">
        <v>1</v>
      </c>
      <c r="N202" s="245" t="s">
        <v>42</v>
      </c>
      <c r="O202" s="66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02" t="s">
        <v>365</v>
      </c>
      <c r="AT202" s="202" t="s">
        <v>190</v>
      </c>
      <c r="AU202" s="202" t="s">
        <v>166</v>
      </c>
      <c r="AY202" s="17" t="s">
        <v>148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82</v>
      </c>
      <c r="BK202" s="203">
        <f>ROUND(I202*H202,2)</f>
        <v>0</v>
      </c>
      <c r="BL202" s="17" t="s">
        <v>258</v>
      </c>
      <c r="BM202" s="202" t="s">
        <v>1674</v>
      </c>
    </row>
    <row r="203" spans="2:65" s="11" customFormat="1" ht="20.9" customHeight="1">
      <c r="B203" s="176"/>
      <c r="C203" s="177"/>
      <c r="D203" s="178" t="s">
        <v>76</v>
      </c>
      <c r="E203" s="190" t="s">
        <v>1675</v>
      </c>
      <c r="F203" s="190" t="s">
        <v>1676</v>
      </c>
      <c r="G203" s="177"/>
      <c r="H203" s="177"/>
      <c r="I203" s="180"/>
      <c r="J203" s="191">
        <f>BK203</f>
        <v>0</v>
      </c>
      <c r="K203" s="177"/>
      <c r="L203" s="182"/>
      <c r="M203" s="183"/>
      <c r="N203" s="184"/>
      <c r="O203" s="184"/>
      <c r="P203" s="185">
        <f>SUM(P204:P212)</f>
        <v>0</v>
      </c>
      <c r="Q203" s="184"/>
      <c r="R203" s="185">
        <f>SUM(R204:R212)</f>
        <v>0</v>
      </c>
      <c r="S203" s="184"/>
      <c r="T203" s="186">
        <f>SUM(T204:T212)</f>
        <v>0</v>
      </c>
      <c r="AR203" s="187" t="s">
        <v>86</v>
      </c>
      <c r="AT203" s="188" t="s">
        <v>76</v>
      </c>
      <c r="AU203" s="188" t="s">
        <v>86</v>
      </c>
      <c r="AY203" s="187" t="s">
        <v>148</v>
      </c>
      <c r="BK203" s="189">
        <f>SUM(BK204:BK212)</f>
        <v>0</v>
      </c>
    </row>
    <row r="204" spans="2:65" s="1" customFormat="1" ht="16.5" customHeight="1">
      <c r="B204" s="34"/>
      <c r="C204" s="237" t="s">
        <v>500</v>
      </c>
      <c r="D204" s="237" t="s">
        <v>190</v>
      </c>
      <c r="E204" s="238" t="s">
        <v>1677</v>
      </c>
      <c r="F204" s="239" t="s">
        <v>1678</v>
      </c>
      <c r="G204" s="240" t="s">
        <v>1522</v>
      </c>
      <c r="H204" s="241">
        <v>1</v>
      </c>
      <c r="I204" s="242"/>
      <c r="J204" s="241">
        <f t="shared" ref="J204:J210" si="10">ROUND(I204*H204,2)</f>
        <v>0</v>
      </c>
      <c r="K204" s="239" t="s">
        <v>1</v>
      </c>
      <c r="L204" s="243"/>
      <c r="M204" s="244" t="s">
        <v>1</v>
      </c>
      <c r="N204" s="245" t="s">
        <v>42</v>
      </c>
      <c r="O204" s="66"/>
      <c r="P204" s="200">
        <f t="shared" ref="P204:P210" si="11">O204*H204</f>
        <v>0</v>
      </c>
      <c r="Q204" s="200">
        <v>0</v>
      </c>
      <c r="R204" s="200">
        <f t="shared" ref="R204:R210" si="12">Q204*H204</f>
        <v>0</v>
      </c>
      <c r="S204" s="200">
        <v>0</v>
      </c>
      <c r="T204" s="201">
        <f t="shared" ref="T204:T210" si="13">S204*H204</f>
        <v>0</v>
      </c>
      <c r="AR204" s="202" t="s">
        <v>365</v>
      </c>
      <c r="AT204" s="202" t="s">
        <v>190</v>
      </c>
      <c r="AU204" s="202" t="s">
        <v>166</v>
      </c>
      <c r="AY204" s="17" t="s">
        <v>148</v>
      </c>
      <c r="BE204" s="203">
        <f t="shared" ref="BE204:BE210" si="14">IF(N204="základní",J204,0)</f>
        <v>0</v>
      </c>
      <c r="BF204" s="203">
        <f t="shared" ref="BF204:BF210" si="15">IF(N204="snížená",J204,0)</f>
        <v>0</v>
      </c>
      <c r="BG204" s="203">
        <f t="shared" ref="BG204:BG210" si="16">IF(N204="zákl. přenesená",J204,0)</f>
        <v>0</v>
      </c>
      <c r="BH204" s="203">
        <f t="shared" ref="BH204:BH210" si="17">IF(N204="sníž. přenesená",J204,0)</f>
        <v>0</v>
      </c>
      <c r="BI204" s="203">
        <f t="shared" ref="BI204:BI210" si="18">IF(N204="nulová",J204,0)</f>
        <v>0</v>
      </c>
      <c r="BJ204" s="17" t="s">
        <v>82</v>
      </c>
      <c r="BK204" s="203">
        <f t="shared" ref="BK204:BK210" si="19">ROUND(I204*H204,2)</f>
        <v>0</v>
      </c>
      <c r="BL204" s="17" t="s">
        <v>258</v>
      </c>
      <c r="BM204" s="202" t="s">
        <v>1679</v>
      </c>
    </row>
    <row r="205" spans="2:65" s="1" customFormat="1" ht="16.5" customHeight="1">
      <c r="B205" s="34"/>
      <c r="C205" s="237" t="s">
        <v>508</v>
      </c>
      <c r="D205" s="237" t="s">
        <v>190</v>
      </c>
      <c r="E205" s="238" t="s">
        <v>1680</v>
      </c>
      <c r="F205" s="239" t="s">
        <v>1681</v>
      </c>
      <c r="G205" s="240" t="s">
        <v>1522</v>
      </c>
      <c r="H205" s="241">
        <v>1</v>
      </c>
      <c r="I205" s="242"/>
      <c r="J205" s="241">
        <f t="shared" si="10"/>
        <v>0</v>
      </c>
      <c r="K205" s="239" t="s">
        <v>1</v>
      </c>
      <c r="L205" s="243"/>
      <c r="M205" s="244" t="s">
        <v>1</v>
      </c>
      <c r="N205" s="245" t="s">
        <v>42</v>
      </c>
      <c r="O205" s="66"/>
      <c r="P205" s="200">
        <f t="shared" si="11"/>
        <v>0</v>
      </c>
      <c r="Q205" s="200">
        <v>0</v>
      </c>
      <c r="R205" s="200">
        <f t="shared" si="12"/>
        <v>0</v>
      </c>
      <c r="S205" s="200">
        <v>0</v>
      </c>
      <c r="T205" s="201">
        <f t="shared" si="13"/>
        <v>0</v>
      </c>
      <c r="AR205" s="202" t="s">
        <v>365</v>
      </c>
      <c r="AT205" s="202" t="s">
        <v>190</v>
      </c>
      <c r="AU205" s="202" t="s">
        <v>166</v>
      </c>
      <c r="AY205" s="17" t="s">
        <v>148</v>
      </c>
      <c r="BE205" s="203">
        <f t="shared" si="14"/>
        <v>0</v>
      </c>
      <c r="BF205" s="203">
        <f t="shared" si="15"/>
        <v>0</v>
      </c>
      <c r="BG205" s="203">
        <f t="shared" si="16"/>
        <v>0</v>
      </c>
      <c r="BH205" s="203">
        <f t="shared" si="17"/>
        <v>0</v>
      </c>
      <c r="BI205" s="203">
        <f t="shared" si="18"/>
        <v>0</v>
      </c>
      <c r="BJ205" s="17" t="s">
        <v>82</v>
      </c>
      <c r="BK205" s="203">
        <f t="shared" si="19"/>
        <v>0</v>
      </c>
      <c r="BL205" s="17" t="s">
        <v>258</v>
      </c>
      <c r="BM205" s="202" t="s">
        <v>1682</v>
      </c>
    </row>
    <row r="206" spans="2:65" s="1" customFormat="1" ht="16.5" customHeight="1">
      <c r="B206" s="34"/>
      <c r="C206" s="237" t="s">
        <v>513</v>
      </c>
      <c r="D206" s="237" t="s">
        <v>190</v>
      </c>
      <c r="E206" s="238" t="s">
        <v>1683</v>
      </c>
      <c r="F206" s="239" t="s">
        <v>1684</v>
      </c>
      <c r="G206" s="240" t="s">
        <v>1522</v>
      </c>
      <c r="H206" s="241">
        <v>5</v>
      </c>
      <c r="I206" s="242"/>
      <c r="J206" s="241">
        <f t="shared" si="10"/>
        <v>0</v>
      </c>
      <c r="K206" s="239" t="s">
        <v>1</v>
      </c>
      <c r="L206" s="243"/>
      <c r="M206" s="244" t="s">
        <v>1</v>
      </c>
      <c r="N206" s="245" t="s">
        <v>42</v>
      </c>
      <c r="O206" s="66"/>
      <c r="P206" s="200">
        <f t="shared" si="11"/>
        <v>0</v>
      </c>
      <c r="Q206" s="200">
        <v>0</v>
      </c>
      <c r="R206" s="200">
        <f t="shared" si="12"/>
        <v>0</v>
      </c>
      <c r="S206" s="200">
        <v>0</v>
      </c>
      <c r="T206" s="201">
        <f t="shared" si="13"/>
        <v>0</v>
      </c>
      <c r="AR206" s="202" t="s">
        <v>365</v>
      </c>
      <c r="AT206" s="202" t="s">
        <v>190</v>
      </c>
      <c r="AU206" s="202" t="s">
        <v>166</v>
      </c>
      <c r="AY206" s="17" t="s">
        <v>148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17" t="s">
        <v>82</v>
      </c>
      <c r="BK206" s="203">
        <f t="shared" si="19"/>
        <v>0</v>
      </c>
      <c r="BL206" s="17" t="s">
        <v>258</v>
      </c>
      <c r="BM206" s="202" t="s">
        <v>1685</v>
      </c>
    </row>
    <row r="207" spans="2:65" s="1" customFormat="1" ht="16.5" customHeight="1">
      <c r="B207" s="34"/>
      <c r="C207" s="237" t="s">
        <v>520</v>
      </c>
      <c r="D207" s="237" t="s">
        <v>190</v>
      </c>
      <c r="E207" s="238" t="s">
        <v>1686</v>
      </c>
      <c r="F207" s="239" t="s">
        <v>1687</v>
      </c>
      <c r="G207" s="240" t="s">
        <v>1522</v>
      </c>
      <c r="H207" s="241">
        <v>1</v>
      </c>
      <c r="I207" s="242"/>
      <c r="J207" s="241">
        <f t="shared" si="10"/>
        <v>0</v>
      </c>
      <c r="K207" s="239" t="s">
        <v>1</v>
      </c>
      <c r="L207" s="243"/>
      <c r="M207" s="244" t="s">
        <v>1</v>
      </c>
      <c r="N207" s="245" t="s">
        <v>42</v>
      </c>
      <c r="O207" s="66"/>
      <c r="P207" s="200">
        <f t="shared" si="11"/>
        <v>0</v>
      </c>
      <c r="Q207" s="200">
        <v>0</v>
      </c>
      <c r="R207" s="200">
        <f t="shared" si="12"/>
        <v>0</v>
      </c>
      <c r="S207" s="200">
        <v>0</v>
      </c>
      <c r="T207" s="201">
        <f t="shared" si="13"/>
        <v>0</v>
      </c>
      <c r="AR207" s="202" t="s">
        <v>365</v>
      </c>
      <c r="AT207" s="202" t="s">
        <v>190</v>
      </c>
      <c r="AU207" s="202" t="s">
        <v>166</v>
      </c>
      <c r="AY207" s="17" t="s">
        <v>148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17" t="s">
        <v>82</v>
      </c>
      <c r="BK207" s="203">
        <f t="shared" si="19"/>
        <v>0</v>
      </c>
      <c r="BL207" s="17" t="s">
        <v>258</v>
      </c>
      <c r="BM207" s="202" t="s">
        <v>1688</v>
      </c>
    </row>
    <row r="208" spans="2:65" s="1" customFormat="1" ht="16.5" customHeight="1">
      <c r="B208" s="34"/>
      <c r="C208" s="237" t="s">
        <v>540</v>
      </c>
      <c r="D208" s="237" t="s">
        <v>190</v>
      </c>
      <c r="E208" s="238" t="s">
        <v>1689</v>
      </c>
      <c r="F208" s="239" t="s">
        <v>1690</v>
      </c>
      <c r="G208" s="240" t="s">
        <v>1522</v>
      </c>
      <c r="H208" s="241">
        <v>6</v>
      </c>
      <c r="I208" s="242"/>
      <c r="J208" s="241">
        <f t="shared" si="10"/>
        <v>0</v>
      </c>
      <c r="K208" s="239" t="s">
        <v>1</v>
      </c>
      <c r="L208" s="243"/>
      <c r="M208" s="244" t="s">
        <v>1</v>
      </c>
      <c r="N208" s="245" t="s">
        <v>42</v>
      </c>
      <c r="O208" s="66"/>
      <c r="P208" s="200">
        <f t="shared" si="11"/>
        <v>0</v>
      </c>
      <c r="Q208" s="200">
        <v>0</v>
      </c>
      <c r="R208" s="200">
        <f t="shared" si="12"/>
        <v>0</v>
      </c>
      <c r="S208" s="200">
        <v>0</v>
      </c>
      <c r="T208" s="201">
        <f t="shared" si="13"/>
        <v>0</v>
      </c>
      <c r="AR208" s="202" t="s">
        <v>365</v>
      </c>
      <c r="AT208" s="202" t="s">
        <v>190</v>
      </c>
      <c r="AU208" s="202" t="s">
        <v>166</v>
      </c>
      <c r="AY208" s="17" t="s">
        <v>148</v>
      </c>
      <c r="BE208" s="203">
        <f t="shared" si="14"/>
        <v>0</v>
      </c>
      <c r="BF208" s="203">
        <f t="shared" si="15"/>
        <v>0</v>
      </c>
      <c r="BG208" s="203">
        <f t="shared" si="16"/>
        <v>0</v>
      </c>
      <c r="BH208" s="203">
        <f t="shared" si="17"/>
        <v>0</v>
      </c>
      <c r="BI208" s="203">
        <f t="shared" si="18"/>
        <v>0</v>
      </c>
      <c r="BJ208" s="17" t="s">
        <v>82</v>
      </c>
      <c r="BK208" s="203">
        <f t="shared" si="19"/>
        <v>0</v>
      </c>
      <c r="BL208" s="17" t="s">
        <v>258</v>
      </c>
      <c r="BM208" s="202" t="s">
        <v>1691</v>
      </c>
    </row>
    <row r="209" spans="2:65" s="1" customFormat="1" ht="16.5" customHeight="1">
      <c r="B209" s="34"/>
      <c r="C209" s="237" t="s">
        <v>552</v>
      </c>
      <c r="D209" s="237" t="s">
        <v>190</v>
      </c>
      <c r="E209" s="238" t="s">
        <v>1692</v>
      </c>
      <c r="F209" s="239" t="s">
        <v>1693</v>
      </c>
      <c r="G209" s="240" t="s">
        <v>1522</v>
      </c>
      <c r="H209" s="241">
        <v>2</v>
      </c>
      <c r="I209" s="242"/>
      <c r="J209" s="241">
        <f t="shared" si="10"/>
        <v>0</v>
      </c>
      <c r="K209" s="239" t="s">
        <v>1</v>
      </c>
      <c r="L209" s="243"/>
      <c r="M209" s="244" t="s">
        <v>1</v>
      </c>
      <c r="N209" s="245" t="s">
        <v>42</v>
      </c>
      <c r="O209" s="66"/>
      <c r="P209" s="200">
        <f t="shared" si="11"/>
        <v>0</v>
      </c>
      <c r="Q209" s="200">
        <v>0</v>
      </c>
      <c r="R209" s="200">
        <f t="shared" si="12"/>
        <v>0</v>
      </c>
      <c r="S209" s="200">
        <v>0</v>
      </c>
      <c r="T209" s="201">
        <f t="shared" si="13"/>
        <v>0</v>
      </c>
      <c r="AR209" s="202" t="s">
        <v>365</v>
      </c>
      <c r="AT209" s="202" t="s">
        <v>190</v>
      </c>
      <c r="AU209" s="202" t="s">
        <v>166</v>
      </c>
      <c r="AY209" s="17" t="s">
        <v>148</v>
      </c>
      <c r="BE209" s="203">
        <f t="shared" si="14"/>
        <v>0</v>
      </c>
      <c r="BF209" s="203">
        <f t="shared" si="15"/>
        <v>0</v>
      </c>
      <c r="BG209" s="203">
        <f t="shared" si="16"/>
        <v>0</v>
      </c>
      <c r="BH209" s="203">
        <f t="shared" si="17"/>
        <v>0</v>
      </c>
      <c r="BI209" s="203">
        <f t="shared" si="18"/>
        <v>0</v>
      </c>
      <c r="BJ209" s="17" t="s">
        <v>82</v>
      </c>
      <c r="BK209" s="203">
        <f t="shared" si="19"/>
        <v>0</v>
      </c>
      <c r="BL209" s="17" t="s">
        <v>258</v>
      </c>
      <c r="BM209" s="202" t="s">
        <v>1694</v>
      </c>
    </row>
    <row r="210" spans="2:65" s="1" customFormat="1" ht="16.5" customHeight="1">
      <c r="B210" s="34"/>
      <c r="C210" s="237" t="s">
        <v>564</v>
      </c>
      <c r="D210" s="237" t="s">
        <v>190</v>
      </c>
      <c r="E210" s="238" t="s">
        <v>1695</v>
      </c>
      <c r="F210" s="239" t="s">
        <v>1693</v>
      </c>
      <c r="G210" s="240" t="s">
        <v>1522</v>
      </c>
      <c r="H210" s="241">
        <v>-2</v>
      </c>
      <c r="I210" s="242"/>
      <c r="J210" s="241">
        <f t="shared" si="10"/>
        <v>0</v>
      </c>
      <c r="K210" s="239" t="s">
        <v>1</v>
      </c>
      <c r="L210" s="243"/>
      <c r="M210" s="244" t="s">
        <v>1</v>
      </c>
      <c r="N210" s="245" t="s">
        <v>42</v>
      </c>
      <c r="O210" s="66"/>
      <c r="P210" s="200">
        <f t="shared" si="11"/>
        <v>0</v>
      </c>
      <c r="Q210" s="200">
        <v>0</v>
      </c>
      <c r="R210" s="200">
        <f t="shared" si="12"/>
        <v>0</v>
      </c>
      <c r="S210" s="200">
        <v>0</v>
      </c>
      <c r="T210" s="201">
        <f t="shared" si="13"/>
        <v>0</v>
      </c>
      <c r="AR210" s="202" t="s">
        <v>365</v>
      </c>
      <c r="AT210" s="202" t="s">
        <v>190</v>
      </c>
      <c r="AU210" s="202" t="s">
        <v>166</v>
      </c>
      <c r="AY210" s="17" t="s">
        <v>148</v>
      </c>
      <c r="BE210" s="203">
        <f t="shared" si="14"/>
        <v>0</v>
      </c>
      <c r="BF210" s="203">
        <f t="shared" si="15"/>
        <v>0</v>
      </c>
      <c r="BG210" s="203">
        <f t="shared" si="16"/>
        <v>0</v>
      </c>
      <c r="BH210" s="203">
        <f t="shared" si="17"/>
        <v>0</v>
      </c>
      <c r="BI210" s="203">
        <f t="shared" si="18"/>
        <v>0</v>
      </c>
      <c r="BJ210" s="17" t="s">
        <v>82</v>
      </c>
      <c r="BK210" s="203">
        <f t="shared" si="19"/>
        <v>0</v>
      </c>
      <c r="BL210" s="17" t="s">
        <v>258</v>
      </c>
      <c r="BM210" s="202" t="s">
        <v>1696</v>
      </c>
    </row>
    <row r="211" spans="2:65" s="12" customFormat="1">
      <c r="B211" s="204"/>
      <c r="C211" s="205"/>
      <c r="D211" s="206" t="s">
        <v>157</v>
      </c>
      <c r="E211" s="207" t="s">
        <v>1</v>
      </c>
      <c r="F211" s="208" t="s">
        <v>1670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157</v>
      </c>
      <c r="AU211" s="214" t="s">
        <v>166</v>
      </c>
      <c r="AV211" s="12" t="s">
        <v>82</v>
      </c>
      <c r="AW211" s="12" t="s">
        <v>32</v>
      </c>
      <c r="AX211" s="12" t="s">
        <v>77</v>
      </c>
      <c r="AY211" s="214" t="s">
        <v>148</v>
      </c>
    </row>
    <row r="212" spans="2:65" s="13" customFormat="1">
      <c r="B212" s="215"/>
      <c r="C212" s="216"/>
      <c r="D212" s="206" t="s">
        <v>157</v>
      </c>
      <c r="E212" s="217" t="s">
        <v>1</v>
      </c>
      <c r="F212" s="218" t="s">
        <v>1697</v>
      </c>
      <c r="G212" s="216"/>
      <c r="H212" s="219">
        <v>-2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157</v>
      </c>
      <c r="AU212" s="225" t="s">
        <v>166</v>
      </c>
      <c r="AV212" s="13" t="s">
        <v>86</v>
      </c>
      <c r="AW212" s="13" t="s">
        <v>32</v>
      </c>
      <c r="AX212" s="13" t="s">
        <v>82</v>
      </c>
      <c r="AY212" s="225" t="s">
        <v>148</v>
      </c>
    </row>
    <row r="213" spans="2:65" s="11" customFormat="1" ht="20.9" customHeight="1">
      <c r="B213" s="176"/>
      <c r="C213" s="177"/>
      <c r="D213" s="178" t="s">
        <v>76</v>
      </c>
      <c r="E213" s="190" t="s">
        <v>1698</v>
      </c>
      <c r="F213" s="190" t="s">
        <v>1639</v>
      </c>
      <c r="G213" s="177"/>
      <c r="H213" s="177"/>
      <c r="I213" s="180"/>
      <c r="J213" s="191">
        <f>BK213</f>
        <v>0</v>
      </c>
      <c r="K213" s="177"/>
      <c r="L213" s="182"/>
      <c r="M213" s="183"/>
      <c r="N213" s="184"/>
      <c r="O213" s="184"/>
      <c r="P213" s="185">
        <f>SUM(P214:P219)</f>
        <v>0</v>
      </c>
      <c r="Q213" s="184"/>
      <c r="R213" s="185">
        <f>SUM(R214:R219)</f>
        <v>0</v>
      </c>
      <c r="S213" s="184"/>
      <c r="T213" s="186">
        <f>SUM(T214:T219)</f>
        <v>0</v>
      </c>
      <c r="AR213" s="187" t="s">
        <v>86</v>
      </c>
      <c r="AT213" s="188" t="s">
        <v>76</v>
      </c>
      <c r="AU213" s="188" t="s">
        <v>86</v>
      </c>
      <c r="AY213" s="187" t="s">
        <v>148</v>
      </c>
      <c r="BK213" s="189">
        <f>SUM(BK214:BK219)</f>
        <v>0</v>
      </c>
    </row>
    <row r="214" spans="2:65" s="1" customFormat="1" ht="24" customHeight="1">
      <c r="B214" s="34"/>
      <c r="C214" s="237" t="s">
        <v>569</v>
      </c>
      <c r="D214" s="237" t="s">
        <v>190</v>
      </c>
      <c r="E214" s="238" t="s">
        <v>1699</v>
      </c>
      <c r="F214" s="239" t="s">
        <v>1700</v>
      </c>
      <c r="G214" s="240" t="s">
        <v>1560</v>
      </c>
      <c r="H214" s="241">
        <v>5</v>
      </c>
      <c r="I214" s="242"/>
      <c r="J214" s="241">
        <f>ROUND(I214*H214,2)</f>
        <v>0</v>
      </c>
      <c r="K214" s="239" t="s">
        <v>1</v>
      </c>
      <c r="L214" s="243"/>
      <c r="M214" s="244" t="s">
        <v>1</v>
      </c>
      <c r="N214" s="245" t="s">
        <v>42</v>
      </c>
      <c r="O214" s="66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02" t="s">
        <v>365</v>
      </c>
      <c r="AT214" s="202" t="s">
        <v>190</v>
      </c>
      <c r="AU214" s="202" t="s">
        <v>166</v>
      </c>
      <c r="AY214" s="17" t="s">
        <v>148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82</v>
      </c>
      <c r="BK214" s="203">
        <f>ROUND(I214*H214,2)</f>
        <v>0</v>
      </c>
      <c r="BL214" s="17" t="s">
        <v>258</v>
      </c>
      <c r="BM214" s="202" t="s">
        <v>1701</v>
      </c>
    </row>
    <row r="215" spans="2:65" s="1" customFormat="1" ht="24" customHeight="1">
      <c r="B215" s="34"/>
      <c r="C215" s="237" t="s">
        <v>740</v>
      </c>
      <c r="D215" s="237" t="s">
        <v>190</v>
      </c>
      <c r="E215" s="238" t="s">
        <v>1702</v>
      </c>
      <c r="F215" s="239" t="s">
        <v>1700</v>
      </c>
      <c r="G215" s="240" t="s">
        <v>1560</v>
      </c>
      <c r="H215" s="241">
        <v>-5</v>
      </c>
      <c r="I215" s="242"/>
      <c r="J215" s="241">
        <f>ROUND(I215*H215,2)</f>
        <v>0</v>
      </c>
      <c r="K215" s="239" t="s">
        <v>1</v>
      </c>
      <c r="L215" s="243"/>
      <c r="M215" s="244" t="s">
        <v>1</v>
      </c>
      <c r="N215" s="245" t="s">
        <v>42</v>
      </c>
      <c r="O215" s="66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02" t="s">
        <v>365</v>
      </c>
      <c r="AT215" s="202" t="s">
        <v>190</v>
      </c>
      <c r="AU215" s="202" t="s">
        <v>166</v>
      </c>
      <c r="AY215" s="17" t="s">
        <v>148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258</v>
      </c>
      <c r="BM215" s="202" t="s">
        <v>1703</v>
      </c>
    </row>
    <row r="216" spans="2:65" s="12" customFormat="1">
      <c r="B216" s="204"/>
      <c r="C216" s="205"/>
      <c r="D216" s="206" t="s">
        <v>157</v>
      </c>
      <c r="E216" s="207" t="s">
        <v>1</v>
      </c>
      <c r="F216" s="208" t="s">
        <v>1670</v>
      </c>
      <c r="G216" s="205"/>
      <c r="H216" s="207" t="s">
        <v>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157</v>
      </c>
      <c r="AU216" s="214" t="s">
        <v>166</v>
      </c>
      <c r="AV216" s="12" t="s">
        <v>82</v>
      </c>
      <c r="AW216" s="12" t="s">
        <v>32</v>
      </c>
      <c r="AX216" s="12" t="s">
        <v>77</v>
      </c>
      <c r="AY216" s="214" t="s">
        <v>148</v>
      </c>
    </row>
    <row r="217" spans="2:65" s="13" customFormat="1">
      <c r="B217" s="215"/>
      <c r="C217" s="216"/>
      <c r="D217" s="206" t="s">
        <v>157</v>
      </c>
      <c r="E217" s="217" t="s">
        <v>1</v>
      </c>
      <c r="F217" s="218" t="s">
        <v>1671</v>
      </c>
      <c r="G217" s="216"/>
      <c r="H217" s="219">
        <v>-5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157</v>
      </c>
      <c r="AU217" s="225" t="s">
        <v>166</v>
      </c>
      <c r="AV217" s="13" t="s">
        <v>86</v>
      </c>
      <c r="AW217" s="13" t="s">
        <v>32</v>
      </c>
      <c r="AX217" s="13" t="s">
        <v>82</v>
      </c>
      <c r="AY217" s="225" t="s">
        <v>148</v>
      </c>
    </row>
    <row r="218" spans="2:65" s="1" customFormat="1" ht="24" customHeight="1">
      <c r="B218" s="34"/>
      <c r="C218" s="237" t="s">
        <v>618</v>
      </c>
      <c r="D218" s="237" t="s">
        <v>190</v>
      </c>
      <c r="E218" s="238" t="s">
        <v>1704</v>
      </c>
      <c r="F218" s="239" t="s">
        <v>1705</v>
      </c>
      <c r="G218" s="240" t="s">
        <v>1560</v>
      </c>
      <c r="H218" s="241">
        <v>16</v>
      </c>
      <c r="I218" s="242"/>
      <c r="J218" s="241">
        <f>ROUND(I218*H218,2)</f>
        <v>0</v>
      </c>
      <c r="K218" s="239" t="s">
        <v>1</v>
      </c>
      <c r="L218" s="243"/>
      <c r="M218" s="244" t="s">
        <v>1</v>
      </c>
      <c r="N218" s="245" t="s">
        <v>42</v>
      </c>
      <c r="O218" s="66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365</v>
      </c>
      <c r="AT218" s="202" t="s">
        <v>190</v>
      </c>
      <c r="AU218" s="202" t="s">
        <v>166</v>
      </c>
      <c r="AY218" s="17" t="s">
        <v>148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258</v>
      </c>
      <c r="BM218" s="202" t="s">
        <v>1706</v>
      </c>
    </row>
    <row r="219" spans="2:65" s="1" customFormat="1" ht="36" customHeight="1">
      <c r="B219" s="34"/>
      <c r="C219" s="237" t="s">
        <v>626</v>
      </c>
      <c r="D219" s="237" t="s">
        <v>190</v>
      </c>
      <c r="E219" s="238" t="s">
        <v>1707</v>
      </c>
      <c r="F219" s="239" t="s">
        <v>1708</v>
      </c>
      <c r="G219" s="240" t="s">
        <v>1560</v>
      </c>
      <c r="H219" s="241">
        <v>1</v>
      </c>
      <c r="I219" s="242"/>
      <c r="J219" s="241">
        <f>ROUND(I219*H219,2)</f>
        <v>0</v>
      </c>
      <c r="K219" s="239" t="s">
        <v>1</v>
      </c>
      <c r="L219" s="243"/>
      <c r="M219" s="244" t="s">
        <v>1</v>
      </c>
      <c r="N219" s="245" t="s">
        <v>42</v>
      </c>
      <c r="O219" s="66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AR219" s="202" t="s">
        <v>365</v>
      </c>
      <c r="AT219" s="202" t="s">
        <v>190</v>
      </c>
      <c r="AU219" s="202" t="s">
        <v>166</v>
      </c>
      <c r="AY219" s="17" t="s">
        <v>148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82</v>
      </c>
      <c r="BK219" s="203">
        <f>ROUND(I219*H219,2)</f>
        <v>0</v>
      </c>
      <c r="BL219" s="17" t="s">
        <v>258</v>
      </c>
      <c r="BM219" s="202" t="s">
        <v>1709</v>
      </c>
    </row>
    <row r="220" spans="2:65" s="11" customFormat="1" ht="20.9" customHeight="1">
      <c r="B220" s="176"/>
      <c r="C220" s="177"/>
      <c r="D220" s="178" t="s">
        <v>76</v>
      </c>
      <c r="E220" s="190" t="s">
        <v>1710</v>
      </c>
      <c r="F220" s="190" t="s">
        <v>1644</v>
      </c>
      <c r="G220" s="177"/>
      <c r="H220" s="177"/>
      <c r="I220" s="180"/>
      <c r="J220" s="191">
        <f>BK220</f>
        <v>0</v>
      </c>
      <c r="K220" s="177"/>
      <c r="L220" s="182"/>
      <c r="M220" s="183"/>
      <c r="N220" s="184"/>
      <c r="O220" s="184"/>
      <c r="P220" s="185">
        <f>SUM(P221:P232)</f>
        <v>0</v>
      </c>
      <c r="Q220" s="184"/>
      <c r="R220" s="185">
        <f>SUM(R221:R232)</f>
        <v>0</v>
      </c>
      <c r="S220" s="184"/>
      <c r="T220" s="186">
        <f>SUM(T221:T232)</f>
        <v>0</v>
      </c>
      <c r="AR220" s="187" t="s">
        <v>86</v>
      </c>
      <c r="AT220" s="188" t="s">
        <v>76</v>
      </c>
      <c r="AU220" s="188" t="s">
        <v>86</v>
      </c>
      <c r="AY220" s="187" t="s">
        <v>148</v>
      </c>
      <c r="BK220" s="189">
        <f>SUM(BK221:BK232)</f>
        <v>0</v>
      </c>
    </row>
    <row r="221" spans="2:65" s="1" customFormat="1" ht="16.5" customHeight="1">
      <c r="B221" s="34"/>
      <c r="C221" s="237" t="s">
        <v>634</v>
      </c>
      <c r="D221" s="237" t="s">
        <v>190</v>
      </c>
      <c r="E221" s="238" t="s">
        <v>1711</v>
      </c>
      <c r="F221" s="239" t="s">
        <v>1646</v>
      </c>
      <c r="G221" s="240" t="s">
        <v>1647</v>
      </c>
      <c r="H221" s="241">
        <v>124</v>
      </c>
      <c r="I221" s="242"/>
      <c r="J221" s="241">
        <f>ROUND(I221*H221,2)</f>
        <v>0</v>
      </c>
      <c r="K221" s="239" t="s">
        <v>1</v>
      </c>
      <c r="L221" s="243"/>
      <c r="M221" s="244" t="s">
        <v>1</v>
      </c>
      <c r="N221" s="245" t="s">
        <v>42</v>
      </c>
      <c r="O221" s="66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02" t="s">
        <v>365</v>
      </c>
      <c r="AT221" s="202" t="s">
        <v>190</v>
      </c>
      <c r="AU221" s="202" t="s">
        <v>166</v>
      </c>
      <c r="AY221" s="17" t="s">
        <v>148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82</v>
      </c>
      <c r="BK221" s="203">
        <f>ROUND(I221*H221,2)</f>
        <v>0</v>
      </c>
      <c r="BL221" s="17" t="s">
        <v>258</v>
      </c>
      <c r="BM221" s="202" t="s">
        <v>1712</v>
      </c>
    </row>
    <row r="222" spans="2:65" s="1" customFormat="1" ht="16.5" customHeight="1">
      <c r="B222" s="34"/>
      <c r="C222" s="237" t="s">
        <v>637</v>
      </c>
      <c r="D222" s="237" t="s">
        <v>190</v>
      </c>
      <c r="E222" s="238" t="s">
        <v>1713</v>
      </c>
      <c r="F222" s="239" t="s">
        <v>1650</v>
      </c>
      <c r="G222" s="240" t="s">
        <v>1647</v>
      </c>
      <c r="H222" s="241">
        <v>89</v>
      </c>
      <c r="I222" s="242"/>
      <c r="J222" s="241">
        <f>ROUND(I222*H222,2)</f>
        <v>0</v>
      </c>
      <c r="K222" s="239" t="s">
        <v>1</v>
      </c>
      <c r="L222" s="243"/>
      <c r="M222" s="244" t="s">
        <v>1</v>
      </c>
      <c r="N222" s="245" t="s">
        <v>42</v>
      </c>
      <c r="O222" s="66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02" t="s">
        <v>365</v>
      </c>
      <c r="AT222" s="202" t="s">
        <v>190</v>
      </c>
      <c r="AU222" s="202" t="s">
        <v>166</v>
      </c>
      <c r="AY222" s="17" t="s">
        <v>148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82</v>
      </c>
      <c r="BK222" s="203">
        <f>ROUND(I222*H222,2)</f>
        <v>0</v>
      </c>
      <c r="BL222" s="17" t="s">
        <v>258</v>
      </c>
      <c r="BM222" s="202" t="s">
        <v>1714</v>
      </c>
    </row>
    <row r="223" spans="2:65" s="1" customFormat="1" ht="16.5" customHeight="1">
      <c r="B223" s="34"/>
      <c r="C223" s="237" t="s">
        <v>747</v>
      </c>
      <c r="D223" s="237" t="s">
        <v>190</v>
      </c>
      <c r="E223" s="238" t="s">
        <v>1715</v>
      </c>
      <c r="F223" s="239" t="s">
        <v>1650</v>
      </c>
      <c r="G223" s="240" t="s">
        <v>1647</v>
      </c>
      <c r="H223" s="241">
        <v>-25</v>
      </c>
      <c r="I223" s="242"/>
      <c r="J223" s="241">
        <f>ROUND(I223*H223,2)</f>
        <v>0</v>
      </c>
      <c r="K223" s="239" t="s">
        <v>1</v>
      </c>
      <c r="L223" s="243"/>
      <c r="M223" s="244" t="s">
        <v>1</v>
      </c>
      <c r="N223" s="245" t="s">
        <v>42</v>
      </c>
      <c r="O223" s="66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02" t="s">
        <v>365</v>
      </c>
      <c r="AT223" s="202" t="s">
        <v>190</v>
      </c>
      <c r="AU223" s="202" t="s">
        <v>166</v>
      </c>
      <c r="AY223" s="17" t="s">
        <v>148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258</v>
      </c>
      <c r="BM223" s="202" t="s">
        <v>1716</v>
      </c>
    </row>
    <row r="224" spans="2:65" s="12" customFormat="1">
      <c r="B224" s="204"/>
      <c r="C224" s="205"/>
      <c r="D224" s="206" t="s">
        <v>157</v>
      </c>
      <c r="E224" s="207" t="s">
        <v>1</v>
      </c>
      <c r="F224" s="208" t="s">
        <v>1717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157</v>
      </c>
      <c r="AU224" s="214" t="s">
        <v>166</v>
      </c>
      <c r="AV224" s="12" t="s">
        <v>82</v>
      </c>
      <c r="AW224" s="12" t="s">
        <v>32</v>
      </c>
      <c r="AX224" s="12" t="s">
        <v>77</v>
      </c>
      <c r="AY224" s="214" t="s">
        <v>148</v>
      </c>
    </row>
    <row r="225" spans="2:65" s="13" customFormat="1">
      <c r="B225" s="215"/>
      <c r="C225" s="216"/>
      <c r="D225" s="206" t="s">
        <v>157</v>
      </c>
      <c r="E225" s="217" t="s">
        <v>1</v>
      </c>
      <c r="F225" s="218" t="s">
        <v>1718</v>
      </c>
      <c r="G225" s="216"/>
      <c r="H225" s="219">
        <v>-25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157</v>
      </c>
      <c r="AU225" s="225" t="s">
        <v>166</v>
      </c>
      <c r="AV225" s="13" t="s">
        <v>86</v>
      </c>
      <c r="AW225" s="13" t="s">
        <v>32</v>
      </c>
      <c r="AX225" s="13" t="s">
        <v>82</v>
      </c>
      <c r="AY225" s="225" t="s">
        <v>148</v>
      </c>
    </row>
    <row r="226" spans="2:65" s="1" customFormat="1" ht="16.5" customHeight="1">
      <c r="B226" s="34"/>
      <c r="C226" s="237" t="s">
        <v>651</v>
      </c>
      <c r="D226" s="237" t="s">
        <v>190</v>
      </c>
      <c r="E226" s="238" t="s">
        <v>1719</v>
      </c>
      <c r="F226" s="239" t="s">
        <v>1653</v>
      </c>
      <c r="G226" s="240" t="s">
        <v>1647</v>
      </c>
      <c r="H226" s="241">
        <v>86</v>
      </c>
      <c r="I226" s="242"/>
      <c r="J226" s="241">
        <f>ROUND(I226*H226,2)</f>
        <v>0</v>
      </c>
      <c r="K226" s="239" t="s">
        <v>1</v>
      </c>
      <c r="L226" s="243"/>
      <c r="M226" s="244" t="s">
        <v>1</v>
      </c>
      <c r="N226" s="245" t="s">
        <v>42</v>
      </c>
      <c r="O226" s="66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02" t="s">
        <v>365</v>
      </c>
      <c r="AT226" s="202" t="s">
        <v>190</v>
      </c>
      <c r="AU226" s="202" t="s">
        <v>166</v>
      </c>
      <c r="AY226" s="17" t="s">
        <v>148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82</v>
      </c>
      <c r="BK226" s="203">
        <f>ROUND(I226*H226,2)</f>
        <v>0</v>
      </c>
      <c r="BL226" s="17" t="s">
        <v>258</v>
      </c>
      <c r="BM226" s="202" t="s">
        <v>1720</v>
      </c>
    </row>
    <row r="227" spans="2:65" s="1" customFormat="1" ht="16.5" customHeight="1">
      <c r="B227" s="34"/>
      <c r="C227" s="237" t="s">
        <v>757</v>
      </c>
      <c r="D227" s="237" t="s">
        <v>190</v>
      </c>
      <c r="E227" s="238" t="s">
        <v>1721</v>
      </c>
      <c r="F227" s="239" t="s">
        <v>1653</v>
      </c>
      <c r="G227" s="240" t="s">
        <v>1647</v>
      </c>
      <c r="H227" s="241">
        <v>-69</v>
      </c>
      <c r="I227" s="242"/>
      <c r="J227" s="241">
        <f>ROUND(I227*H227,2)</f>
        <v>0</v>
      </c>
      <c r="K227" s="239" t="s">
        <v>1</v>
      </c>
      <c r="L227" s="243"/>
      <c r="M227" s="244" t="s">
        <v>1</v>
      </c>
      <c r="N227" s="245" t="s">
        <v>42</v>
      </c>
      <c r="O227" s="66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AR227" s="202" t="s">
        <v>365</v>
      </c>
      <c r="AT227" s="202" t="s">
        <v>190</v>
      </c>
      <c r="AU227" s="202" t="s">
        <v>166</v>
      </c>
      <c r="AY227" s="17" t="s">
        <v>148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82</v>
      </c>
      <c r="BK227" s="203">
        <f>ROUND(I227*H227,2)</f>
        <v>0</v>
      </c>
      <c r="BL227" s="17" t="s">
        <v>258</v>
      </c>
      <c r="BM227" s="202" t="s">
        <v>1722</v>
      </c>
    </row>
    <row r="228" spans="2:65" s="12" customFormat="1">
      <c r="B228" s="204"/>
      <c r="C228" s="205"/>
      <c r="D228" s="206" t="s">
        <v>157</v>
      </c>
      <c r="E228" s="207" t="s">
        <v>1</v>
      </c>
      <c r="F228" s="208" t="s">
        <v>1670</v>
      </c>
      <c r="G228" s="205"/>
      <c r="H228" s="207" t="s">
        <v>1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157</v>
      </c>
      <c r="AU228" s="214" t="s">
        <v>166</v>
      </c>
      <c r="AV228" s="12" t="s">
        <v>82</v>
      </c>
      <c r="AW228" s="12" t="s">
        <v>32</v>
      </c>
      <c r="AX228" s="12" t="s">
        <v>77</v>
      </c>
      <c r="AY228" s="214" t="s">
        <v>148</v>
      </c>
    </row>
    <row r="229" spans="2:65" s="13" customFormat="1">
      <c r="B229" s="215"/>
      <c r="C229" s="216"/>
      <c r="D229" s="206" t="s">
        <v>157</v>
      </c>
      <c r="E229" s="217" t="s">
        <v>1</v>
      </c>
      <c r="F229" s="218" t="s">
        <v>1723</v>
      </c>
      <c r="G229" s="216"/>
      <c r="H229" s="219">
        <v>-69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157</v>
      </c>
      <c r="AU229" s="225" t="s">
        <v>166</v>
      </c>
      <c r="AV229" s="13" t="s">
        <v>86</v>
      </c>
      <c r="AW229" s="13" t="s">
        <v>32</v>
      </c>
      <c r="AX229" s="13" t="s">
        <v>82</v>
      </c>
      <c r="AY229" s="225" t="s">
        <v>148</v>
      </c>
    </row>
    <row r="230" spans="2:65" s="1" customFormat="1" ht="16.5" customHeight="1">
      <c r="B230" s="34"/>
      <c r="C230" s="237" t="s">
        <v>662</v>
      </c>
      <c r="D230" s="237" t="s">
        <v>190</v>
      </c>
      <c r="E230" s="238" t="s">
        <v>1724</v>
      </c>
      <c r="F230" s="239" t="s">
        <v>1656</v>
      </c>
      <c r="G230" s="240" t="s">
        <v>1647</v>
      </c>
      <c r="H230" s="241">
        <v>95</v>
      </c>
      <c r="I230" s="242"/>
      <c r="J230" s="241">
        <f>ROUND(I230*H230,2)</f>
        <v>0</v>
      </c>
      <c r="K230" s="239" t="s">
        <v>1</v>
      </c>
      <c r="L230" s="243"/>
      <c r="M230" s="244" t="s">
        <v>1</v>
      </c>
      <c r="N230" s="245" t="s">
        <v>42</v>
      </c>
      <c r="O230" s="66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02" t="s">
        <v>365</v>
      </c>
      <c r="AT230" s="202" t="s">
        <v>190</v>
      </c>
      <c r="AU230" s="202" t="s">
        <v>166</v>
      </c>
      <c r="AY230" s="17" t="s">
        <v>148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82</v>
      </c>
      <c r="BK230" s="203">
        <f>ROUND(I230*H230,2)</f>
        <v>0</v>
      </c>
      <c r="BL230" s="17" t="s">
        <v>258</v>
      </c>
      <c r="BM230" s="202" t="s">
        <v>1725</v>
      </c>
    </row>
    <row r="231" spans="2:65" s="1" customFormat="1" ht="16.5" customHeight="1">
      <c r="B231" s="34"/>
      <c r="C231" s="237" t="s">
        <v>667</v>
      </c>
      <c r="D231" s="237" t="s">
        <v>190</v>
      </c>
      <c r="E231" s="238" t="s">
        <v>1726</v>
      </c>
      <c r="F231" s="239" t="s">
        <v>1727</v>
      </c>
      <c r="G231" s="240" t="s">
        <v>1647</v>
      </c>
      <c r="H231" s="241">
        <v>38</v>
      </c>
      <c r="I231" s="242"/>
      <c r="J231" s="241">
        <f>ROUND(I231*H231,2)</f>
        <v>0</v>
      </c>
      <c r="K231" s="239" t="s">
        <v>1</v>
      </c>
      <c r="L231" s="243"/>
      <c r="M231" s="244" t="s">
        <v>1</v>
      </c>
      <c r="N231" s="245" t="s">
        <v>42</v>
      </c>
      <c r="O231" s="66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02" t="s">
        <v>365</v>
      </c>
      <c r="AT231" s="202" t="s">
        <v>190</v>
      </c>
      <c r="AU231" s="202" t="s">
        <v>166</v>
      </c>
      <c r="AY231" s="17" t="s">
        <v>148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258</v>
      </c>
      <c r="BM231" s="202" t="s">
        <v>1728</v>
      </c>
    </row>
    <row r="232" spans="2:65" s="1" customFormat="1" ht="16.5" customHeight="1">
      <c r="B232" s="34"/>
      <c r="C232" s="237" t="s">
        <v>674</v>
      </c>
      <c r="D232" s="237" t="s">
        <v>190</v>
      </c>
      <c r="E232" s="238" t="s">
        <v>1729</v>
      </c>
      <c r="F232" s="239" t="s">
        <v>1730</v>
      </c>
      <c r="G232" s="240" t="s">
        <v>1647</v>
      </c>
      <c r="H232" s="241">
        <v>11</v>
      </c>
      <c r="I232" s="242"/>
      <c r="J232" s="241">
        <f>ROUND(I232*H232,2)</f>
        <v>0</v>
      </c>
      <c r="K232" s="239" t="s">
        <v>1</v>
      </c>
      <c r="L232" s="243"/>
      <c r="M232" s="244" t="s">
        <v>1</v>
      </c>
      <c r="N232" s="245" t="s">
        <v>42</v>
      </c>
      <c r="O232" s="66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AR232" s="202" t="s">
        <v>365</v>
      </c>
      <c r="AT232" s="202" t="s">
        <v>190</v>
      </c>
      <c r="AU232" s="202" t="s">
        <v>166</v>
      </c>
      <c r="AY232" s="17" t="s">
        <v>148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82</v>
      </c>
      <c r="BK232" s="203">
        <f>ROUND(I232*H232,2)</f>
        <v>0</v>
      </c>
      <c r="BL232" s="17" t="s">
        <v>258</v>
      </c>
      <c r="BM232" s="202" t="s">
        <v>1731</v>
      </c>
    </row>
    <row r="233" spans="2:65" s="11" customFormat="1" ht="20.9" customHeight="1">
      <c r="B233" s="176"/>
      <c r="C233" s="177"/>
      <c r="D233" s="178" t="s">
        <v>76</v>
      </c>
      <c r="E233" s="190" t="s">
        <v>1732</v>
      </c>
      <c r="F233" s="190" t="s">
        <v>1659</v>
      </c>
      <c r="G233" s="177"/>
      <c r="H233" s="177"/>
      <c r="I233" s="180"/>
      <c r="J233" s="191">
        <f>BK233</f>
        <v>0</v>
      </c>
      <c r="K233" s="177"/>
      <c r="L233" s="182"/>
      <c r="M233" s="183"/>
      <c r="N233" s="184"/>
      <c r="O233" s="184"/>
      <c r="P233" s="185">
        <f>SUM(P234:P246)</f>
        <v>0</v>
      </c>
      <c r="Q233" s="184"/>
      <c r="R233" s="185">
        <f>SUM(R234:R246)</f>
        <v>0</v>
      </c>
      <c r="S233" s="184"/>
      <c r="T233" s="186">
        <f>SUM(T234:T246)</f>
        <v>0</v>
      </c>
      <c r="AR233" s="187" t="s">
        <v>86</v>
      </c>
      <c r="AT233" s="188" t="s">
        <v>76</v>
      </c>
      <c r="AU233" s="188" t="s">
        <v>86</v>
      </c>
      <c r="AY233" s="187" t="s">
        <v>148</v>
      </c>
      <c r="BK233" s="189">
        <f>SUM(BK234:BK246)</f>
        <v>0</v>
      </c>
    </row>
    <row r="234" spans="2:65" s="1" customFormat="1" ht="16.5" customHeight="1">
      <c r="B234" s="34"/>
      <c r="C234" s="237" t="s">
        <v>682</v>
      </c>
      <c r="D234" s="237" t="s">
        <v>190</v>
      </c>
      <c r="E234" s="238" t="s">
        <v>1733</v>
      </c>
      <c r="F234" s="239" t="s">
        <v>1734</v>
      </c>
      <c r="G234" s="240" t="s">
        <v>1647</v>
      </c>
      <c r="H234" s="241">
        <v>124</v>
      </c>
      <c r="I234" s="242"/>
      <c r="J234" s="241">
        <f>ROUND(I234*H234,2)</f>
        <v>0</v>
      </c>
      <c r="K234" s="239" t="s">
        <v>1</v>
      </c>
      <c r="L234" s="243"/>
      <c r="M234" s="244" t="s">
        <v>1</v>
      </c>
      <c r="N234" s="245" t="s">
        <v>42</v>
      </c>
      <c r="O234" s="66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02" t="s">
        <v>365</v>
      </c>
      <c r="AT234" s="202" t="s">
        <v>190</v>
      </c>
      <c r="AU234" s="202" t="s">
        <v>166</v>
      </c>
      <c r="AY234" s="17" t="s">
        <v>148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82</v>
      </c>
      <c r="BK234" s="203">
        <f>ROUND(I234*H234,2)</f>
        <v>0</v>
      </c>
      <c r="BL234" s="17" t="s">
        <v>258</v>
      </c>
      <c r="BM234" s="202" t="s">
        <v>1735</v>
      </c>
    </row>
    <row r="235" spans="2:65" s="1" customFormat="1" ht="16.5" customHeight="1">
      <c r="B235" s="34"/>
      <c r="C235" s="237" t="s">
        <v>687</v>
      </c>
      <c r="D235" s="237" t="s">
        <v>190</v>
      </c>
      <c r="E235" s="238" t="s">
        <v>1736</v>
      </c>
      <c r="F235" s="239" t="s">
        <v>1737</v>
      </c>
      <c r="G235" s="240" t="s">
        <v>1647</v>
      </c>
      <c r="H235" s="241">
        <v>89</v>
      </c>
      <c r="I235" s="242"/>
      <c r="J235" s="241">
        <f>ROUND(I235*H235,2)</f>
        <v>0</v>
      </c>
      <c r="K235" s="239" t="s">
        <v>1</v>
      </c>
      <c r="L235" s="243"/>
      <c r="M235" s="244" t="s">
        <v>1</v>
      </c>
      <c r="N235" s="245" t="s">
        <v>42</v>
      </c>
      <c r="O235" s="66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02" t="s">
        <v>365</v>
      </c>
      <c r="AT235" s="202" t="s">
        <v>190</v>
      </c>
      <c r="AU235" s="202" t="s">
        <v>166</v>
      </c>
      <c r="AY235" s="17" t="s">
        <v>148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258</v>
      </c>
      <c r="BM235" s="202" t="s">
        <v>1738</v>
      </c>
    </row>
    <row r="236" spans="2:65" s="1" customFormat="1" ht="16.5" customHeight="1">
      <c r="B236" s="34"/>
      <c r="C236" s="237" t="s">
        <v>691</v>
      </c>
      <c r="D236" s="237" t="s">
        <v>190</v>
      </c>
      <c r="E236" s="238" t="s">
        <v>1739</v>
      </c>
      <c r="F236" s="239" t="s">
        <v>1737</v>
      </c>
      <c r="G236" s="240" t="s">
        <v>1647</v>
      </c>
      <c r="H236" s="241">
        <v>-25</v>
      </c>
      <c r="I236" s="242"/>
      <c r="J236" s="241">
        <f>ROUND(I236*H236,2)</f>
        <v>0</v>
      </c>
      <c r="K236" s="239" t="s">
        <v>1</v>
      </c>
      <c r="L236" s="243"/>
      <c r="M236" s="244" t="s">
        <v>1</v>
      </c>
      <c r="N236" s="245" t="s">
        <v>42</v>
      </c>
      <c r="O236" s="66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02" t="s">
        <v>365</v>
      </c>
      <c r="AT236" s="202" t="s">
        <v>190</v>
      </c>
      <c r="AU236" s="202" t="s">
        <v>166</v>
      </c>
      <c r="AY236" s="17" t="s">
        <v>148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258</v>
      </c>
      <c r="BM236" s="202" t="s">
        <v>1740</v>
      </c>
    </row>
    <row r="237" spans="2:65" s="12" customFormat="1">
      <c r="B237" s="204"/>
      <c r="C237" s="205"/>
      <c r="D237" s="206" t="s">
        <v>157</v>
      </c>
      <c r="E237" s="207" t="s">
        <v>1</v>
      </c>
      <c r="F237" s="208" t="s">
        <v>1717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157</v>
      </c>
      <c r="AU237" s="214" t="s">
        <v>166</v>
      </c>
      <c r="AV237" s="12" t="s">
        <v>82</v>
      </c>
      <c r="AW237" s="12" t="s">
        <v>32</v>
      </c>
      <c r="AX237" s="12" t="s">
        <v>77</v>
      </c>
      <c r="AY237" s="214" t="s">
        <v>148</v>
      </c>
    </row>
    <row r="238" spans="2:65" s="13" customFormat="1">
      <c r="B238" s="215"/>
      <c r="C238" s="216"/>
      <c r="D238" s="206" t="s">
        <v>157</v>
      </c>
      <c r="E238" s="217" t="s">
        <v>1</v>
      </c>
      <c r="F238" s="218" t="s">
        <v>1718</v>
      </c>
      <c r="G238" s="216"/>
      <c r="H238" s="219">
        <v>-25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157</v>
      </c>
      <c r="AU238" s="225" t="s">
        <v>166</v>
      </c>
      <c r="AV238" s="13" t="s">
        <v>86</v>
      </c>
      <c r="AW238" s="13" t="s">
        <v>32</v>
      </c>
      <c r="AX238" s="13" t="s">
        <v>82</v>
      </c>
      <c r="AY238" s="225" t="s">
        <v>148</v>
      </c>
    </row>
    <row r="239" spans="2:65" s="1" customFormat="1" ht="16.5" customHeight="1">
      <c r="B239" s="34"/>
      <c r="C239" s="237" t="s">
        <v>697</v>
      </c>
      <c r="D239" s="237" t="s">
        <v>190</v>
      </c>
      <c r="E239" s="238" t="s">
        <v>1741</v>
      </c>
      <c r="F239" s="239" t="s">
        <v>1742</v>
      </c>
      <c r="G239" s="240" t="s">
        <v>1647</v>
      </c>
      <c r="H239" s="241">
        <v>86</v>
      </c>
      <c r="I239" s="242"/>
      <c r="J239" s="241">
        <f>ROUND(I239*H239,2)</f>
        <v>0</v>
      </c>
      <c r="K239" s="239" t="s">
        <v>1</v>
      </c>
      <c r="L239" s="243"/>
      <c r="M239" s="244" t="s">
        <v>1</v>
      </c>
      <c r="N239" s="245" t="s">
        <v>42</v>
      </c>
      <c r="O239" s="66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365</v>
      </c>
      <c r="AT239" s="202" t="s">
        <v>190</v>
      </c>
      <c r="AU239" s="202" t="s">
        <v>166</v>
      </c>
      <c r="AY239" s="17" t="s">
        <v>148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258</v>
      </c>
      <c r="BM239" s="202" t="s">
        <v>1743</v>
      </c>
    </row>
    <row r="240" spans="2:65" s="1" customFormat="1" ht="16.5" customHeight="1">
      <c r="B240" s="34"/>
      <c r="C240" s="237" t="s">
        <v>701</v>
      </c>
      <c r="D240" s="237" t="s">
        <v>190</v>
      </c>
      <c r="E240" s="238" t="s">
        <v>1744</v>
      </c>
      <c r="F240" s="239" t="s">
        <v>1742</v>
      </c>
      <c r="G240" s="240" t="s">
        <v>1647</v>
      </c>
      <c r="H240" s="241">
        <v>-69</v>
      </c>
      <c r="I240" s="242"/>
      <c r="J240" s="241">
        <f>ROUND(I240*H240,2)</f>
        <v>0</v>
      </c>
      <c r="K240" s="239" t="s">
        <v>1</v>
      </c>
      <c r="L240" s="243"/>
      <c r="M240" s="244" t="s">
        <v>1</v>
      </c>
      <c r="N240" s="245" t="s">
        <v>42</v>
      </c>
      <c r="O240" s="66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02" t="s">
        <v>365</v>
      </c>
      <c r="AT240" s="202" t="s">
        <v>190</v>
      </c>
      <c r="AU240" s="202" t="s">
        <v>166</v>
      </c>
      <c r="AY240" s="17" t="s">
        <v>148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82</v>
      </c>
      <c r="BK240" s="203">
        <f>ROUND(I240*H240,2)</f>
        <v>0</v>
      </c>
      <c r="BL240" s="17" t="s">
        <v>258</v>
      </c>
      <c r="BM240" s="202" t="s">
        <v>1745</v>
      </c>
    </row>
    <row r="241" spans="2:65" s="12" customFormat="1">
      <c r="B241" s="204"/>
      <c r="C241" s="205"/>
      <c r="D241" s="206" t="s">
        <v>157</v>
      </c>
      <c r="E241" s="207" t="s">
        <v>1</v>
      </c>
      <c r="F241" s="208" t="s">
        <v>1670</v>
      </c>
      <c r="G241" s="205"/>
      <c r="H241" s="207" t="s">
        <v>1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157</v>
      </c>
      <c r="AU241" s="214" t="s">
        <v>166</v>
      </c>
      <c r="AV241" s="12" t="s">
        <v>82</v>
      </c>
      <c r="AW241" s="12" t="s">
        <v>32</v>
      </c>
      <c r="AX241" s="12" t="s">
        <v>77</v>
      </c>
      <c r="AY241" s="214" t="s">
        <v>148</v>
      </c>
    </row>
    <row r="242" spans="2:65" s="13" customFormat="1">
      <c r="B242" s="215"/>
      <c r="C242" s="216"/>
      <c r="D242" s="206" t="s">
        <v>157</v>
      </c>
      <c r="E242" s="217" t="s">
        <v>1</v>
      </c>
      <c r="F242" s="218" t="s">
        <v>1723</v>
      </c>
      <c r="G242" s="216"/>
      <c r="H242" s="219">
        <v>-69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157</v>
      </c>
      <c r="AU242" s="225" t="s">
        <v>166</v>
      </c>
      <c r="AV242" s="13" t="s">
        <v>86</v>
      </c>
      <c r="AW242" s="13" t="s">
        <v>32</v>
      </c>
      <c r="AX242" s="13" t="s">
        <v>82</v>
      </c>
      <c r="AY242" s="225" t="s">
        <v>148</v>
      </c>
    </row>
    <row r="243" spans="2:65" s="1" customFormat="1" ht="16.5" customHeight="1">
      <c r="B243" s="34"/>
      <c r="C243" s="237" t="s">
        <v>705</v>
      </c>
      <c r="D243" s="237" t="s">
        <v>190</v>
      </c>
      <c r="E243" s="238" t="s">
        <v>1746</v>
      </c>
      <c r="F243" s="239" t="s">
        <v>1747</v>
      </c>
      <c r="G243" s="240" t="s">
        <v>1647</v>
      </c>
      <c r="H243" s="241">
        <v>95</v>
      </c>
      <c r="I243" s="242"/>
      <c r="J243" s="241">
        <f>ROUND(I243*H243,2)</f>
        <v>0</v>
      </c>
      <c r="K243" s="239" t="s">
        <v>1</v>
      </c>
      <c r="L243" s="243"/>
      <c r="M243" s="244" t="s">
        <v>1</v>
      </c>
      <c r="N243" s="245" t="s">
        <v>42</v>
      </c>
      <c r="O243" s="66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AR243" s="202" t="s">
        <v>365</v>
      </c>
      <c r="AT243" s="202" t="s">
        <v>190</v>
      </c>
      <c r="AU243" s="202" t="s">
        <v>166</v>
      </c>
      <c r="AY243" s="17" t="s">
        <v>148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82</v>
      </c>
      <c r="BK243" s="203">
        <f>ROUND(I243*H243,2)</f>
        <v>0</v>
      </c>
      <c r="BL243" s="17" t="s">
        <v>258</v>
      </c>
      <c r="BM243" s="202" t="s">
        <v>1748</v>
      </c>
    </row>
    <row r="244" spans="2:65" s="1" customFormat="1" ht="16.5" customHeight="1">
      <c r="B244" s="34"/>
      <c r="C244" s="237" t="s">
        <v>709</v>
      </c>
      <c r="D244" s="237" t="s">
        <v>190</v>
      </c>
      <c r="E244" s="238" t="s">
        <v>1749</v>
      </c>
      <c r="F244" s="239" t="s">
        <v>1750</v>
      </c>
      <c r="G244" s="240" t="s">
        <v>1647</v>
      </c>
      <c r="H244" s="241">
        <v>38</v>
      </c>
      <c r="I244" s="242"/>
      <c r="J244" s="241">
        <f>ROUND(I244*H244,2)</f>
        <v>0</v>
      </c>
      <c r="K244" s="239" t="s">
        <v>1</v>
      </c>
      <c r="L244" s="243"/>
      <c r="M244" s="244" t="s">
        <v>1</v>
      </c>
      <c r="N244" s="245" t="s">
        <v>42</v>
      </c>
      <c r="O244" s="66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02" t="s">
        <v>365</v>
      </c>
      <c r="AT244" s="202" t="s">
        <v>190</v>
      </c>
      <c r="AU244" s="202" t="s">
        <v>166</v>
      </c>
      <c r="AY244" s="17" t="s">
        <v>148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82</v>
      </c>
      <c r="BK244" s="203">
        <f>ROUND(I244*H244,2)</f>
        <v>0</v>
      </c>
      <c r="BL244" s="17" t="s">
        <v>258</v>
      </c>
      <c r="BM244" s="202" t="s">
        <v>1751</v>
      </c>
    </row>
    <row r="245" spans="2:65" s="1" customFormat="1" ht="16.5" customHeight="1">
      <c r="B245" s="34"/>
      <c r="C245" s="237" t="s">
        <v>714</v>
      </c>
      <c r="D245" s="237" t="s">
        <v>190</v>
      </c>
      <c r="E245" s="238" t="s">
        <v>1752</v>
      </c>
      <c r="F245" s="239" t="s">
        <v>1753</v>
      </c>
      <c r="G245" s="240" t="s">
        <v>1647</v>
      </c>
      <c r="H245" s="241">
        <v>11</v>
      </c>
      <c r="I245" s="242"/>
      <c r="J245" s="241">
        <f>ROUND(I245*H245,2)</f>
        <v>0</v>
      </c>
      <c r="K245" s="239" t="s">
        <v>1</v>
      </c>
      <c r="L245" s="243"/>
      <c r="M245" s="244" t="s">
        <v>1</v>
      </c>
      <c r="N245" s="245" t="s">
        <v>42</v>
      </c>
      <c r="O245" s="66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02" t="s">
        <v>365</v>
      </c>
      <c r="AT245" s="202" t="s">
        <v>190</v>
      </c>
      <c r="AU245" s="202" t="s">
        <v>166</v>
      </c>
      <c r="AY245" s="17" t="s">
        <v>148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258</v>
      </c>
      <c r="BM245" s="202" t="s">
        <v>1754</v>
      </c>
    </row>
    <row r="246" spans="2:65" s="1" customFormat="1" ht="24" customHeight="1">
      <c r="B246" s="34"/>
      <c r="C246" s="237" t="s">
        <v>719</v>
      </c>
      <c r="D246" s="237" t="s">
        <v>190</v>
      </c>
      <c r="E246" s="238" t="s">
        <v>1755</v>
      </c>
      <c r="F246" s="239" t="s">
        <v>1661</v>
      </c>
      <c r="G246" s="240" t="s">
        <v>1560</v>
      </c>
      <c r="H246" s="241">
        <v>1</v>
      </c>
      <c r="I246" s="242"/>
      <c r="J246" s="241">
        <f>ROUND(I246*H246,2)</f>
        <v>0</v>
      </c>
      <c r="K246" s="239" t="s">
        <v>1</v>
      </c>
      <c r="L246" s="243"/>
      <c r="M246" s="244" t="s">
        <v>1</v>
      </c>
      <c r="N246" s="245" t="s">
        <v>42</v>
      </c>
      <c r="O246" s="66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02" t="s">
        <v>365</v>
      </c>
      <c r="AT246" s="202" t="s">
        <v>190</v>
      </c>
      <c r="AU246" s="202" t="s">
        <v>166</v>
      </c>
      <c r="AY246" s="17" t="s">
        <v>148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82</v>
      </c>
      <c r="BK246" s="203">
        <f>ROUND(I246*H246,2)</f>
        <v>0</v>
      </c>
      <c r="BL246" s="17" t="s">
        <v>258</v>
      </c>
      <c r="BM246" s="202" t="s">
        <v>1756</v>
      </c>
    </row>
    <row r="247" spans="2:65" s="11" customFormat="1" ht="20.9" customHeight="1">
      <c r="B247" s="176"/>
      <c r="C247" s="177"/>
      <c r="D247" s="178" t="s">
        <v>76</v>
      </c>
      <c r="E247" s="190" t="s">
        <v>1757</v>
      </c>
      <c r="F247" s="190" t="s">
        <v>1758</v>
      </c>
      <c r="G247" s="177"/>
      <c r="H247" s="177"/>
      <c r="I247" s="180"/>
      <c r="J247" s="191">
        <f>BK247</f>
        <v>0</v>
      </c>
      <c r="K247" s="177"/>
      <c r="L247" s="182"/>
      <c r="M247" s="183"/>
      <c r="N247" s="184"/>
      <c r="O247" s="184"/>
      <c r="P247" s="185">
        <f>SUM(P248:P251)</f>
        <v>0</v>
      </c>
      <c r="Q247" s="184"/>
      <c r="R247" s="185">
        <f>SUM(R248:R251)</f>
        <v>0</v>
      </c>
      <c r="S247" s="184"/>
      <c r="T247" s="186">
        <f>SUM(T248:T251)</f>
        <v>0</v>
      </c>
      <c r="AR247" s="187" t="s">
        <v>86</v>
      </c>
      <c r="AT247" s="188" t="s">
        <v>76</v>
      </c>
      <c r="AU247" s="188" t="s">
        <v>86</v>
      </c>
      <c r="AY247" s="187" t="s">
        <v>148</v>
      </c>
      <c r="BK247" s="189">
        <f>SUM(BK248:BK251)</f>
        <v>0</v>
      </c>
    </row>
    <row r="248" spans="2:65" s="1" customFormat="1" ht="16.5" customHeight="1">
      <c r="B248" s="34"/>
      <c r="C248" s="192" t="s">
        <v>723</v>
      </c>
      <c r="D248" s="192" t="s">
        <v>150</v>
      </c>
      <c r="E248" s="193" t="s">
        <v>1759</v>
      </c>
      <c r="F248" s="194" t="s">
        <v>1760</v>
      </c>
      <c r="G248" s="195" t="s">
        <v>874</v>
      </c>
      <c r="H248" s="196">
        <v>1</v>
      </c>
      <c r="I248" s="197"/>
      <c r="J248" s="196">
        <f>ROUND(I248*H248,2)</f>
        <v>0</v>
      </c>
      <c r="K248" s="194" t="s">
        <v>1</v>
      </c>
      <c r="L248" s="38"/>
      <c r="M248" s="198" t="s">
        <v>1</v>
      </c>
      <c r="N248" s="199" t="s">
        <v>42</v>
      </c>
      <c r="O248" s="66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AR248" s="202" t="s">
        <v>258</v>
      </c>
      <c r="AT248" s="202" t="s">
        <v>150</v>
      </c>
      <c r="AU248" s="202" t="s">
        <v>166</v>
      </c>
      <c r="AY248" s="17" t="s">
        <v>148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258</v>
      </c>
      <c r="BM248" s="202" t="s">
        <v>1761</v>
      </c>
    </row>
    <row r="249" spans="2:65" s="1" customFormat="1" ht="16.5" customHeight="1">
      <c r="B249" s="34"/>
      <c r="C249" s="192" t="s">
        <v>727</v>
      </c>
      <c r="D249" s="192" t="s">
        <v>150</v>
      </c>
      <c r="E249" s="193" t="s">
        <v>1762</v>
      </c>
      <c r="F249" s="194" t="s">
        <v>1763</v>
      </c>
      <c r="G249" s="195" t="s">
        <v>874</v>
      </c>
      <c r="H249" s="196">
        <v>1</v>
      </c>
      <c r="I249" s="197"/>
      <c r="J249" s="196">
        <f>ROUND(I249*H249,2)</f>
        <v>0</v>
      </c>
      <c r="K249" s="194" t="s">
        <v>1</v>
      </c>
      <c r="L249" s="38"/>
      <c r="M249" s="198" t="s">
        <v>1</v>
      </c>
      <c r="N249" s="199" t="s">
        <v>42</v>
      </c>
      <c r="O249" s="66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AR249" s="202" t="s">
        <v>258</v>
      </c>
      <c r="AT249" s="202" t="s">
        <v>150</v>
      </c>
      <c r="AU249" s="202" t="s">
        <v>166</v>
      </c>
      <c r="AY249" s="17" t="s">
        <v>148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82</v>
      </c>
      <c r="BK249" s="203">
        <f>ROUND(I249*H249,2)</f>
        <v>0</v>
      </c>
      <c r="BL249" s="17" t="s">
        <v>258</v>
      </c>
      <c r="BM249" s="202" t="s">
        <v>1764</v>
      </c>
    </row>
    <row r="250" spans="2:65" s="1" customFormat="1" ht="16.5" customHeight="1">
      <c r="B250" s="34"/>
      <c r="C250" s="192" t="s">
        <v>732</v>
      </c>
      <c r="D250" s="192" t="s">
        <v>150</v>
      </c>
      <c r="E250" s="193" t="s">
        <v>1765</v>
      </c>
      <c r="F250" s="194" t="s">
        <v>1614</v>
      </c>
      <c r="G250" s="195" t="s">
        <v>978</v>
      </c>
      <c r="H250" s="197"/>
      <c r="I250" s="197"/>
      <c r="J250" s="196">
        <f>ROUND(I250*H250,2)</f>
        <v>0</v>
      </c>
      <c r="K250" s="194" t="s">
        <v>1</v>
      </c>
      <c r="L250" s="38"/>
      <c r="M250" s="198" t="s">
        <v>1</v>
      </c>
      <c r="N250" s="199" t="s">
        <v>42</v>
      </c>
      <c r="O250" s="66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AR250" s="202" t="s">
        <v>258</v>
      </c>
      <c r="AT250" s="202" t="s">
        <v>150</v>
      </c>
      <c r="AU250" s="202" t="s">
        <v>166</v>
      </c>
      <c r="AY250" s="17" t="s">
        <v>148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258</v>
      </c>
      <c r="BM250" s="202" t="s">
        <v>1766</v>
      </c>
    </row>
    <row r="251" spans="2:65" s="1" customFormat="1" ht="16.5" customHeight="1">
      <c r="B251" s="34"/>
      <c r="C251" s="192" t="s">
        <v>736</v>
      </c>
      <c r="D251" s="192" t="s">
        <v>150</v>
      </c>
      <c r="E251" s="193" t="s">
        <v>1767</v>
      </c>
      <c r="F251" s="194" t="s">
        <v>1617</v>
      </c>
      <c r="G251" s="195" t="s">
        <v>978</v>
      </c>
      <c r="H251" s="197"/>
      <c r="I251" s="197"/>
      <c r="J251" s="196">
        <f>ROUND(I251*H251,2)</f>
        <v>0</v>
      </c>
      <c r="K251" s="194" t="s">
        <v>1</v>
      </c>
      <c r="L251" s="38"/>
      <c r="M251" s="257" t="s">
        <v>1</v>
      </c>
      <c r="N251" s="258" t="s">
        <v>42</v>
      </c>
      <c r="O251" s="259"/>
      <c r="P251" s="260">
        <f>O251*H251</f>
        <v>0</v>
      </c>
      <c r="Q251" s="260">
        <v>0</v>
      </c>
      <c r="R251" s="260">
        <f>Q251*H251</f>
        <v>0</v>
      </c>
      <c r="S251" s="260">
        <v>0</v>
      </c>
      <c r="T251" s="261">
        <f>S251*H251</f>
        <v>0</v>
      </c>
      <c r="AR251" s="202" t="s">
        <v>258</v>
      </c>
      <c r="AT251" s="202" t="s">
        <v>150</v>
      </c>
      <c r="AU251" s="202" t="s">
        <v>166</v>
      </c>
      <c r="AY251" s="17" t="s">
        <v>148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82</v>
      </c>
      <c r="BK251" s="203">
        <f>ROUND(I251*H251,2)</f>
        <v>0</v>
      </c>
      <c r="BL251" s="17" t="s">
        <v>258</v>
      </c>
      <c r="BM251" s="202" t="s">
        <v>1768</v>
      </c>
    </row>
    <row r="252" spans="2:65" s="1" customFormat="1" ht="7" customHeight="1">
      <c r="B252" s="49"/>
      <c r="C252" s="50"/>
      <c r="D252" s="50"/>
      <c r="E252" s="50"/>
      <c r="F252" s="50"/>
      <c r="G252" s="50"/>
      <c r="H252" s="50"/>
      <c r="I252" s="142"/>
      <c r="J252" s="50"/>
      <c r="K252" s="50"/>
      <c r="L252" s="38"/>
    </row>
  </sheetData>
  <sheetProtection formatColumns="0" formatRows="0" autoFilter="0"/>
  <autoFilter ref="C137:K251" xr:uid="{00000000-0009-0000-0000-000002000000}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2"/>
  <sheetViews>
    <sheetView showGridLines="0" topLeftCell="A121" workbookViewId="0">
      <selection activeCell="I126" sqref="I126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103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92</v>
      </c>
    </row>
    <row r="3" spans="2:46" ht="7" hidden="1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hidden="1" customHeight="1">
      <c r="B4" s="20"/>
      <c r="D4" s="107" t="s">
        <v>99</v>
      </c>
      <c r="L4" s="20"/>
      <c r="M4" s="108" t="s">
        <v>10</v>
      </c>
      <c r="AT4" s="17" t="s">
        <v>4</v>
      </c>
    </row>
    <row r="5" spans="2:46" ht="7" hidden="1" customHeight="1">
      <c r="B5" s="20"/>
      <c r="L5" s="20"/>
    </row>
    <row r="6" spans="2:46" ht="12" hidden="1" customHeight="1">
      <c r="B6" s="20"/>
      <c r="D6" s="109" t="s">
        <v>14</v>
      </c>
      <c r="L6" s="20"/>
    </row>
    <row r="7" spans="2:46" ht="16.5" hidden="1" customHeight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46" s="1" customFormat="1" ht="12" hidden="1" customHeight="1">
      <c r="B8" s="38"/>
      <c r="D8" s="109" t="s">
        <v>100</v>
      </c>
      <c r="I8" s="110"/>
      <c r="L8" s="38"/>
    </row>
    <row r="9" spans="2:46" s="1" customFormat="1" ht="37" hidden="1" customHeight="1">
      <c r="B9" s="38"/>
      <c r="E9" s="309" t="s">
        <v>1769</v>
      </c>
      <c r="F9" s="310"/>
      <c r="G9" s="310"/>
      <c r="H9" s="310"/>
      <c r="I9" s="110"/>
      <c r="L9" s="38"/>
    </row>
    <row r="10" spans="2:46" s="1" customFormat="1" hidden="1">
      <c r="B10" s="38"/>
      <c r="I10" s="110"/>
      <c r="L10" s="38"/>
    </row>
    <row r="11" spans="2:46" s="1" customFormat="1" ht="12" hidden="1" customHeight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46" s="1" customFormat="1" ht="12" hidden="1" customHeight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46" s="1" customFormat="1" ht="10.9" hidden="1" customHeight="1">
      <c r="B13" s="38"/>
      <c r="I13" s="110"/>
      <c r="L13" s="38"/>
    </row>
    <row r="14" spans="2:46" s="1" customFormat="1" ht="12" hidden="1" customHeight="1">
      <c r="B14" s="38"/>
      <c r="D14" s="109" t="s">
        <v>22</v>
      </c>
      <c r="I14" s="112" t="s">
        <v>23</v>
      </c>
      <c r="J14" s="111" t="s">
        <v>24</v>
      </c>
      <c r="L14" s="38"/>
    </row>
    <row r="15" spans="2:46" s="1" customFormat="1" ht="18" hidden="1" customHeight="1">
      <c r="B15" s="38"/>
      <c r="E15" s="111" t="s">
        <v>25</v>
      </c>
      <c r="I15" s="112" t="s">
        <v>26</v>
      </c>
      <c r="J15" s="111" t="s">
        <v>27</v>
      </c>
      <c r="L15" s="38"/>
    </row>
    <row r="16" spans="2:46" s="1" customFormat="1" ht="7" hidden="1" customHeight="1">
      <c r="B16" s="38"/>
      <c r="I16" s="110"/>
      <c r="L16" s="38"/>
    </row>
    <row r="17" spans="2:12" s="1" customFormat="1" ht="12" hidden="1" customHeight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hidden="1" customHeight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hidden="1" customHeight="1">
      <c r="B19" s="38"/>
      <c r="I19" s="110"/>
      <c r="L19" s="38"/>
    </row>
    <row r="20" spans="2:12" s="1" customFormat="1" ht="12" hidden="1" customHeight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hidden="1" customHeight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hidden="1" customHeight="1">
      <c r="B22" s="38"/>
      <c r="I22" s="110"/>
      <c r="L22" s="38"/>
    </row>
    <row r="23" spans="2:12" s="1" customFormat="1" ht="12" hidden="1" customHeight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hidden="1" customHeight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hidden="1" customHeight="1">
      <c r="B25" s="38"/>
      <c r="I25" s="110"/>
      <c r="L25" s="38"/>
    </row>
    <row r="26" spans="2:12" s="1" customFormat="1" ht="12" hidden="1" customHeight="1">
      <c r="B26" s="38"/>
      <c r="D26" s="109" t="s">
        <v>35</v>
      </c>
      <c r="I26" s="110"/>
      <c r="L26" s="38"/>
    </row>
    <row r="27" spans="2:12" s="7" customFormat="1" ht="16.5" hidden="1" customHeight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hidden="1" customHeight="1">
      <c r="B28" s="38"/>
      <c r="I28" s="110"/>
      <c r="L28" s="38"/>
    </row>
    <row r="29" spans="2:12" s="1" customFormat="1" ht="7" hidden="1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hidden="1" customHeight="1">
      <c r="B30" s="38"/>
      <c r="D30" s="117" t="s">
        <v>37</v>
      </c>
      <c r="I30" s="110"/>
      <c r="J30" s="118">
        <f>ROUND(J122, 2)</f>
        <v>0</v>
      </c>
      <c r="L30" s="38"/>
    </row>
    <row r="31" spans="2:12" s="1" customFormat="1" ht="7" hidden="1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hidden="1" customHeight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hidden="1" customHeight="1">
      <c r="B33" s="38"/>
      <c r="D33" s="121" t="s">
        <v>41</v>
      </c>
      <c r="E33" s="109" t="s">
        <v>42</v>
      </c>
      <c r="F33" s="122">
        <f>ROUND((SUM(BE122:BE181)),  2)</f>
        <v>0</v>
      </c>
      <c r="I33" s="123">
        <v>0.21</v>
      </c>
      <c r="J33" s="122">
        <f>ROUND(((SUM(BE122:BE181))*I33),  2)</f>
        <v>0</v>
      </c>
      <c r="L33" s="38"/>
    </row>
    <row r="34" spans="2:12" s="1" customFormat="1" ht="14.5" hidden="1" customHeight="1">
      <c r="B34" s="38"/>
      <c r="E34" s="109" t="s">
        <v>43</v>
      </c>
      <c r="F34" s="122">
        <f>ROUND((SUM(BF122:BF181)),  2)</f>
        <v>0</v>
      </c>
      <c r="I34" s="123">
        <v>0.15</v>
      </c>
      <c r="J34" s="122">
        <f>ROUND(((SUM(BF122:BF181))*I34),  2)</f>
        <v>0</v>
      </c>
      <c r="L34" s="38"/>
    </row>
    <row r="35" spans="2:12" s="1" customFormat="1" ht="14.5" hidden="1" customHeight="1">
      <c r="B35" s="38"/>
      <c r="E35" s="109" t="s">
        <v>44</v>
      </c>
      <c r="F35" s="122">
        <f>ROUND((SUM(BG122:BG181)),  2)</f>
        <v>0</v>
      </c>
      <c r="I35" s="123">
        <v>0.21</v>
      </c>
      <c r="J35" s="122">
        <f>0</f>
        <v>0</v>
      </c>
      <c r="L35" s="38"/>
    </row>
    <row r="36" spans="2:12" s="1" customFormat="1" ht="14.5" hidden="1" customHeight="1">
      <c r="B36" s="38"/>
      <c r="E36" s="109" t="s">
        <v>45</v>
      </c>
      <c r="F36" s="122">
        <f>ROUND((SUM(BH122:BH181)),  2)</f>
        <v>0</v>
      </c>
      <c r="I36" s="123">
        <v>0.15</v>
      </c>
      <c r="J36" s="122">
        <f>0</f>
        <v>0</v>
      </c>
      <c r="L36" s="38"/>
    </row>
    <row r="37" spans="2:12" s="1" customFormat="1" ht="14.5" hidden="1" customHeight="1">
      <c r="B37" s="38"/>
      <c r="E37" s="109" t="s">
        <v>46</v>
      </c>
      <c r="F37" s="122">
        <f>ROUND((SUM(BI122:BI181)),  2)</f>
        <v>0</v>
      </c>
      <c r="I37" s="123">
        <v>0</v>
      </c>
      <c r="J37" s="122">
        <f>0</f>
        <v>0</v>
      </c>
      <c r="L37" s="38"/>
    </row>
    <row r="38" spans="2:12" s="1" customFormat="1" ht="7" hidden="1" customHeight="1">
      <c r="B38" s="38"/>
      <c r="I38" s="110"/>
      <c r="L38" s="38"/>
    </row>
    <row r="39" spans="2:12" s="1" customFormat="1" ht="25.4" hidden="1" customHeight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hidden="1" customHeight="1">
      <c r="B40" s="38"/>
      <c r="I40" s="110"/>
      <c r="L40" s="38"/>
    </row>
    <row r="41" spans="2:12" ht="14.5" hidden="1" customHeight="1">
      <c r="B41" s="20"/>
      <c r="L41" s="20"/>
    </row>
    <row r="42" spans="2:12" ht="14.5" hidden="1" customHeight="1">
      <c r="B42" s="20"/>
      <c r="L42" s="20"/>
    </row>
    <row r="43" spans="2:12" ht="14.5" hidden="1" customHeight="1">
      <c r="B43" s="20"/>
      <c r="L43" s="20"/>
    </row>
    <row r="44" spans="2:12" ht="14.5" hidden="1" customHeight="1">
      <c r="B44" s="20"/>
      <c r="L44" s="20"/>
    </row>
    <row r="45" spans="2:12" ht="14.5" hidden="1" customHeight="1">
      <c r="B45" s="20"/>
      <c r="L45" s="20"/>
    </row>
    <row r="46" spans="2:12" ht="14.5" hidden="1" customHeight="1">
      <c r="B46" s="20"/>
      <c r="L46" s="20"/>
    </row>
    <row r="47" spans="2:12" ht="14.5" hidden="1" customHeight="1">
      <c r="B47" s="20"/>
      <c r="L47" s="20"/>
    </row>
    <row r="48" spans="2:12" ht="14.5" hidden="1" customHeight="1">
      <c r="B48" s="20"/>
      <c r="L48" s="20"/>
    </row>
    <row r="49" spans="2:12" ht="14.5" hidden="1" customHeight="1">
      <c r="B49" s="20"/>
      <c r="L49" s="20"/>
    </row>
    <row r="50" spans="2:12" s="1" customFormat="1" ht="14.5" hidden="1" customHeight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idden="1">
      <c r="B51" s="20"/>
      <c r="L51" s="20"/>
    </row>
    <row r="52" spans="2:12" hidden="1">
      <c r="B52" s="20"/>
      <c r="L52" s="20"/>
    </row>
    <row r="53" spans="2:12" hidden="1">
      <c r="B53" s="20"/>
      <c r="L53" s="20"/>
    </row>
    <row r="54" spans="2:12" hidden="1">
      <c r="B54" s="20"/>
      <c r="L54" s="20"/>
    </row>
    <row r="55" spans="2:12" hidden="1">
      <c r="B55" s="20"/>
      <c r="L55" s="20"/>
    </row>
    <row r="56" spans="2:12" hidden="1">
      <c r="B56" s="20"/>
      <c r="L56" s="20"/>
    </row>
    <row r="57" spans="2:12" hidden="1">
      <c r="B57" s="20"/>
      <c r="L57" s="20"/>
    </row>
    <row r="58" spans="2:12" hidden="1">
      <c r="B58" s="20"/>
      <c r="L58" s="20"/>
    </row>
    <row r="59" spans="2:12" hidden="1">
      <c r="B59" s="20"/>
      <c r="L59" s="20"/>
    </row>
    <row r="60" spans="2: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idden="1">
      <c r="B62" s="20"/>
      <c r="L62" s="20"/>
    </row>
    <row r="63" spans="2:12" hidden="1">
      <c r="B63" s="20"/>
      <c r="L63" s="20"/>
    </row>
    <row r="64" spans="2: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idden="1">
      <c r="B66" s="20"/>
      <c r="L66" s="20"/>
    </row>
    <row r="67" spans="2:12" hidden="1">
      <c r="B67" s="20"/>
      <c r="L67" s="20"/>
    </row>
    <row r="68" spans="2:12" hidden="1">
      <c r="B68" s="20"/>
      <c r="L68" s="20"/>
    </row>
    <row r="69" spans="2:12" hidden="1">
      <c r="B69" s="20"/>
      <c r="L69" s="20"/>
    </row>
    <row r="70" spans="2:12" hidden="1">
      <c r="B70" s="20"/>
      <c r="L70" s="20"/>
    </row>
    <row r="71" spans="2:12" hidden="1">
      <c r="B71" s="20"/>
      <c r="L71" s="20"/>
    </row>
    <row r="72" spans="2:12" hidden="1">
      <c r="B72" s="20"/>
      <c r="L72" s="20"/>
    </row>
    <row r="73" spans="2:12" hidden="1">
      <c r="B73" s="20"/>
      <c r="L73" s="20"/>
    </row>
    <row r="74" spans="2:12" hidden="1">
      <c r="B74" s="20"/>
      <c r="L74" s="20"/>
    </row>
    <row r="75" spans="2: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hidden="1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spans="2:12" hidden="1"/>
    <row r="79" spans="2:12" hidden="1"/>
    <row r="80" spans="2:12" hidden="1"/>
    <row r="81" spans="2:47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47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47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47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47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47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47" s="1" customFormat="1" ht="16.5" customHeight="1">
      <c r="B87" s="34"/>
      <c r="C87" s="35"/>
      <c r="D87" s="35"/>
      <c r="E87" s="288" t="str">
        <f>E9</f>
        <v>7 - Elektro 1.NP - rozpočet pro dotaci</v>
      </c>
      <c r="F87" s="304"/>
      <c r="G87" s="304"/>
      <c r="H87" s="304"/>
      <c r="I87" s="110"/>
      <c r="J87" s="35"/>
      <c r="K87" s="35"/>
      <c r="L87" s="38"/>
    </row>
    <row r="88" spans="2:47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47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47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47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47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47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47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47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J122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115</v>
      </c>
      <c r="E97" s="154"/>
      <c r="F97" s="154"/>
      <c r="G97" s="154"/>
      <c r="H97" s="154"/>
      <c r="I97" s="155"/>
      <c r="J97" s="156">
        <f>J123</f>
        <v>0</v>
      </c>
      <c r="K97" s="152"/>
      <c r="L97" s="157"/>
    </row>
    <row r="98" spans="2:12" s="9" customFormat="1" ht="19.899999999999999" customHeight="1">
      <c r="B98" s="158"/>
      <c r="C98" s="159"/>
      <c r="D98" s="160" t="s">
        <v>122</v>
      </c>
      <c r="E98" s="161"/>
      <c r="F98" s="161"/>
      <c r="G98" s="161"/>
      <c r="H98" s="161"/>
      <c r="I98" s="162"/>
      <c r="J98" s="163">
        <f>J124</f>
        <v>0</v>
      </c>
      <c r="K98" s="159"/>
      <c r="L98" s="164"/>
    </row>
    <row r="99" spans="2:12" s="9" customFormat="1" ht="14.9" customHeight="1">
      <c r="B99" s="158"/>
      <c r="C99" s="159"/>
      <c r="D99" s="160" t="s">
        <v>1770</v>
      </c>
      <c r="E99" s="161"/>
      <c r="F99" s="161"/>
      <c r="G99" s="161"/>
      <c r="H99" s="161"/>
      <c r="I99" s="162"/>
      <c r="J99" s="163">
        <f>J125</f>
        <v>0</v>
      </c>
      <c r="K99" s="159"/>
      <c r="L99" s="164"/>
    </row>
    <row r="100" spans="2:12" s="9" customFormat="1" ht="14.9" customHeight="1">
      <c r="B100" s="158"/>
      <c r="C100" s="159"/>
      <c r="D100" s="160" t="s">
        <v>1771</v>
      </c>
      <c r="E100" s="161"/>
      <c r="F100" s="161"/>
      <c r="G100" s="161"/>
      <c r="H100" s="161"/>
      <c r="I100" s="162"/>
      <c r="J100" s="163">
        <f>J131</f>
        <v>0</v>
      </c>
      <c r="K100" s="159"/>
      <c r="L100" s="164"/>
    </row>
    <row r="101" spans="2:12" s="9" customFormat="1" ht="14.9" customHeight="1">
      <c r="B101" s="158"/>
      <c r="C101" s="159"/>
      <c r="D101" s="160" t="s">
        <v>1772</v>
      </c>
      <c r="E101" s="161"/>
      <c r="F101" s="161"/>
      <c r="G101" s="161"/>
      <c r="H101" s="161"/>
      <c r="I101" s="162"/>
      <c r="J101" s="163">
        <f>J147</f>
        <v>0</v>
      </c>
      <c r="K101" s="159"/>
      <c r="L101" s="164"/>
    </row>
    <row r="102" spans="2:12" s="9" customFormat="1" ht="14.9" customHeight="1">
      <c r="B102" s="158"/>
      <c r="C102" s="159"/>
      <c r="D102" s="160" t="s">
        <v>1773</v>
      </c>
      <c r="E102" s="161"/>
      <c r="F102" s="161"/>
      <c r="G102" s="161"/>
      <c r="H102" s="161"/>
      <c r="I102" s="162"/>
      <c r="J102" s="163">
        <f>J162</f>
        <v>0</v>
      </c>
      <c r="K102" s="159"/>
      <c r="L102" s="164"/>
    </row>
    <row r="103" spans="2:12" s="1" customFormat="1" ht="21.75" customHeight="1">
      <c r="B103" s="34"/>
      <c r="C103" s="35"/>
      <c r="D103" s="35"/>
      <c r="E103" s="35"/>
      <c r="F103" s="35"/>
      <c r="G103" s="35"/>
      <c r="H103" s="35"/>
      <c r="I103" s="110"/>
      <c r="J103" s="35"/>
      <c r="K103" s="35"/>
      <c r="L103" s="38"/>
    </row>
    <row r="104" spans="2:12" s="1" customFormat="1" ht="7" customHeight="1">
      <c r="B104" s="49"/>
      <c r="C104" s="50"/>
      <c r="D104" s="50"/>
      <c r="E104" s="50"/>
      <c r="F104" s="50"/>
      <c r="G104" s="50"/>
      <c r="H104" s="50"/>
      <c r="I104" s="142"/>
      <c r="J104" s="50"/>
      <c r="K104" s="50"/>
      <c r="L104" s="38"/>
    </row>
    <row r="108" spans="2:12" s="1" customFormat="1" ht="7" customHeight="1">
      <c r="B108" s="51"/>
      <c r="C108" s="52"/>
      <c r="D108" s="52"/>
      <c r="E108" s="52"/>
      <c r="F108" s="52"/>
      <c r="G108" s="52"/>
      <c r="H108" s="52"/>
      <c r="I108" s="145"/>
      <c r="J108" s="52"/>
      <c r="K108" s="52"/>
      <c r="L108" s="38"/>
    </row>
    <row r="109" spans="2:12" s="1" customFormat="1" ht="25" customHeight="1">
      <c r="B109" s="34"/>
      <c r="C109" s="23" t="s">
        <v>133</v>
      </c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7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12" customHeight="1">
      <c r="B111" s="34"/>
      <c r="C111" s="29" t="s">
        <v>14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25" customHeight="1">
      <c r="B112" s="34"/>
      <c r="C112" s="35"/>
      <c r="D112" s="35"/>
      <c r="E112" s="305" t="str">
        <f>E7</f>
        <v>ADMINISTRATIVNÍ BUDOVA AVA investor s.r.o.,p.č.st.2843, k.ú.Nymburk - ENERGETICKÁ OPATŘENÍ</v>
      </c>
      <c r="F112" s="306"/>
      <c r="G112" s="306"/>
      <c r="H112" s="306"/>
      <c r="I112" s="110"/>
      <c r="J112" s="35"/>
      <c r="K112" s="35"/>
      <c r="L112" s="38"/>
    </row>
    <row r="113" spans="2:65" s="1" customFormat="1" ht="12" customHeight="1">
      <c r="B113" s="34"/>
      <c r="C113" s="29" t="s">
        <v>100</v>
      </c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65" s="1" customFormat="1" ht="16.5" customHeight="1">
      <c r="B114" s="34"/>
      <c r="C114" s="35"/>
      <c r="D114" s="35"/>
      <c r="E114" s="288" t="str">
        <f>E9</f>
        <v>7 - Elektro 1.NP - rozpočet pro dotaci</v>
      </c>
      <c r="F114" s="304"/>
      <c r="G114" s="304"/>
      <c r="H114" s="304"/>
      <c r="I114" s="110"/>
      <c r="J114" s="35"/>
      <c r="K114" s="35"/>
      <c r="L114" s="38"/>
    </row>
    <row r="115" spans="2:65" s="1" customFormat="1" ht="7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65" s="1" customFormat="1" ht="12" customHeight="1">
      <c r="B116" s="34"/>
      <c r="C116" s="29" t="s">
        <v>18</v>
      </c>
      <c r="D116" s="35"/>
      <c r="E116" s="35"/>
      <c r="F116" s="27" t="str">
        <f>F12</f>
        <v>Poděbradská ul., Nymburk</v>
      </c>
      <c r="G116" s="35"/>
      <c r="H116" s="35"/>
      <c r="I116" s="112" t="s">
        <v>20</v>
      </c>
      <c r="J116" s="61" t="str">
        <f>IF(J12="","",J12)</f>
        <v>14.8.2019</v>
      </c>
      <c r="K116" s="35"/>
      <c r="L116" s="38"/>
    </row>
    <row r="117" spans="2:65" s="1" customFormat="1" ht="7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65" s="1" customFormat="1" ht="43.15" customHeight="1">
      <c r="B118" s="34"/>
      <c r="C118" s="29" t="s">
        <v>22</v>
      </c>
      <c r="D118" s="35"/>
      <c r="E118" s="35"/>
      <c r="F118" s="27" t="str">
        <f>E15</f>
        <v>AVA investor s.r.o., Hradec Králové</v>
      </c>
      <c r="G118" s="35"/>
      <c r="H118" s="35"/>
      <c r="I118" s="112" t="s">
        <v>30</v>
      </c>
      <c r="J118" s="32" t="str">
        <f>E21</f>
        <v>ARCHAPLAN s.r.o., Hradec Králové</v>
      </c>
      <c r="K118" s="35"/>
      <c r="L118" s="38"/>
    </row>
    <row r="119" spans="2:65" s="1" customFormat="1" ht="15.25" customHeight="1">
      <c r="B119" s="34"/>
      <c r="C119" s="29" t="s">
        <v>28</v>
      </c>
      <c r="D119" s="35"/>
      <c r="E119" s="35"/>
      <c r="F119" s="27" t="str">
        <f>IF(E18="","",E18)</f>
        <v>Vyplň údaj</v>
      </c>
      <c r="G119" s="35"/>
      <c r="H119" s="35"/>
      <c r="I119" s="112" t="s">
        <v>33</v>
      </c>
      <c r="J119" s="32" t="str">
        <f>E24</f>
        <v xml:space="preserve"> </v>
      </c>
      <c r="K119" s="35"/>
      <c r="L119" s="38"/>
    </row>
    <row r="120" spans="2:65" s="1" customFormat="1" ht="10.4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65" s="10" customFormat="1" ht="29.25" customHeight="1">
      <c r="B121" s="165"/>
      <c r="C121" s="166" t="s">
        <v>134</v>
      </c>
      <c r="D121" s="167" t="s">
        <v>62</v>
      </c>
      <c r="E121" s="167" t="s">
        <v>58</v>
      </c>
      <c r="F121" s="167" t="s">
        <v>59</v>
      </c>
      <c r="G121" s="167" t="s">
        <v>135</v>
      </c>
      <c r="H121" s="167" t="s">
        <v>136</v>
      </c>
      <c r="I121" s="168" t="s">
        <v>137</v>
      </c>
      <c r="J121" s="169" t="s">
        <v>104</v>
      </c>
      <c r="K121" s="170" t="s">
        <v>138</v>
      </c>
      <c r="L121" s="171"/>
      <c r="M121" s="70" t="s">
        <v>1</v>
      </c>
      <c r="N121" s="71" t="s">
        <v>41</v>
      </c>
      <c r="O121" s="71" t="s">
        <v>139</v>
      </c>
      <c r="P121" s="71" t="s">
        <v>140</v>
      </c>
      <c r="Q121" s="71" t="s">
        <v>141</v>
      </c>
      <c r="R121" s="71" t="s">
        <v>142</v>
      </c>
      <c r="S121" s="71" t="s">
        <v>143</v>
      </c>
      <c r="T121" s="72" t="s">
        <v>144</v>
      </c>
    </row>
    <row r="122" spans="2:65" s="1" customFormat="1" ht="22.9" customHeight="1">
      <c r="B122" s="34"/>
      <c r="C122" s="77" t="s">
        <v>145</v>
      </c>
      <c r="D122" s="35"/>
      <c r="E122" s="35"/>
      <c r="F122" s="35"/>
      <c r="G122" s="35"/>
      <c r="H122" s="35"/>
      <c r="I122" s="110"/>
      <c r="J122" s="172">
        <f>BK122</f>
        <v>0</v>
      </c>
      <c r="K122" s="35"/>
      <c r="L122" s="38"/>
      <c r="M122" s="73"/>
      <c r="N122" s="74"/>
      <c r="O122" s="74"/>
      <c r="P122" s="173">
        <f>P123</f>
        <v>0</v>
      </c>
      <c r="Q122" s="74"/>
      <c r="R122" s="173">
        <f>R123</f>
        <v>0</v>
      </c>
      <c r="S122" s="74"/>
      <c r="T122" s="174">
        <f>T123</f>
        <v>0</v>
      </c>
      <c r="AT122" s="17" t="s">
        <v>76</v>
      </c>
      <c r="AU122" s="17" t="s">
        <v>106</v>
      </c>
      <c r="BK122" s="175">
        <f>BK123</f>
        <v>0</v>
      </c>
    </row>
    <row r="123" spans="2:65" s="11" customFormat="1" ht="25.9" customHeight="1">
      <c r="B123" s="176"/>
      <c r="C123" s="177"/>
      <c r="D123" s="178" t="s">
        <v>76</v>
      </c>
      <c r="E123" s="179" t="s">
        <v>940</v>
      </c>
      <c r="F123" s="179" t="s">
        <v>941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</v>
      </c>
      <c r="S123" s="184"/>
      <c r="T123" s="186">
        <f>T124</f>
        <v>0</v>
      </c>
      <c r="AR123" s="187" t="s">
        <v>86</v>
      </c>
      <c r="AT123" s="188" t="s">
        <v>76</v>
      </c>
      <c r="AU123" s="188" t="s">
        <v>77</v>
      </c>
      <c r="AY123" s="187" t="s">
        <v>148</v>
      </c>
      <c r="BK123" s="189">
        <f>BK124</f>
        <v>0</v>
      </c>
    </row>
    <row r="124" spans="2:65" s="11" customFormat="1" ht="22.9" customHeight="1">
      <c r="B124" s="176"/>
      <c r="C124" s="177"/>
      <c r="D124" s="178" t="s">
        <v>76</v>
      </c>
      <c r="E124" s="190" t="s">
        <v>1193</v>
      </c>
      <c r="F124" s="190" t="s">
        <v>1194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P125+P131+P147+P162</f>
        <v>0</v>
      </c>
      <c r="Q124" s="184"/>
      <c r="R124" s="185">
        <f>R125+R131+R147+R162</f>
        <v>0</v>
      </c>
      <c r="S124" s="184"/>
      <c r="T124" s="186">
        <f>T125+T131+T147+T162</f>
        <v>0</v>
      </c>
      <c r="AR124" s="187" t="s">
        <v>86</v>
      </c>
      <c r="AT124" s="188" t="s">
        <v>76</v>
      </c>
      <c r="AU124" s="188" t="s">
        <v>82</v>
      </c>
      <c r="AY124" s="187" t="s">
        <v>148</v>
      </c>
      <c r="BK124" s="189">
        <f>BK125+BK131+BK147+BK162</f>
        <v>0</v>
      </c>
    </row>
    <row r="125" spans="2:65" s="11" customFormat="1" ht="20.9" customHeight="1">
      <c r="B125" s="176"/>
      <c r="C125" s="177"/>
      <c r="D125" s="178" t="s">
        <v>76</v>
      </c>
      <c r="E125" s="190" t="s">
        <v>1774</v>
      </c>
      <c r="F125" s="190" t="s">
        <v>1775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SUM(P126:P130)</f>
        <v>0</v>
      </c>
      <c r="Q125" s="184"/>
      <c r="R125" s="185">
        <f>SUM(R126:R130)</f>
        <v>0</v>
      </c>
      <c r="S125" s="184"/>
      <c r="T125" s="186">
        <f>SUM(T126:T130)</f>
        <v>0</v>
      </c>
      <c r="AR125" s="187" t="s">
        <v>86</v>
      </c>
      <c r="AT125" s="188" t="s">
        <v>76</v>
      </c>
      <c r="AU125" s="188" t="s">
        <v>86</v>
      </c>
      <c r="AY125" s="187" t="s">
        <v>148</v>
      </c>
      <c r="BK125" s="189">
        <f>SUM(BK126:BK130)</f>
        <v>0</v>
      </c>
    </row>
    <row r="126" spans="2:65" s="1" customFormat="1" ht="24" customHeight="1">
      <c r="B126" s="34"/>
      <c r="C126" s="237" t="s">
        <v>82</v>
      </c>
      <c r="D126" s="237" t="s">
        <v>190</v>
      </c>
      <c r="E126" s="238" t="s">
        <v>1776</v>
      </c>
      <c r="F126" s="239" t="s">
        <v>1777</v>
      </c>
      <c r="G126" s="240" t="s">
        <v>1522</v>
      </c>
      <c r="H126" s="241">
        <v>22</v>
      </c>
      <c r="I126" s="242"/>
      <c r="J126" s="241">
        <f>ROUND(I126*H126,2)</f>
        <v>0</v>
      </c>
      <c r="K126" s="239" t="s">
        <v>1</v>
      </c>
      <c r="L126" s="243"/>
      <c r="M126" s="244" t="s">
        <v>1</v>
      </c>
      <c r="N126" s="245" t="s">
        <v>42</v>
      </c>
      <c r="O126" s="6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365</v>
      </c>
      <c r="AT126" s="202" t="s">
        <v>190</v>
      </c>
      <c r="AU126" s="202" t="s">
        <v>166</v>
      </c>
      <c r="AY126" s="17" t="s">
        <v>148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258</v>
      </c>
      <c r="BM126" s="202" t="s">
        <v>86</v>
      </c>
    </row>
    <row r="127" spans="2:65" s="1" customFormat="1" ht="24" customHeight="1">
      <c r="B127" s="34"/>
      <c r="C127" s="237" t="s">
        <v>86</v>
      </c>
      <c r="D127" s="237" t="s">
        <v>190</v>
      </c>
      <c r="E127" s="238" t="s">
        <v>1778</v>
      </c>
      <c r="F127" s="239" t="s">
        <v>1779</v>
      </c>
      <c r="G127" s="240" t="s">
        <v>1522</v>
      </c>
      <c r="H127" s="241">
        <v>7</v>
      </c>
      <c r="I127" s="242"/>
      <c r="J127" s="241">
        <f>ROUND(I127*H127,2)</f>
        <v>0</v>
      </c>
      <c r="K127" s="239" t="s">
        <v>1</v>
      </c>
      <c r="L127" s="243"/>
      <c r="M127" s="244" t="s">
        <v>1</v>
      </c>
      <c r="N127" s="245" t="s">
        <v>42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365</v>
      </c>
      <c r="AT127" s="202" t="s">
        <v>190</v>
      </c>
      <c r="AU127" s="202" t="s">
        <v>166</v>
      </c>
      <c r="AY127" s="17" t="s">
        <v>148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258</v>
      </c>
      <c r="BM127" s="202" t="s">
        <v>155</v>
      </c>
    </row>
    <row r="128" spans="2:65" s="1" customFormat="1" ht="16.5" customHeight="1">
      <c r="B128" s="34"/>
      <c r="C128" s="237" t="s">
        <v>166</v>
      </c>
      <c r="D128" s="237" t="s">
        <v>190</v>
      </c>
      <c r="E128" s="238" t="s">
        <v>1780</v>
      </c>
      <c r="F128" s="239" t="s">
        <v>1781</v>
      </c>
      <c r="G128" s="240" t="s">
        <v>1522</v>
      </c>
      <c r="H128" s="241">
        <v>10</v>
      </c>
      <c r="I128" s="242"/>
      <c r="J128" s="241">
        <f>ROUND(I128*H128,2)</f>
        <v>0</v>
      </c>
      <c r="K128" s="239" t="s">
        <v>1</v>
      </c>
      <c r="L128" s="243"/>
      <c r="M128" s="244" t="s">
        <v>1</v>
      </c>
      <c r="N128" s="245" t="s">
        <v>42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365</v>
      </c>
      <c r="AT128" s="202" t="s">
        <v>190</v>
      </c>
      <c r="AU128" s="202" t="s">
        <v>166</v>
      </c>
      <c r="AY128" s="17" t="s">
        <v>148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258</v>
      </c>
      <c r="BM128" s="202" t="s">
        <v>182</v>
      </c>
    </row>
    <row r="129" spans="2:65" s="1" customFormat="1" ht="24" customHeight="1">
      <c r="B129" s="34"/>
      <c r="C129" s="237" t="s">
        <v>155</v>
      </c>
      <c r="D129" s="237" t="s">
        <v>190</v>
      </c>
      <c r="E129" s="238" t="s">
        <v>1782</v>
      </c>
      <c r="F129" s="239" t="s">
        <v>1783</v>
      </c>
      <c r="G129" s="240" t="s">
        <v>1522</v>
      </c>
      <c r="H129" s="241">
        <v>2</v>
      </c>
      <c r="I129" s="242"/>
      <c r="J129" s="241">
        <f>ROUND(I129*H129,2)</f>
        <v>0</v>
      </c>
      <c r="K129" s="239" t="s">
        <v>1</v>
      </c>
      <c r="L129" s="243"/>
      <c r="M129" s="244" t="s">
        <v>1</v>
      </c>
      <c r="N129" s="245" t="s">
        <v>42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365</v>
      </c>
      <c r="AT129" s="202" t="s">
        <v>190</v>
      </c>
      <c r="AU129" s="202" t="s">
        <v>166</v>
      </c>
      <c r="AY129" s="17" t="s">
        <v>148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258</v>
      </c>
      <c r="BM129" s="202" t="s">
        <v>96</v>
      </c>
    </row>
    <row r="130" spans="2:65" s="1" customFormat="1" ht="16.5" customHeight="1">
      <c r="B130" s="34"/>
      <c r="C130" s="237" t="s">
        <v>177</v>
      </c>
      <c r="D130" s="237" t="s">
        <v>190</v>
      </c>
      <c r="E130" s="238" t="s">
        <v>1784</v>
      </c>
      <c r="F130" s="239" t="s">
        <v>1785</v>
      </c>
      <c r="G130" s="240" t="s">
        <v>1522</v>
      </c>
      <c r="H130" s="241">
        <v>4</v>
      </c>
      <c r="I130" s="242"/>
      <c r="J130" s="241">
        <f>ROUND(I130*H130,2)</f>
        <v>0</v>
      </c>
      <c r="K130" s="239" t="s">
        <v>1</v>
      </c>
      <c r="L130" s="243"/>
      <c r="M130" s="244" t="s">
        <v>1</v>
      </c>
      <c r="N130" s="245" t="s">
        <v>42</v>
      </c>
      <c r="O130" s="6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02" t="s">
        <v>365</v>
      </c>
      <c r="AT130" s="202" t="s">
        <v>190</v>
      </c>
      <c r="AU130" s="202" t="s">
        <v>166</v>
      </c>
      <c r="AY130" s="17" t="s">
        <v>148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258</v>
      </c>
      <c r="BM130" s="202" t="s">
        <v>206</v>
      </c>
    </row>
    <row r="131" spans="2:65" s="11" customFormat="1" ht="20.9" customHeight="1">
      <c r="B131" s="176"/>
      <c r="C131" s="177"/>
      <c r="D131" s="178" t="s">
        <v>76</v>
      </c>
      <c r="E131" s="190" t="s">
        <v>1786</v>
      </c>
      <c r="F131" s="190" t="s">
        <v>1787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SUM(P132:P146)</f>
        <v>0</v>
      </c>
      <c r="Q131" s="184"/>
      <c r="R131" s="185">
        <f>SUM(R132:R146)</f>
        <v>0</v>
      </c>
      <c r="S131" s="184"/>
      <c r="T131" s="186">
        <f>SUM(T132:T146)</f>
        <v>0</v>
      </c>
      <c r="AR131" s="187" t="s">
        <v>86</v>
      </c>
      <c r="AT131" s="188" t="s">
        <v>76</v>
      </c>
      <c r="AU131" s="188" t="s">
        <v>86</v>
      </c>
      <c r="AY131" s="187" t="s">
        <v>148</v>
      </c>
      <c r="BK131" s="189">
        <f>SUM(BK132:BK146)</f>
        <v>0</v>
      </c>
    </row>
    <row r="132" spans="2:65" s="1" customFormat="1" ht="16.5" customHeight="1">
      <c r="B132" s="34"/>
      <c r="C132" s="237" t="s">
        <v>182</v>
      </c>
      <c r="D132" s="237" t="s">
        <v>190</v>
      </c>
      <c r="E132" s="238" t="s">
        <v>1788</v>
      </c>
      <c r="F132" s="239" t="s">
        <v>1789</v>
      </c>
      <c r="G132" s="240" t="s">
        <v>1522</v>
      </c>
      <c r="H132" s="241">
        <v>20</v>
      </c>
      <c r="I132" s="242"/>
      <c r="J132" s="241">
        <f>ROUND(I132*H132,2)</f>
        <v>0</v>
      </c>
      <c r="K132" s="239" t="s">
        <v>1</v>
      </c>
      <c r="L132" s="243"/>
      <c r="M132" s="244" t="s">
        <v>1</v>
      </c>
      <c r="N132" s="245" t="s">
        <v>42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365</v>
      </c>
      <c r="AT132" s="202" t="s">
        <v>190</v>
      </c>
      <c r="AU132" s="202" t="s">
        <v>166</v>
      </c>
      <c r="AY132" s="17" t="s">
        <v>148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258</v>
      </c>
      <c r="BM132" s="202" t="s">
        <v>217</v>
      </c>
    </row>
    <row r="133" spans="2:65" s="1" customFormat="1" ht="24" customHeight="1">
      <c r="B133" s="34"/>
      <c r="C133" s="237" t="s">
        <v>90</v>
      </c>
      <c r="D133" s="237" t="s">
        <v>190</v>
      </c>
      <c r="E133" s="238" t="s">
        <v>1790</v>
      </c>
      <c r="F133" s="239" t="s">
        <v>2084</v>
      </c>
      <c r="G133" s="240" t="s">
        <v>1522</v>
      </c>
      <c r="H133" s="241">
        <v>100</v>
      </c>
      <c r="I133" s="242"/>
      <c r="J133" s="241">
        <f>ROUND(I133*H133,2)</f>
        <v>0</v>
      </c>
      <c r="K133" s="239" t="s">
        <v>1</v>
      </c>
      <c r="L133" s="243"/>
      <c r="M133" s="244" t="s">
        <v>1</v>
      </c>
      <c r="N133" s="245" t="s">
        <v>42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365</v>
      </c>
      <c r="AT133" s="202" t="s">
        <v>190</v>
      </c>
      <c r="AU133" s="202" t="s">
        <v>166</v>
      </c>
      <c r="AY133" s="17" t="s">
        <v>148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258</v>
      </c>
      <c r="BM133" s="202" t="s">
        <v>231</v>
      </c>
    </row>
    <row r="134" spans="2:65" s="1" customFormat="1" ht="16.5" customHeight="1">
      <c r="B134" s="34"/>
      <c r="C134" s="237" t="s">
        <v>96</v>
      </c>
      <c r="D134" s="237" t="s">
        <v>190</v>
      </c>
      <c r="E134" s="238" t="s">
        <v>1791</v>
      </c>
      <c r="F134" s="239" t="s">
        <v>1792</v>
      </c>
      <c r="G134" s="240" t="s">
        <v>1522</v>
      </c>
      <c r="H134" s="241">
        <v>22</v>
      </c>
      <c r="I134" s="242"/>
      <c r="J134" s="241">
        <f>ROUND(I134*H134,2)</f>
        <v>0</v>
      </c>
      <c r="K134" s="239" t="s">
        <v>1</v>
      </c>
      <c r="L134" s="243"/>
      <c r="M134" s="244" t="s">
        <v>1</v>
      </c>
      <c r="N134" s="245" t="s">
        <v>42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365</v>
      </c>
      <c r="AT134" s="202" t="s">
        <v>190</v>
      </c>
      <c r="AU134" s="202" t="s">
        <v>166</v>
      </c>
      <c r="AY134" s="17" t="s">
        <v>148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258</v>
      </c>
      <c r="BM134" s="202" t="s">
        <v>258</v>
      </c>
    </row>
    <row r="135" spans="2:65" s="1" customFormat="1" ht="16.5" customHeight="1">
      <c r="B135" s="34"/>
      <c r="C135" s="237" t="s">
        <v>200</v>
      </c>
      <c r="D135" s="237" t="s">
        <v>190</v>
      </c>
      <c r="E135" s="238" t="s">
        <v>1793</v>
      </c>
      <c r="F135" s="239" t="s">
        <v>1794</v>
      </c>
      <c r="G135" s="240" t="s">
        <v>1522</v>
      </c>
      <c r="H135" s="241">
        <v>10</v>
      </c>
      <c r="I135" s="242"/>
      <c r="J135" s="241">
        <f>ROUND(I135*H135,2)</f>
        <v>0</v>
      </c>
      <c r="K135" s="239" t="s">
        <v>1</v>
      </c>
      <c r="L135" s="243"/>
      <c r="M135" s="244" t="s">
        <v>1</v>
      </c>
      <c r="N135" s="245" t="s">
        <v>42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365</v>
      </c>
      <c r="AT135" s="202" t="s">
        <v>190</v>
      </c>
      <c r="AU135" s="202" t="s">
        <v>166</v>
      </c>
      <c r="AY135" s="17" t="s">
        <v>148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258</v>
      </c>
      <c r="BM135" s="202" t="s">
        <v>279</v>
      </c>
    </row>
    <row r="136" spans="2:65" s="1" customFormat="1" ht="16.5" customHeight="1">
      <c r="B136" s="34"/>
      <c r="C136" s="237" t="s">
        <v>206</v>
      </c>
      <c r="D136" s="237" t="s">
        <v>190</v>
      </c>
      <c r="E136" s="238" t="s">
        <v>1795</v>
      </c>
      <c r="F136" s="239" t="s">
        <v>1796</v>
      </c>
      <c r="G136" s="240" t="s">
        <v>1522</v>
      </c>
      <c r="H136" s="241">
        <v>10</v>
      </c>
      <c r="I136" s="242"/>
      <c r="J136" s="241">
        <f>ROUND(I136*H136,2)</f>
        <v>0</v>
      </c>
      <c r="K136" s="239" t="s">
        <v>1</v>
      </c>
      <c r="L136" s="243"/>
      <c r="M136" s="244" t="s">
        <v>1</v>
      </c>
      <c r="N136" s="245" t="s">
        <v>42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365</v>
      </c>
      <c r="AT136" s="202" t="s">
        <v>190</v>
      </c>
      <c r="AU136" s="202" t="s">
        <v>166</v>
      </c>
      <c r="AY136" s="17" t="s">
        <v>148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258</v>
      </c>
      <c r="BM136" s="202" t="s">
        <v>304</v>
      </c>
    </row>
    <row r="137" spans="2:65" s="12" customFormat="1">
      <c r="B137" s="204"/>
      <c r="C137" s="205"/>
      <c r="D137" s="206" t="s">
        <v>157</v>
      </c>
      <c r="E137" s="207" t="s">
        <v>1</v>
      </c>
      <c r="F137" s="208" t="s">
        <v>1797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157</v>
      </c>
      <c r="AU137" s="214" t="s">
        <v>166</v>
      </c>
      <c r="AV137" s="12" t="s">
        <v>82</v>
      </c>
      <c r="AW137" s="12" t="s">
        <v>32</v>
      </c>
      <c r="AX137" s="12" t="s">
        <v>77</v>
      </c>
      <c r="AY137" s="214" t="s">
        <v>148</v>
      </c>
    </row>
    <row r="138" spans="2:65" s="13" customFormat="1">
      <c r="B138" s="215"/>
      <c r="C138" s="216"/>
      <c r="D138" s="206" t="s">
        <v>157</v>
      </c>
      <c r="E138" s="217" t="s">
        <v>1</v>
      </c>
      <c r="F138" s="218" t="s">
        <v>206</v>
      </c>
      <c r="G138" s="216"/>
      <c r="H138" s="219">
        <v>10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157</v>
      </c>
      <c r="AU138" s="225" t="s">
        <v>166</v>
      </c>
      <c r="AV138" s="13" t="s">
        <v>86</v>
      </c>
      <c r="AW138" s="13" t="s">
        <v>32</v>
      </c>
      <c r="AX138" s="13" t="s">
        <v>82</v>
      </c>
      <c r="AY138" s="225" t="s">
        <v>148</v>
      </c>
    </row>
    <row r="139" spans="2:65" s="1" customFormat="1" ht="16.5" customHeight="1">
      <c r="B139" s="34"/>
      <c r="C139" s="237" t="s">
        <v>211</v>
      </c>
      <c r="D139" s="237" t="s">
        <v>190</v>
      </c>
      <c r="E139" s="238" t="s">
        <v>1798</v>
      </c>
      <c r="F139" s="239" t="s">
        <v>1799</v>
      </c>
      <c r="G139" s="240" t="s">
        <v>1522</v>
      </c>
      <c r="H139" s="241">
        <v>10</v>
      </c>
      <c r="I139" s="242"/>
      <c r="J139" s="241">
        <f t="shared" ref="J139:J146" si="0">ROUND(I139*H139,2)</f>
        <v>0</v>
      </c>
      <c r="K139" s="239" t="s">
        <v>1</v>
      </c>
      <c r="L139" s="243"/>
      <c r="M139" s="244" t="s">
        <v>1</v>
      </c>
      <c r="N139" s="245" t="s">
        <v>42</v>
      </c>
      <c r="O139" s="66"/>
      <c r="P139" s="200">
        <f t="shared" ref="P139:P146" si="1">O139*H139</f>
        <v>0</v>
      </c>
      <c r="Q139" s="200">
        <v>0</v>
      </c>
      <c r="R139" s="200">
        <f t="shared" ref="R139:R146" si="2">Q139*H139</f>
        <v>0</v>
      </c>
      <c r="S139" s="200">
        <v>0</v>
      </c>
      <c r="T139" s="201">
        <f t="shared" ref="T139:T146" si="3">S139*H139</f>
        <v>0</v>
      </c>
      <c r="AR139" s="202" t="s">
        <v>365</v>
      </c>
      <c r="AT139" s="202" t="s">
        <v>190</v>
      </c>
      <c r="AU139" s="202" t="s">
        <v>166</v>
      </c>
      <c r="AY139" s="17" t="s">
        <v>148</v>
      </c>
      <c r="BE139" s="203">
        <f t="shared" ref="BE139:BE146" si="4">IF(N139="základní",J139,0)</f>
        <v>0</v>
      </c>
      <c r="BF139" s="203">
        <f t="shared" ref="BF139:BF146" si="5">IF(N139="snížená",J139,0)</f>
        <v>0</v>
      </c>
      <c r="BG139" s="203">
        <f t="shared" ref="BG139:BG146" si="6">IF(N139="zákl. přenesená",J139,0)</f>
        <v>0</v>
      </c>
      <c r="BH139" s="203">
        <f t="shared" ref="BH139:BH146" si="7">IF(N139="sníž. přenesená",J139,0)</f>
        <v>0</v>
      </c>
      <c r="BI139" s="203">
        <f t="shared" ref="BI139:BI146" si="8">IF(N139="nulová",J139,0)</f>
        <v>0</v>
      </c>
      <c r="BJ139" s="17" t="s">
        <v>82</v>
      </c>
      <c r="BK139" s="203">
        <f t="shared" ref="BK139:BK146" si="9">ROUND(I139*H139,2)</f>
        <v>0</v>
      </c>
      <c r="BL139" s="17" t="s">
        <v>258</v>
      </c>
      <c r="BM139" s="202" t="s">
        <v>315</v>
      </c>
    </row>
    <row r="140" spans="2:65" s="1" customFormat="1" ht="16.5" customHeight="1">
      <c r="B140" s="34"/>
      <c r="C140" s="237" t="s">
        <v>217</v>
      </c>
      <c r="D140" s="237" t="s">
        <v>190</v>
      </c>
      <c r="E140" s="238" t="s">
        <v>1800</v>
      </c>
      <c r="F140" s="239" t="s">
        <v>1801</v>
      </c>
      <c r="G140" s="240" t="s">
        <v>1522</v>
      </c>
      <c r="H140" s="241">
        <v>10</v>
      </c>
      <c r="I140" s="242"/>
      <c r="J140" s="241">
        <f t="shared" si="0"/>
        <v>0</v>
      </c>
      <c r="K140" s="239" t="s">
        <v>1</v>
      </c>
      <c r="L140" s="243"/>
      <c r="M140" s="244" t="s">
        <v>1</v>
      </c>
      <c r="N140" s="245" t="s">
        <v>42</v>
      </c>
      <c r="O140" s="66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AR140" s="202" t="s">
        <v>365</v>
      </c>
      <c r="AT140" s="202" t="s">
        <v>190</v>
      </c>
      <c r="AU140" s="202" t="s">
        <v>166</v>
      </c>
      <c r="AY140" s="17" t="s">
        <v>148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82</v>
      </c>
      <c r="BK140" s="203">
        <f t="shared" si="9"/>
        <v>0</v>
      </c>
      <c r="BL140" s="17" t="s">
        <v>258</v>
      </c>
      <c r="BM140" s="202" t="s">
        <v>331</v>
      </c>
    </row>
    <row r="141" spans="2:65" s="1" customFormat="1" ht="16.5" customHeight="1">
      <c r="B141" s="34"/>
      <c r="C141" s="237" t="s">
        <v>224</v>
      </c>
      <c r="D141" s="237" t="s">
        <v>190</v>
      </c>
      <c r="E141" s="238" t="s">
        <v>1802</v>
      </c>
      <c r="F141" s="239" t="s">
        <v>1803</v>
      </c>
      <c r="G141" s="240" t="s">
        <v>1522</v>
      </c>
      <c r="H141" s="241">
        <v>10</v>
      </c>
      <c r="I141" s="242"/>
      <c r="J141" s="241">
        <f t="shared" si="0"/>
        <v>0</v>
      </c>
      <c r="K141" s="239" t="s">
        <v>1</v>
      </c>
      <c r="L141" s="243"/>
      <c r="M141" s="244" t="s">
        <v>1</v>
      </c>
      <c r="N141" s="245" t="s">
        <v>42</v>
      </c>
      <c r="O141" s="66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AR141" s="202" t="s">
        <v>365</v>
      </c>
      <c r="AT141" s="202" t="s">
        <v>190</v>
      </c>
      <c r="AU141" s="202" t="s">
        <v>166</v>
      </c>
      <c r="AY141" s="17" t="s">
        <v>148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82</v>
      </c>
      <c r="BK141" s="203">
        <f t="shared" si="9"/>
        <v>0</v>
      </c>
      <c r="BL141" s="17" t="s">
        <v>258</v>
      </c>
      <c r="BM141" s="202" t="s">
        <v>341</v>
      </c>
    </row>
    <row r="142" spans="2:65" s="1" customFormat="1" ht="16.5" customHeight="1">
      <c r="B142" s="34"/>
      <c r="C142" s="237" t="s">
        <v>231</v>
      </c>
      <c r="D142" s="237" t="s">
        <v>190</v>
      </c>
      <c r="E142" s="238" t="s">
        <v>1804</v>
      </c>
      <c r="F142" s="239" t="s">
        <v>1805</v>
      </c>
      <c r="G142" s="240" t="s">
        <v>1522</v>
      </c>
      <c r="H142" s="241">
        <v>10</v>
      </c>
      <c r="I142" s="242"/>
      <c r="J142" s="241">
        <f t="shared" si="0"/>
        <v>0</v>
      </c>
      <c r="K142" s="239" t="s">
        <v>1</v>
      </c>
      <c r="L142" s="243"/>
      <c r="M142" s="244" t="s">
        <v>1</v>
      </c>
      <c r="N142" s="245" t="s">
        <v>42</v>
      </c>
      <c r="O142" s="66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AR142" s="202" t="s">
        <v>365</v>
      </c>
      <c r="AT142" s="202" t="s">
        <v>190</v>
      </c>
      <c r="AU142" s="202" t="s">
        <v>166</v>
      </c>
      <c r="AY142" s="17" t="s">
        <v>148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82</v>
      </c>
      <c r="BK142" s="203">
        <f t="shared" si="9"/>
        <v>0</v>
      </c>
      <c r="BL142" s="17" t="s">
        <v>258</v>
      </c>
      <c r="BM142" s="202" t="s">
        <v>353</v>
      </c>
    </row>
    <row r="143" spans="2:65" s="1" customFormat="1" ht="16.5" customHeight="1">
      <c r="B143" s="34"/>
      <c r="C143" s="237" t="s">
        <v>8</v>
      </c>
      <c r="D143" s="237" t="s">
        <v>190</v>
      </c>
      <c r="E143" s="238" t="s">
        <v>1806</v>
      </c>
      <c r="F143" s="239" t="s">
        <v>1807</v>
      </c>
      <c r="G143" s="240" t="s">
        <v>1522</v>
      </c>
      <c r="H143" s="241">
        <v>2</v>
      </c>
      <c r="I143" s="242"/>
      <c r="J143" s="241">
        <f t="shared" si="0"/>
        <v>0</v>
      </c>
      <c r="K143" s="239" t="s">
        <v>1</v>
      </c>
      <c r="L143" s="243"/>
      <c r="M143" s="244" t="s">
        <v>1</v>
      </c>
      <c r="N143" s="245" t="s">
        <v>42</v>
      </c>
      <c r="O143" s="66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AR143" s="202" t="s">
        <v>365</v>
      </c>
      <c r="AT143" s="202" t="s">
        <v>190</v>
      </c>
      <c r="AU143" s="202" t="s">
        <v>166</v>
      </c>
      <c r="AY143" s="17" t="s">
        <v>148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82</v>
      </c>
      <c r="BK143" s="203">
        <f t="shared" si="9"/>
        <v>0</v>
      </c>
      <c r="BL143" s="17" t="s">
        <v>258</v>
      </c>
      <c r="BM143" s="202" t="s">
        <v>365</v>
      </c>
    </row>
    <row r="144" spans="2:65" s="1" customFormat="1" ht="16.5" customHeight="1">
      <c r="B144" s="34"/>
      <c r="C144" s="237" t="s">
        <v>258</v>
      </c>
      <c r="D144" s="237" t="s">
        <v>190</v>
      </c>
      <c r="E144" s="238" t="s">
        <v>1808</v>
      </c>
      <c r="F144" s="239" t="s">
        <v>1809</v>
      </c>
      <c r="G144" s="240" t="s">
        <v>1522</v>
      </c>
      <c r="H144" s="241">
        <v>60</v>
      </c>
      <c r="I144" s="242"/>
      <c r="J144" s="241">
        <f t="shared" si="0"/>
        <v>0</v>
      </c>
      <c r="K144" s="239" t="s">
        <v>1</v>
      </c>
      <c r="L144" s="243"/>
      <c r="M144" s="244" t="s">
        <v>1</v>
      </c>
      <c r="N144" s="245" t="s">
        <v>42</v>
      </c>
      <c r="O144" s="6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202" t="s">
        <v>365</v>
      </c>
      <c r="AT144" s="202" t="s">
        <v>190</v>
      </c>
      <c r="AU144" s="202" t="s">
        <v>166</v>
      </c>
      <c r="AY144" s="17" t="s">
        <v>148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82</v>
      </c>
      <c r="BK144" s="203">
        <f t="shared" si="9"/>
        <v>0</v>
      </c>
      <c r="BL144" s="17" t="s">
        <v>258</v>
      </c>
      <c r="BM144" s="202" t="s">
        <v>379</v>
      </c>
    </row>
    <row r="145" spans="2:65" s="1" customFormat="1" ht="16.5" customHeight="1">
      <c r="B145" s="34"/>
      <c r="C145" s="237" t="s">
        <v>273</v>
      </c>
      <c r="D145" s="237" t="s">
        <v>190</v>
      </c>
      <c r="E145" s="238" t="s">
        <v>1810</v>
      </c>
      <c r="F145" s="239" t="s">
        <v>1811</v>
      </c>
      <c r="G145" s="240" t="s">
        <v>439</v>
      </c>
      <c r="H145" s="241">
        <v>200</v>
      </c>
      <c r="I145" s="242"/>
      <c r="J145" s="241">
        <f t="shared" si="0"/>
        <v>0</v>
      </c>
      <c r="K145" s="239" t="s">
        <v>1</v>
      </c>
      <c r="L145" s="243"/>
      <c r="M145" s="244" t="s">
        <v>1</v>
      </c>
      <c r="N145" s="245" t="s">
        <v>42</v>
      </c>
      <c r="O145" s="6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AR145" s="202" t="s">
        <v>365</v>
      </c>
      <c r="AT145" s="202" t="s">
        <v>190</v>
      </c>
      <c r="AU145" s="202" t="s">
        <v>166</v>
      </c>
      <c r="AY145" s="17" t="s">
        <v>148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82</v>
      </c>
      <c r="BK145" s="203">
        <f t="shared" si="9"/>
        <v>0</v>
      </c>
      <c r="BL145" s="17" t="s">
        <v>258</v>
      </c>
      <c r="BM145" s="202" t="s">
        <v>424</v>
      </c>
    </row>
    <row r="146" spans="2:65" s="1" customFormat="1" ht="16.5" customHeight="1">
      <c r="B146" s="34"/>
      <c r="C146" s="237" t="s">
        <v>279</v>
      </c>
      <c r="D146" s="237" t="s">
        <v>190</v>
      </c>
      <c r="E146" s="238" t="s">
        <v>1812</v>
      </c>
      <c r="F146" s="239" t="s">
        <v>1813</v>
      </c>
      <c r="G146" s="240" t="s">
        <v>439</v>
      </c>
      <c r="H146" s="241">
        <v>135</v>
      </c>
      <c r="I146" s="242"/>
      <c r="J146" s="241">
        <f t="shared" si="0"/>
        <v>0</v>
      </c>
      <c r="K146" s="239" t="s">
        <v>1</v>
      </c>
      <c r="L146" s="243"/>
      <c r="M146" s="244" t="s">
        <v>1</v>
      </c>
      <c r="N146" s="245" t="s">
        <v>42</v>
      </c>
      <c r="O146" s="6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AR146" s="202" t="s">
        <v>365</v>
      </c>
      <c r="AT146" s="202" t="s">
        <v>190</v>
      </c>
      <c r="AU146" s="202" t="s">
        <v>166</v>
      </c>
      <c r="AY146" s="17" t="s">
        <v>148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82</v>
      </c>
      <c r="BK146" s="203">
        <f t="shared" si="9"/>
        <v>0</v>
      </c>
      <c r="BL146" s="17" t="s">
        <v>258</v>
      </c>
      <c r="BM146" s="202" t="s">
        <v>436</v>
      </c>
    </row>
    <row r="147" spans="2:65" s="11" customFormat="1" ht="20.9" customHeight="1">
      <c r="B147" s="176"/>
      <c r="C147" s="177"/>
      <c r="D147" s="178" t="s">
        <v>76</v>
      </c>
      <c r="E147" s="190" t="s">
        <v>1814</v>
      </c>
      <c r="F147" s="190" t="s">
        <v>1815</v>
      </c>
      <c r="G147" s="177"/>
      <c r="H147" s="177"/>
      <c r="I147" s="180"/>
      <c r="J147" s="191">
        <f>BK147</f>
        <v>0</v>
      </c>
      <c r="K147" s="177"/>
      <c r="L147" s="182"/>
      <c r="M147" s="183"/>
      <c r="N147" s="184"/>
      <c r="O147" s="184"/>
      <c r="P147" s="185">
        <f>SUM(P148:P161)</f>
        <v>0</v>
      </c>
      <c r="Q147" s="184"/>
      <c r="R147" s="185">
        <f>SUM(R148:R161)</f>
        <v>0</v>
      </c>
      <c r="S147" s="184"/>
      <c r="T147" s="186">
        <f>SUM(T148:T161)</f>
        <v>0</v>
      </c>
      <c r="AR147" s="187" t="s">
        <v>86</v>
      </c>
      <c r="AT147" s="188" t="s">
        <v>76</v>
      </c>
      <c r="AU147" s="188" t="s">
        <v>86</v>
      </c>
      <c r="AY147" s="187" t="s">
        <v>148</v>
      </c>
      <c r="BK147" s="189">
        <f>SUM(BK148:BK161)</f>
        <v>0</v>
      </c>
    </row>
    <row r="148" spans="2:65" s="1" customFormat="1" ht="16.5" customHeight="1">
      <c r="B148" s="34"/>
      <c r="C148" s="192" t="s">
        <v>287</v>
      </c>
      <c r="D148" s="192" t="s">
        <v>150</v>
      </c>
      <c r="E148" s="193" t="s">
        <v>1816</v>
      </c>
      <c r="F148" s="194" t="s">
        <v>1817</v>
      </c>
      <c r="G148" s="195" t="s">
        <v>1522</v>
      </c>
      <c r="H148" s="196">
        <v>22</v>
      </c>
      <c r="I148" s="197"/>
      <c r="J148" s="196">
        <f t="shared" ref="J148:J161" si="10">ROUND(I148*H148,2)</f>
        <v>0</v>
      </c>
      <c r="K148" s="194" t="s">
        <v>1</v>
      </c>
      <c r="L148" s="38"/>
      <c r="M148" s="198" t="s">
        <v>1</v>
      </c>
      <c r="N148" s="199" t="s">
        <v>42</v>
      </c>
      <c r="O148" s="66"/>
      <c r="P148" s="200">
        <f t="shared" ref="P148:P161" si="11">O148*H148</f>
        <v>0</v>
      </c>
      <c r="Q148" s="200">
        <v>0</v>
      </c>
      <c r="R148" s="200">
        <f t="shared" ref="R148:R161" si="12">Q148*H148</f>
        <v>0</v>
      </c>
      <c r="S148" s="200">
        <v>0</v>
      </c>
      <c r="T148" s="201">
        <f t="shared" ref="T148:T161" si="13">S148*H148</f>
        <v>0</v>
      </c>
      <c r="AR148" s="202" t="s">
        <v>258</v>
      </c>
      <c r="AT148" s="202" t="s">
        <v>150</v>
      </c>
      <c r="AU148" s="202" t="s">
        <v>166</v>
      </c>
      <c r="AY148" s="17" t="s">
        <v>148</v>
      </c>
      <c r="BE148" s="203">
        <f t="shared" ref="BE148:BE161" si="14">IF(N148="základní",J148,0)</f>
        <v>0</v>
      </c>
      <c r="BF148" s="203">
        <f t="shared" ref="BF148:BF161" si="15">IF(N148="snížená",J148,0)</f>
        <v>0</v>
      </c>
      <c r="BG148" s="203">
        <f t="shared" ref="BG148:BG161" si="16">IF(N148="zákl. přenesená",J148,0)</f>
        <v>0</v>
      </c>
      <c r="BH148" s="203">
        <f t="shared" ref="BH148:BH161" si="17">IF(N148="sníž. přenesená",J148,0)</f>
        <v>0</v>
      </c>
      <c r="BI148" s="203">
        <f t="shared" ref="BI148:BI161" si="18">IF(N148="nulová",J148,0)</f>
        <v>0</v>
      </c>
      <c r="BJ148" s="17" t="s">
        <v>82</v>
      </c>
      <c r="BK148" s="203">
        <f t="shared" ref="BK148:BK161" si="19">ROUND(I148*H148,2)</f>
        <v>0</v>
      </c>
      <c r="BL148" s="17" t="s">
        <v>258</v>
      </c>
      <c r="BM148" s="202" t="s">
        <v>474</v>
      </c>
    </row>
    <row r="149" spans="2:65" s="1" customFormat="1" ht="16.5" customHeight="1">
      <c r="B149" s="34"/>
      <c r="C149" s="192" t="s">
        <v>293</v>
      </c>
      <c r="D149" s="192" t="s">
        <v>150</v>
      </c>
      <c r="E149" s="193" t="s">
        <v>1818</v>
      </c>
      <c r="F149" s="194" t="s">
        <v>1819</v>
      </c>
      <c r="G149" s="195" t="s">
        <v>1522</v>
      </c>
      <c r="H149" s="196">
        <v>20</v>
      </c>
      <c r="I149" s="197"/>
      <c r="J149" s="196">
        <f t="shared" si="10"/>
        <v>0</v>
      </c>
      <c r="K149" s="194" t="s">
        <v>1</v>
      </c>
      <c r="L149" s="38"/>
      <c r="M149" s="198" t="s">
        <v>1</v>
      </c>
      <c r="N149" s="199" t="s">
        <v>42</v>
      </c>
      <c r="O149" s="66"/>
      <c r="P149" s="200">
        <f t="shared" si="11"/>
        <v>0</v>
      </c>
      <c r="Q149" s="200">
        <v>0</v>
      </c>
      <c r="R149" s="200">
        <f t="shared" si="12"/>
        <v>0</v>
      </c>
      <c r="S149" s="200">
        <v>0</v>
      </c>
      <c r="T149" s="201">
        <f t="shared" si="13"/>
        <v>0</v>
      </c>
      <c r="AR149" s="202" t="s">
        <v>258</v>
      </c>
      <c r="AT149" s="202" t="s">
        <v>150</v>
      </c>
      <c r="AU149" s="202" t="s">
        <v>166</v>
      </c>
      <c r="AY149" s="17" t="s">
        <v>148</v>
      </c>
      <c r="BE149" s="203">
        <f t="shared" si="14"/>
        <v>0</v>
      </c>
      <c r="BF149" s="203">
        <f t="shared" si="15"/>
        <v>0</v>
      </c>
      <c r="BG149" s="203">
        <f t="shared" si="16"/>
        <v>0</v>
      </c>
      <c r="BH149" s="203">
        <f t="shared" si="17"/>
        <v>0</v>
      </c>
      <c r="BI149" s="203">
        <f t="shared" si="18"/>
        <v>0</v>
      </c>
      <c r="BJ149" s="17" t="s">
        <v>82</v>
      </c>
      <c r="BK149" s="203">
        <f t="shared" si="19"/>
        <v>0</v>
      </c>
      <c r="BL149" s="17" t="s">
        <v>258</v>
      </c>
      <c r="BM149" s="202" t="s">
        <v>484</v>
      </c>
    </row>
    <row r="150" spans="2:65" s="1" customFormat="1" ht="16.5" customHeight="1">
      <c r="B150" s="34"/>
      <c r="C150" s="192" t="s">
        <v>7</v>
      </c>
      <c r="D150" s="192" t="s">
        <v>150</v>
      </c>
      <c r="E150" s="193" t="s">
        <v>1820</v>
      </c>
      <c r="F150" s="194" t="s">
        <v>1821</v>
      </c>
      <c r="G150" s="195" t="s">
        <v>1522</v>
      </c>
      <c r="H150" s="196">
        <v>7</v>
      </c>
      <c r="I150" s="197"/>
      <c r="J150" s="196">
        <f t="shared" si="10"/>
        <v>0</v>
      </c>
      <c r="K150" s="194" t="s">
        <v>1</v>
      </c>
      <c r="L150" s="38"/>
      <c r="M150" s="198" t="s">
        <v>1</v>
      </c>
      <c r="N150" s="199" t="s">
        <v>42</v>
      </c>
      <c r="O150" s="66"/>
      <c r="P150" s="200">
        <f t="shared" si="11"/>
        <v>0</v>
      </c>
      <c r="Q150" s="200">
        <v>0</v>
      </c>
      <c r="R150" s="200">
        <f t="shared" si="12"/>
        <v>0</v>
      </c>
      <c r="S150" s="200">
        <v>0</v>
      </c>
      <c r="T150" s="201">
        <f t="shared" si="13"/>
        <v>0</v>
      </c>
      <c r="AR150" s="202" t="s">
        <v>258</v>
      </c>
      <c r="AT150" s="202" t="s">
        <v>150</v>
      </c>
      <c r="AU150" s="202" t="s">
        <v>166</v>
      </c>
      <c r="AY150" s="17" t="s">
        <v>148</v>
      </c>
      <c r="BE150" s="203">
        <f t="shared" si="14"/>
        <v>0</v>
      </c>
      <c r="BF150" s="203">
        <f t="shared" si="15"/>
        <v>0</v>
      </c>
      <c r="BG150" s="203">
        <f t="shared" si="16"/>
        <v>0</v>
      </c>
      <c r="BH150" s="203">
        <f t="shared" si="17"/>
        <v>0</v>
      </c>
      <c r="BI150" s="203">
        <f t="shared" si="18"/>
        <v>0</v>
      </c>
      <c r="BJ150" s="17" t="s">
        <v>82</v>
      </c>
      <c r="BK150" s="203">
        <f t="shared" si="19"/>
        <v>0</v>
      </c>
      <c r="BL150" s="17" t="s">
        <v>258</v>
      </c>
      <c r="BM150" s="202" t="s">
        <v>495</v>
      </c>
    </row>
    <row r="151" spans="2:65" s="1" customFormat="1" ht="16.5" customHeight="1">
      <c r="B151" s="34"/>
      <c r="C151" s="192" t="s">
        <v>304</v>
      </c>
      <c r="D151" s="192" t="s">
        <v>150</v>
      </c>
      <c r="E151" s="193" t="s">
        <v>1822</v>
      </c>
      <c r="F151" s="194" t="s">
        <v>1823</v>
      </c>
      <c r="G151" s="195" t="s">
        <v>1522</v>
      </c>
      <c r="H151" s="196">
        <v>10</v>
      </c>
      <c r="I151" s="197"/>
      <c r="J151" s="196">
        <f t="shared" si="10"/>
        <v>0</v>
      </c>
      <c r="K151" s="194" t="s">
        <v>1</v>
      </c>
      <c r="L151" s="38"/>
      <c r="M151" s="198" t="s">
        <v>1</v>
      </c>
      <c r="N151" s="199" t="s">
        <v>42</v>
      </c>
      <c r="O151" s="66"/>
      <c r="P151" s="200">
        <f t="shared" si="11"/>
        <v>0</v>
      </c>
      <c r="Q151" s="200">
        <v>0</v>
      </c>
      <c r="R151" s="200">
        <f t="shared" si="12"/>
        <v>0</v>
      </c>
      <c r="S151" s="200">
        <v>0</v>
      </c>
      <c r="T151" s="201">
        <f t="shared" si="13"/>
        <v>0</v>
      </c>
      <c r="AR151" s="202" t="s">
        <v>258</v>
      </c>
      <c r="AT151" s="202" t="s">
        <v>150</v>
      </c>
      <c r="AU151" s="202" t="s">
        <v>166</v>
      </c>
      <c r="AY151" s="17" t="s">
        <v>148</v>
      </c>
      <c r="BE151" s="203">
        <f t="shared" si="14"/>
        <v>0</v>
      </c>
      <c r="BF151" s="203">
        <f t="shared" si="15"/>
        <v>0</v>
      </c>
      <c r="BG151" s="203">
        <f t="shared" si="16"/>
        <v>0</v>
      </c>
      <c r="BH151" s="203">
        <f t="shared" si="17"/>
        <v>0</v>
      </c>
      <c r="BI151" s="203">
        <f t="shared" si="18"/>
        <v>0</v>
      </c>
      <c r="BJ151" s="17" t="s">
        <v>82</v>
      </c>
      <c r="BK151" s="203">
        <f t="shared" si="19"/>
        <v>0</v>
      </c>
      <c r="BL151" s="17" t="s">
        <v>258</v>
      </c>
      <c r="BM151" s="202" t="s">
        <v>508</v>
      </c>
    </row>
    <row r="152" spans="2:65" s="1" customFormat="1" ht="16.5" customHeight="1">
      <c r="B152" s="34"/>
      <c r="C152" s="192" t="s">
        <v>311</v>
      </c>
      <c r="D152" s="192" t="s">
        <v>150</v>
      </c>
      <c r="E152" s="193" t="s">
        <v>1824</v>
      </c>
      <c r="F152" s="194" t="s">
        <v>1825</v>
      </c>
      <c r="G152" s="195" t="s">
        <v>1522</v>
      </c>
      <c r="H152" s="196">
        <v>2</v>
      </c>
      <c r="I152" s="197"/>
      <c r="J152" s="196">
        <f t="shared" si="10"/>
        <v>0</v>
      </c>
      <c r="K152" s="194" t="s">
        <v>1</v>
      </c>
      <c r="L152" s="38"/>
      <c r="M152" s="198" t="s">
        <v>1</v>
      </c>
      <c r="N152" s="199" t="s">
        <v>42</v>
      </c>
      <c r="O152" s="66"/>
      <c r="P152" s="200">
        <f t="shared" si="11"/>
        <v>0</v>
      </c>
      <c r="Q152" s="200">
        <v>0</v>
      </c>
      <c r="R152" s="200">
        <f t="shared" si="12"/>
        <v>0</v>
      </c>
      <c r="S152" s="200">
        <v>0</v>
      </c>
      <c r="T152" s="201">
        <f t="shared" si="13"/>
        <v>0</v>
      </c>
      <c r="AR152" s="202" t="s">
        <v>258</v>
      </c>
      <c r="AT152" s="202" t="s">
        <v>150</v>
      </c>
      <c r="AU152" s="202" t="s">
        <v>166</v>
      </c>
      <c r="AY152" s="17" t="s">
        <v>148</v>
      </c>
      <c r="BE152" s="203">
        <f t="shared" si="14"/>
        <v>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17" t="s">
        <v>82</v>
      </c>
      <c r="BK152" s="203">
        <f t="shared" si="19"/>
        <v>0</v>
      </c>
      <c r="BL152" s="17" t="s">
        <v>258</v>
      </c>
      <c r="BM152" s="202" t="s">
        <v>520</v>
      </c>
    </row>
    <row r="153" spans="2:65" s="1" customFormat="1" ht="16.5" customHeight="1">
      <c r="B153" s="34"/>
      <c r="C153" s="192" t="s">
        <v>315</v>
      </c>
      <c r="D153" s="192" t="s">
        <v>150</v>
      </c>
      <c r="E153" s="193" t="s">
        <v>1826</v>
      </c>
      <c r="F153" s="194" t="s">
        <v>1827</v>
      </c>
      <c r="G153" s="195" t="s">
        <v>1522</v>
      </c>
      <c r="H153" s="196">
        <v>4</v>
      </c>
      <c r="I153" s="197"/>
      <c r="J153" s="196">
        <f t="shared" si="10"/>
        <v>0</v>
      </c>
      <c r="K153" s="194" t="s">
        <v>1</v>
      </c>
      <c r="L153" s="38"/>
      <c r="M153" s="198" t="s">
        <v>1</v>
      </c>
      <c r="N153" s="199" t="s">
        <v>42</v>
      </c>
      <c r="O153" s="66"/>
      <c r="P153" s="200">
        <f t="shared" si="11"/>
        <v>0</v>
      </c>
      <c r="Q153" s="200">
        <v>0</v>
      </c>
      <c r="R153" s="200">
        <f t="shared" si="12"/>
        <v>0</v>
      </c>
      <c r="S153" s="200">
        <v>0</v>
      </c>
      <c r="T153" s="201">
        <f t="shared" si="13"/>
        <v>0</v>
      </c>
      <c r="AR153" s="202" t="s">
        <v>258</v>
      </c>
      <c r="AT153" s="202" t="s">
        <v>150</v>
      </c>
      <c r="AU153" s="202" t="s">
        <v>166</v>
      </c>
      <c r="AY153" s="17" t="s">
        <v>148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17" t="s">
        <v>82</v>
      </c>
      <c r="BK153" s="203">
        <f t="shared" si="19"/>
        <v>0</v>
      </c>
      <c r="BL153" s="17" t="s">
        <v>258</v>
      </c>
      <c r="BM153" s="202" t="s">
        <v>552</v>
      </c>
    </row>
    <row r="154" spans="2:65" s="1" customFormat="1" ht="16.5" customHeight="1">
      <c r="B154" s="34"/>
      <c r="C154" s="192" t="s">
        <v>325</v>
      </c>
      <c r="D154" s="192" t="s">
        <v>150</v>
      </c>
      <c r="E154" s="193" t="s">
        <v>1828</v>
      </c>
      <c r="F154" s="194" t="s">
        <v>1829</v>
      </c>
      <c r="G154" s="195" t="s">
        <v>1522</v>
      </c>
      <c r="H154" s="196">
        <v>22</v>
      </c>
      <c r="I154" s="197"/>
      <c r="J154" s="196">
        <f t="shared" si="10"/>
        <v>0</v>
      </c>
      <c r="K154" s="194" t="s">
        <v>1</v>
      </c>
      <c r="L154" s="38"/>
      <c r="M154" s="198" t="s">
        <v>1</v>
      </c>
      <c r="N154" s="199" t="s">
        <v>42</v>
      </c>
      <c r="O154" s="66"/>
      <c r="P154" s="200">
        <f t="shared" si="11"/>
        <v>0</v>
      </c>
      <c r="Q154" s="200">
        <v>0</v>
      </c>
      <c r="R154" s="200">
        <f t="shared" si="12"/>
        <v>0</v>
      </c>
      <c r="S154" s="200">
        <v>0</v>
      </c>
      <c r="T154" s="201">
        <f t="shared" si="13"/>
        <v>0</v>
      </c>
      <c r="AR154" s="202" t="s">
        <v>258</v>
      </c>
      <c r="AT154" s="202" t="s">
        <v>150</v>
      </c>
      <c r="AU154" s="202" t="s">
        <v>166</v>
      </c>
      <c r="AY154" s="17" t="s">
        <v>148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17" t="s">
        <v>82</v>
      </c>
      <c r="BK154" s="203">
        <f t="shared" si="19"/>
        <v>0</v>
      </c>
      <c r="BL154" s="17" t="s">
        <v>258</v>
      </c>
      <c r="BM154" s="202" t="s">
        <v>569</v>
      </c>
    </row>
    <row r="155" spans="2:65" s="1" customFormat="1" ht="16.5" customHeight="1">
      <c r="B155" s="34"/>
      <c r="C155" s="192" t="s">
        <v>331</v>
      </c>
      <c r="D155" s="192" t="s">
        <v>150</v>
      </c>
      <c r="E155" s="193" t="s">
        <v>1830</v>
      </c>
      <c r="F155" s="194" t="s">
        <v>1831</v>
      </c>
      <c r="G155" s="195" t="s">
        <v>1522</v>
      </c>
      <c r="H155" s="196">
        <v>10</v>
      </c>
      <c r="I155" s="197"/>
      <c r="J155" s="196">
        <f t="shared" si="10"/>
        <v>0</v>
      </c>
      <c r="K155" s="194" t="s">
        <v>1</v>
      </c>
      <c r="L155" s="38"/>
      <c r="M155" s="198" t="s">
        <v>1</v>
      </c>
      <c r="N155" s="199" t="s">
        <v>42</v>
      </c>
      <c r="O155" s="66"/>
      <c r="P155" s="200">
        <f t="shared" si="11"/>
        <v>0</v>
      </c>
      <c r="Q155" s="200">
        <v>0</v>
      </c>
      <c r="R155" s="200">
        <f t="shared" si="12"/>
        <v>0</v>
      </c>
      <c r="S155" s="200">
        <v>0</v>
      </c>
      <c r="T155" s="201">
        <f t="shared" si="13"/>
        <v>0</v>
      </c>
      <c r="AR155" s="202" t="s">
        <v>258</v>
      </c>
      <c r="AT155" s="202" t="s">
        <v>150</v>
      </c>
      <c r="AU155" s="202" t="s">
        <v>166</v>
      </c>
      <c r="AY155" s="17" t="s">
        <v>148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7" t="s">
        <v>82</v>
      </c>
      <c r="BK155" s="203">
        <f t="shared" si="19"/>
        <v>0</v>
      </c>
      <c r="BL155" s="17" t="s">
        <v>258</v>
      </c>
      <c r="BM155" s="202" t="s">
        <v>618</v>
      </c>
    </row>
    <row r="156" spans="2:65" s="1" customFormat="1" ht="16.5" customHeight="1">
      <c r="B156" s="34"/>
      <c r="C156" s="192" t="s">
        <v>335</v>
      </c>
      <c r="D156" s="192" t="s">
        <v>150</v>
      </c>
      <c r="E156" s="193" t="s">
        <v>1832</v>
      </c>
      <c r="F156" s="194" t="s">
        <v>1833</v>
      </c>
      <c r="G156" s="195" t="s">
        <v>1522</v>
      </c>
      <c r="H156" s="196">
        <v>10</v>
      </c>
      <c r="I156" s="197"/>
      <c r="J156" s="196">
        <f t="shared" si="10"/>
        <v>0</v>
      </c>
      <c r="K156" s="194" t="s">
        <v>1</v>
      </c>
      <c r="L156" s="38"/>
      <c r="M156" s="198" t="s">
        <v>1</v>
      </c>
      <c r="N156" s="199" t="s">
        <v>42</v>
      </c>
      <c r="O156" s="66"/>
      <c r="P156" s="200">
        <f t="shared" si="11"/>
        <v>0</v>
      </c>
      <c r="Q156" s="200">
        <v>0</v>
      </c>
      <c r="R156" s="200">
        <f t="shared" si="12"/>
        <v>0</v>
      </c>
      <c r="S156" s="200">
        <v>0</v>
      </c>
      <c r="T156" s="201">
        <f t="shared" si="13"/>
        <v>0</v>
      </c>
      <c r="AR156" s="202" t="s">
        <v>258</v>
      </c>
      <c r="AT156" s="202" t="s">
        <v>150</v>
      </c>
      <c r="AU156" s="202" t="s">
        <v>166</v>
      </c>
      <c r="AY156" s="17" t="s">
        <v>148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17" t="s">
        <v>82</v>
      </c>
      <c r="BK156" s="203">
        <f t="shared" si="19"/>
        <v>0</v>
      </c>
      <c r="BL156" s="17" t="s">
        <v>258</v>
      </c>
      <c r="BM156" s="202" t="s">
        <v>634</v>
      </c>
    </row>
    <row r="157" spans="2:65" s="1" customFormat="1" ht="16.5" customHeight="1">
      <c r="B157" s="34"/>
      <c r="C157" s="192" t="s">
        <v>341</v>
      </c>
      <c r="D157" s="192" t="s">
        <v>150</v>
      </c>
      <c r="E157" s="193" t="s">
        <v>1834</v>
      </c>
      <c r="F157" s="194" t="s">
        <v>1835</v>
      </c>
      <c r="G157" s="195" t="s">
        <v>1522</v>
      </c>
      <c r="H157" s="196">
        <v>10</v>
      </c>
      <c r="I157" s="197"/>
      <c r="J157" s="196">
        <f t="shared" si="10"/>
        <v>0</v>
      </c>
      <c r="K157" s="194" t="s">
        <v>1</v>
      </c>
      <c r="L157" s="38"/>
      <c r="M157" s="198" t="s">
        <v>1</v>
      </c>
      <c r="N157" s="199" t="s">
        <v>42</v>
      </c>
      <c r="O157" s="66"/>
      <c r="P157" s="200">
        <f t="shared" si="11"/>
        <v>0</v>
      </c>
      <c r="Q157" s="200">
        <v>0</v>
      </c>
      <c r="R157" s="200">
        <f t="shared" si="12"/>
        <v>0</v>
      </c>
      <c r="S157" s="200">
        <v>0</v>
      </c>
      <c r="T157" s="201">
        <f t="shared" si="13"/>
        <v>0</v>
      </c>
      <c r="AR157" s="202" t="s">
        <v>258</v>
      </c>
      <c r="AT157" s="202" t="s">
        <v>150</v>
      </c>
      <c r="AU157" s="202" t="s">
        <v>166</v>
      </c>
      <c r="AY157" s="17" t="s">
        <v>148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7" t="s">
        <v>82</v>
      </c>
      <c r="BK157" s="203">
        <f t="shared" si="19"/>
        <v>0</v>
      </c>
      <c r="BL157" s="17" t="s">
        <v>258</v>
      </c>
      <c r="BM157" s="202" t="s">
        <v>643</v>
      </c>
    </row>
    <row r="158" spans="2:65" s="1" customFormat="1" ht="16.5" customHeight="1">
      <c r="B158" s="34"/>
      <c r="C158" s="192" t="s">
        <v>345</v>
      </c>
      <c r="D158" s="192" t="s">
        <v>150</v>
      </c>
      <c r="E158" s="193" t="s">
        <v>1836</v>
      </c>
      <c r="F158" s="194" t="s">
        <v>1837</v>
      </c>
      <c r="G158" s="195" t="s">
        <v>1522</v>
      </c>
      <c r="H158" s="196">
        <v>10</v>
      </c>
      <c r="I158" s="197"/>
      <c r="J158" s="196">
        <f t="shared" si="10"/>
        <v>0</v>
      </c>
      <c r="K158" s="194" t="s">
        <v>1</v>
      </c>
      <c r="L158" s="38"/>
      <c r="M158" s="198" t="s">
        <v>1</v>
      </c>
      <c r="N158" s="199" t="s">
        <v>42</v>
      </c>
      <c r="O158" s="66"/>
      <c r="P158" s="200">
        <f t="shared" si="11"/>
        <v>0</v>
      </c>
      <c r="Q158" s="200">
        <v>0</v>
      </c>
      <c r="R158" s="200">
        <f t="shared" si="12"/>
        <v>0</v>
      </c>
      <c r="S158" s="200">
        <v>0</v>
      </c>
      <c r="T158" s="201">
        <f t="shared" si="13"/>
        <v>0</v>
      </c>
      <c r="AR158" s="202" t="s">
        <v>258</v>
      </c>
      <c r="AT158" s="202" t="s">
        <v>150</v>
      </c>
      <c r="AU158" s="202" t="s">
        <v>166</v>
      </c>
      <c r="AY158" s="17" t="s">
        <v>148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7" t="s">
        <v>82</v>
      </c>
      <c r="BK158" s="203">
        <f t="shared" si="19"/>
        <v>0</v>
      </c>
      <c r="BL158" s="17" t="s">
        <v>258</v>
      </c>
      <c r="BM158" s="202" t="s">
        <v>657</v>
      </c>
    </row>
    <row r="159" spans="2:65" s="1" customFormat="1" ht="16.5" customHeight="1">
      <c r="B159" s="34"/>
      <c r="C159" s="192" t="s">
        <v>353</v>
      </c>
      <c r="D159" s="192" t="s">
        <v>150</v>
      </c>
      <c r="E159" s="193" t="s">
        <v>1838</v>
      </c>
      <c r="F159" s="194" t="s">
        <v>1839</v>
      </c>
      <c r="G159" s="195" t="s">
        <v>1522</v>
      </c>
      <c r="H159" s="196">
        <v>1</v>
      </c>
      <c r="I159" s="197"/>
      <c r="J159" s="196">
        <f t="shared" si="10"/>
        <v>0</v>
      </c>
      <c r="K159" s="194" t="s">
        <v>1</v>
      </c>
      <c r="L159" s="38"/>
      <c r="M159" s="198" t="s">
        <v>1</v>
      </c>
      <c r="N159" s="199" t="s">
        <v>42</v>
      </c>
      <c r="O159" s="66"/>
      <c r="P159" s="200">
        <f t="shared" si="11"/>
        <v>0</v>
      </c>
      <c r="Q159" s="200">
        <v>0</v>
      </c>
      <c r="R159" s="200">
        <f t="shared" si="12"/>
        <v>0</v>
      </c>
      <c r="S159" s="200">
        <v>0</v>
      </c>
      <c r="T159" s="201">
        <f t="shared" si="13"/>
        <v>0</v>
      </c>
      <c r="AR159" s="202" t="s">
        <v>258</v>
      </c>
      <c r="AT159" s="202" t="s">
        <v>150</v>
      </c>
      <c r="AU159" s="202" t="s">
        <v>166</v>
      </c>
      <c r="AY159" s="17" t="s">
        <v>148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17" t="s">
        <v>82</v>
      </c>
      <c r="BK159" s="203">
        <f t="shared" si="19"/>
        <v>0</v>
      </c>
      <c r="BL159" s="17" t="s">
        <v>258</v>
      </c>
      <c r="BM159" s="202" t="s">
        <v>667</v>
      </c>
    </row>
    <row r="160" spans="2:65" s="1" customFormat="1" ht="16.5" customHeight="1">
      <c r="B160" s="34"/>
      <c r="C160" s="192" t="s">
        <v>359</v>
      </c>
      <c r="D160" s="192" t="s">
        <v>150</v>
      </c>
      <c r="E160" s="193" t="s">
        <v>1840</v>
      </c>
      <c r="F160" s="194" t="s">
        <v>1841</v>
      </c>
      <c r="G160" s="195" t="s">
        <v>439</v>
      </c>
      <c r="H160" s="196">
        <v>200</v>
      </c>
      <c r="I160" s="197"/>
      <c r="J160" s="196">
        <f t="shared" si="10"/>
        <v>0</v>
      </c>
      <c r="K160" s="194" t="s">
        <v>1</v>
      </c>
      <c r="L160" s="38"/>
      <c r="M160" s="198" t="s">
        <v>1</v>
      </c>
      <c r="N160" s="199" t="s">
        <v>42</v>
      </c>
      <c r="O160" s="66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AR160" s="202" t="s">
        <v>258</v>
      </c>
      <c r="AT160" s="202" t="s">
        <v>150</v>
      </c>
      <c r="AU160" s="202" t="s">
        <v>166</v>
      </c>
      <c r="AY160" s="17" t="s">
        <v>148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7" t="s">
        <v>82</v>
      </c>
      <c r="BK160" s="203">
        <f t="shared" si="19"/>
        <v>0</v>
      </c>
      <c r="BL160" s="17" t="s">
        <v>258</v>
      </c>
      <c r="BM160" s="202" t="s">
        <v>682</v>
      </c>
    </row>
    <row r="161" spans="2:65" s="1" customFormat="1" ht="16.5" customHeight="1">
      <c r="B161" s="34"/>
      <c r="C161" s="192" t="s">
        <v>365</v>
      </c>
      <c r="D161" s="192" t="s">
        <v>150</v>
      </c>
      <c r="E161" s="193" t="s">
        <v>1840</v>
      </c>
      <c r="F161" s="194" t="s">
        <v>1841</v>
      </c>
      <c r="G161" s="195" t="s">
        <v>439</v>
      </c>
      <c r="H161" s="196">
        <v>135</v>
      </c>
      <c r="I161" s="197"/>
      <c r="J161" s="196">
        <f t="shared" si="10"/>
        <v>0</v>
      </c>
      <c r="K161" s="194" t="s">
        <v>1</v>
      </c>
      <c r="L161" s="38"/>
      <c r="M161" s="198" t="s">
        <v>1</v>
      </c>
      <c r="N161" s="199" t="s">
        <v>42</v>
      </c>
      <c r="O161" s="66"/>
      <c r="P161" s="200">
        <f t="shared" si="11"/>
        <v>0</v>
      </c>
      <c r="Q161" s="200">
        <v>0</v>
      </c>
      <c r="R161" s="200">
        <f t="shared" si="12"/>
        <v>0</v>
      </c>
      <c r="S161" s="200">
        <v>0</v>
      </c>
      <c r="T161" s="201">
        <f t="shared" si="13"/>
        <v>0</v>
      </c>
      <c r="AR161" s="202" t="s">
        <v>258</v>
      </c>
      <c r="AT161" s="202" t="s">
        <v>150</v>
      </c>
      <c r="AU161" s="202" t="s">
        <v>166</v>
      </c>
      <c r="AY161" s="17" t="s">
        <v>148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7" t="s">
        <v>82</v>
      </c>
      <c r="BK161" s="203">
        <f t="shared" si="19"/>
        <v>0</v>
      </c>
      <c r="BL161" s="17" t="s">
        <v>258</v>
      </c>
      <c r="BM161" s="202" t="s">
        <v>691</v>
      </c>
    </row>
    <row r="162" spans="2:65" s="11" customFormat="1" ht="20.9" customHeight="1">
      <c r="B162" s="176"/>
      <c r="C162" s="177"/>
      <c r="D162" s="178" t="s">
        <v>76</v>
      </c>
      <c r="E162" s="190" t="s">
        <v>1842</v>
      </c>
      <c r="F162" s="190" t="s">
        <v>1843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SUM(P163:P181)</f>
        <v>0</v>
      </c>
      <c r="Q162" s="184"/>
      <c r="R162" s="185">
        <f>SUM(R163:R181)</f>
        <v>0</v>
      </c>
      <c r="S162" s="184"/>
      <c r="T162" s="186">
        <f>SUM(T163:T181)</f>
        <v>0</v>
      </c>
      <c r="AR162" s="187" t="s">
        <v>86</v>
      </c>
      <c r="AT162" s="188" t="s">
        <v>76</v>
      </c>
      <c r="AU162" s="188" t="s">
        <v>86</v>
      </c>
      <c r="AY162" s="187" t="s">
        <v>148</v>
      </c>
      <c r="BK162" s="189">
        <f>SUM(BK163:BK181)</f>
        <v>0</v>
      </c>
    </row>
    <row r="163" spans="2:65" s="1" customFormat="1" ht="16.5" customHeight="1">
      <c r="B163" s="34"/>
      <c r="C163" s="192" t="s">
        <v>373</v>
      </c>
      <c r="D163" s="192" t="s">
        <v>150</v>
      </c>
      <c r="E163" s="193" t="s">
        <v>1844</v>
      </c>
      <c r="F163" s="194" t="s">
        <v>1845</v>
      </c>
      <c r="G163" s="195" t="s">
        <v>1522</v>
      </c>
      <c r="H163" s="196">
        <v>22</v>
      </c>
      <c r="I163" s="197"/>
      <c r="J163" s="196">
        <f t="shared" ref="J163:J181" si="20">ROUND(I163*H163,2)</f>
        <v>0</v>
      </c>
      <c r="K163" s="194" t="s">
        <v>1</v>
      </c>
      <c r="L163" s="38"/>
      <c r="M163" s="198" t="s">
        <v>1</v>
      </c>
      <c r="N163" s="199" t="s">
        <v>42</v>
      </c>
      <c r="O163" s="66"/>
      <c r="P163" s="200">
        <f t="shared" ref="P163:P181" si="21">O163*H163</f>
        <v>0</v>
      </c>
      <c r="Q163" s="200">
        <v>0</v>
      </c>
      <c r="R163" s="200">
        <f t="shared" ref="R163:R181" si="22">Q163*H163</f>
        <v>0</v>
      </c>
      <c r="S163" s="200">
        <v>0</v>
      </c>
      <c r="T163" s="201">
        <f t="shared" ref="T163:T181" si="23">S163*H163</f>
        <v>0</v>
      </c>
      <c r="AR163" s="202" t="s">
        <v>258</v>
      </c>
      <c r="AT163" s="202" t="s">
        <v>150</v>
      </c>
      <c r="AU163" s="202" t="s">
        <v>166</v>
      </c>
      <c r="AY163" s="17" t="s">
        <v>148</v>
      </c>
      <c r="BE163" s="203">
        <f t="shared" ref="BE163:BE181" si="24">IF(N163="základní",J163,0)</f>
        <v>0</v>
      </c>
      <c r="BF163" s="203">
        <f t="shared" ref="BF163:BF181" si="25">IF(N163="snížená",J163,0)</f>
        <v>0</v>
      </c>
      <c r="BG163" s="203">
        <f t="shared" ref="BG163:BG181" si="26">IF(N163="zákl. přenesená",J163,0)</f>
        <v>0</v>
      </c>
      <c r="BH163" s="203">
        <f t="shared" ref="BH163:BH181" si="27">IF(N163="sníž. přenesená",J163,0)</f>
        <v>0</v>
      </c>
      <c r="BI163" s="203">
        <f t="shared" ref="BI163:BI181" si="28">IF(N163="nulová",J163,0)</f>
        <v>0</v>
      </c>
      <c r="BJ163" s="17" t="s">
        <v>82</v>
      </c>
      <c r="BK163" s="203">
        <f t="shared" ref="BK163:BK181" si="29">ROUND(I163*H163,2)</f>
        <v>0</v>
      </c>
      <c r="BL163" s="17" t="s">
        <v>258</v>
      </c>
      <c r="BM163" s="202" t="s">
        <v>701</v>
      </c>
    </row>
    <row r="164" spans="2:65" s="1" customFormat="1" ht="16.5" customHeight="1">
      <c r="B164" s="34"/>
      <c r="C164" s="192" t="s">
        <v>379</v>
      </c>
      <c r="D164" s="192" t="s">
        <v>150</v>
      </c>
      <c r="E164" s="193" t="s">
        <v>1844</v>
      </c>
      <c r="F164" s="194" t="s">
        <v>1845</v>
      </c>
      <c r="G164" s="195" t="s">
        <v>1522</v>
      </c>
      <c r="H164" s="196">
        <v>7</v>
      </c>
      <c r="I164" s="197"/>
      <c r="J164" s="196">
        <f t="shared" si="20"/>
        <v>0</v>
      </c>
      <c r="K164" s="194" t="s">
        <v>1</v>
      </c>
      <c r="L164" s="38"/>
      <c r="M164" s="198" t="s">
        <v>1</v>
      </c>
      <c r="N164" s="199" t="s">
        <v>42</v>
      </c>
      <c r="O164" s="66"/>
      <c r="P164" s="200">
        <f t="shared" si="21"/>
        <v>0</v>
      </c>
      <c r="Q164" s="200">
        <v>0</v>
      </c>
      <c r="R164" s="200">
        <f t="shared" si="22"/>
        <v>0</v>
      </c>
      <c r="S164" s="200">
        <v>0</v>
      </c>
      <c r="T164" s="201">
        <f t="shared" si="23"/>
        <v>0</v>
      </c>
      <c r="AR164" s="202" t="s">
        <v>258</v>
      </c>
      <c r="AT164" s="202" t="s">
        <v>150</v>
      </c>
      <c r="AU164" s="202" t="s">
        <v>166</v>
      </c>
      <c r="AY164" s="17" t="s">
        <v>148</v>
      </c>
      <c r="BE164" s="203">
        <f t="shared" si="24"/>
        <v>0</v>
      </c>
      <c r="BF164" s="203">
        <f t="shared" si="25"/>
        <v>0</v>
      </c>
      <c r="BG164" s="203">
        <f t="shared" si="26"/>
        <v>0</v>
      </c>
      <c r="BH164" s="203">
        <f t="shared" si="27"/>
        <v>0</v>
      </c>
      <c r="BI164" s="203">
        <f t="shared" si="28"/>
        <v>0</v>
      </c>
      <c r="BJ164" s="17" t="s">
        <v>82</v>
      </c>
      <c r="BK164" s="203">
        <f t="shared" si="29"/>
        <v>0</v>
      </c>
      <c r="BL164" s="17" t="s">
        <v>258</v>
      </c>
      <c r="BM164" s="202" t="s">
        <v>709</v>
      </c>
    </row>
    <row r="165" spans="2:65" s="1" customFormat="1" ht="16.5" customHeight="1">
      <c r="B165" s="34"/>
      <c r="C165" s="192" t="s">
        <v>418</v>
      </c>
      <c r="D165" s="192" t="s">
        <v>150</v>
      </c>
      <c r="E165" s="193" t="s">
        <v>1846</v>
      </c>
      <c r="F165" s="194" t="s">
        <v>1847</v>
      </c>
      <c r="G165" s="195" t="s">
        <v>1848</v>
      </c>
      <c r="H165" s="196">
        <v>1</v>
      </c>
      <c r="I165" s="197"/>
      <c r="J165" s="196">
        <f t="shared" si="20"/>
        <v>0</v>
      </c>
      <c r="K165" s="194" t="s">
        <v>1</v>
      </c>
      <c r="L165" s="38"/>
      <c r="M165" s="198" t="s">
        <v>1</v>
      </c>
      <c r="N165" s="199" t="s">
        <v>42</v>
      </c>
      <c r="O165" s="66"/>
      <c r="P165" s="200">
        <f t="shared" si="21"/>
        <v>0</v>
      </c>
      <c r="Q165" s="200">
        <v>0</v>
      </c>
      <c r="R165" s="200">
        <f t="shared" si="22"/>
        <v>0</v>
      </c>
      <c r="S165" s="200">
        <v>0</v>
      </c>
      <c r="T165" s="201">
        <f t="shared" si="23"/>
        <v>0</v>
      </c>
      <c r="AR165" s="202" t="s">
        <v>258</v>
      </c>
      <c r="AT165" s="202" t="s">
        <v>150</v>
      </c>
      <c r="AU165" s="202" t="s">
        <v>166</v>
      </c>
      <c r="AY165" s="17" t="s">
        <v>148</v>
      </c>
      <c r="BE165" s="203">
        <f t="shared" si="24"/>
        <v>0</v>
      </c>
      <c r="BF165" s="203">
        <f t="shared" si="25"/>
        <v>0</v>
      </c>
      <c r="BG165" s="203">
        <f t="shared" si="26"/>
        <v>0</v>
      </c>
      <c r="BH165" s="203">
        <f t="shared" si="27"/>
        <v>0</v>
      </c>
      <c r="BI165" s="203">
        <f t="shared" si="28"/>
        <v>0</v>
      </c>
      <c r="BJ165" s="17" t="s">
        <v>82</v>
      </c>
      <c r="BK165" s="203">
        <f t="shared" si="29"/>
        <v>0</v>
      </c>
      <c r="BL165" s="17" t="s">
        <v>258</v>
      </c>
      <c r="BM165" s="202" t="s">
        <v>719</v>
      </c>
    </row>
    <row r="166" spans="2:65" s="1" customFormat="1" ht="16.5" customHeight="1">
      <c r="B166" s="34"/>
      <c r="C166" s="192" t="s">
        <v>424</v>
      </c>
      <c r="D166" s="192" t="s">
        <v>150</v>
      </c>
      <c r="E166" s="193" t="s">
        <v>1844</v>
      </c>
      <c r="F166" s="194" t="s">
        <v>1845</v>
      </c>
      <c r="G166" s="195" t="s">
        <v>1522</v>
      </c>
      <c r="H166" s="196">
        <v>10</v>
      </c>
      <c r="I166" s="197"/>
      <c r="J166" s="196">
        <f t="shared" si="20"/>
        <v>0</v>
      </c>
      <c r="K166" s="194" t="s">
        <v>1</v>
      </c>
      <c r="L166" s="38"/>
      <c r="M166" s="198" t="s">
        <v>1</v>
      </c>
      <c r="N166" s="199" t="s">
        <v>42</v>
      </c>
      <c r="O166" s="66"/>
      <c r="P166" s="200">
        <f t="shared" si="21"/>
        <v>0</v>
      </c>
      <c r="Q166" s="200">
        <v>0</v>
      </c>
      <c r="R166" s="200">
        <f t="shared" si="22"/>
        <v>0</v>
      </c>
      <c r="S166" s="200">
        <v>0</v>
      </c>
      <c r="T166" s="201">
        <f t="shared" si="23"/>
        <v>0</v>
      </c>
      <c r="AR166" s="202" t="s">
        <v>258</v>
      </c>
      <c r="AT166" s="202" t="s">
        <v>150</v>
      </c>
      <c r="AU166" s="202" t="s">
        <v>166</v>
      </c>
      <c r="AY166" s="17" t="s">
        <v>148</v>
      </c>
      <c r="BE166" s="203">
        <f t="shared" si="24"/>
        <v>0</v>
      </c>
      <c r="BF166" s="203">
        <f t="shared" si="25"/>
        <v>0</v>
      </c>
      <c r="BG166" s="203">
        <f t="shared" si="26"/>
        <v>0</v>
      </c>
      <c r="BH166" s="203">
        <f t="shared" si="27"/>
        <v>0</v>
      </c>
      <c r="BI166" s="203">
        <f t="shared" si="28"/>
        <v>0</v>
      </c>
      <c r="BJ166" s="17" t="s">
        <v>82</v>
      </c>
      <c r="BK166" s="203">
        <f t="shared" si="29"/>
        <v>0</v>
      </c>
      <c r="BL166" s="17" t="s">
        <v>258</v>
      </c>
      <c r="BM166" s="202" t="s">
        <v>727</v>
      </c>
    </row>
    <row r="167" spans="2:65" s="1" customFormat="1" ht="16.5" customHeight="1">
      <c r="B167" s="34"/>
      <c r="C167" s="192" t="s">
        <v>430</v>
      </c>
      <c r="D167" s="192" t="s">
        <v>150</v>
      </c>
      <c r="E167" s="193" t="s">
        <v>1844</v>
      </c>
      <c r="F167" s="194" t="s">
        <v>1845</v>
      </c>
      <c r="G167" s="195" t="s">
        <v>1522</v>
      </c>
      <c r="H167" s="196">
        <v>2</v>
      </c>
      <c r="I167" s="197"/>
      <c r="J167" s="196">
        <f t="shared" si="20"/>
        <v>0</v>
      </c>
      <c r="K167" s="194" t="s">
        <v>1</v>
      </c>
      <c r="L167" s="38"/>
      <c r="M167" s="198" t="s">
        <v>1</v>
      </c>
      <c r="N167" s="199" t="s">
        <v>42</v>
      </c>
      <c r="O167" s="66"/>
      <c r="P167" s="200">
        <f t="shared" si="21"/>
        <v>0</v>
      </c>
      <c r="Q167" s="200">
        <v>0</v>
      </c>
      <c r="R167" s="200">
        <f t="shared" si="22"/>
        <v>0</v>
      </c>
      <c r="S167" s="200">
        <v>0</v>
      </c>
      <c r="T167" s="201">
        <f t="shared" si="23"/>
        <v>0</v>
      </c>
      <c r="AR167" s="202" t="s">
        <v>258</v>
      </c>
      <c r="AT167" s="202" t="s">
        <v>150</v>
      </c>
      <c r="AU167" s="202" t="s">
        <v>166</v>
      </c>
      <c r="AY167" s="17" t="s">
        <v>148</v>
      </c>
      <c r="BE167" s="203">
        <f t="shared" si="24"/>
        <v>0</v>
      </c>
      <c r="BF167" s="203">
        <f t="shared" si="25"/>
        <v>0</v>
      </c>
      <c r="BG167" s="203">
        <f t="shared" si="26"/>
        <v>0</v>
      </c>
      <c r="BH167" s="203">
        <f t="shared" si="27"/>
        <v>0</v>
      </c>
      <c r="BI167" s="203">
        <f t="shared" si="28"/>
        <v>0</v>
      </c>
      <c r="BJ167" s="17" t="s">
        <v>82</v>
      </c>
      <c r="BK167" s="203">
        <f t="shared" si="29"/>
        <v>0</v>
      </c>
      <c r="BL167" s="17" t="s">
        <v>258</v>
      </c>
      <c r="BM167" s="202" t="s">
        <v>736</v>
      </c>
    </row>
    <row r="168" spans="2:65" s="1" customFormat="1" ht="16.5" customHeight="1">
      <c r="B168" s="34"/>
      <c r="C168" s="192" t="s">
        <v>436</v>
      </c>
      <c r="D168" s="192" t="s">
        <v>150</v>
      </c>
      <c r="E168" s="193" t="s">
        <v>1844</v>
      </c>
      <c r="F168" s="194" t="s">
        <v>1845</v>
      </c>
      <c r="G168" s="195" t="s">
        <v>1522</v>
      </c>
      <c r="H168" s="196">
        <v>4</v>
      </c>
      <c r="I168" s="197"/>
      <c r="J168" s="196">
        <f t="shared" si="20"/>
        <v>0</v>
      </c>
      <c r="K168" s="194" t="s">
        <v>1</v>
      </c>
      <c r="L168" s="38"/>
      <c r="M168" s="198" t="s">
        <v>1</v>
      </c>
      <c r="N168" s="199" t="s">
        <v>42</v>
      </c>
      <c r="O168" s="66"/>
      <c r="P168" s="200">
        <f t="shared" si="21"/>
        <v>0</v>
      </c>
      <c r="Q168" s="200">
        <v>0</v>
      </c>
      <c r="R168" s="200">
        <f t="shared" si="22"/>
        <v>0</v>
      </c>
      <c r="S168" s="200">
        <v>0</v>
      </c>
      <c r="T168" s="201">
        <f t="shared" si="23"/>
        <v>0</v>
      </c>
      <c r="AR168" s="202" t="s">
        <v>258</v>
      </c>
      <c r="AT168" s="202" t="s">
        <v>150</v>
      </c>
      <c r="AU168" s="202" t="s">
        <v>166</v>
      </c>
      <c r="AY168" s="17" t="s">
        <v>148</v>
      </c>
      <c r="BE168" s="203">
        <f t="shared" si="24"/>
        <v>0</v>
      </c>
      <c r="BF168" s="203">
        <f t="shared" si="25"/>
        <v>0</v>
      </c>
      <c r="BG168" s="203">
        <f t="shared" si="26"/>
        <v>0</v>
      </c>
      <c r="BH168" s="203">
        <f t="shared" si="27"/>
        <v>0</v>
      </c>
      <c r="BI168" s="203">
        <f t="shared" si="28"/>
        <v>0</v>
      </c>
      <c r="BJ168" s="17" t="s">
        <v>82</v>
      </c>
      <c r="BK168" s="203">
        <f t="shared" si="29"/>
        <v>0</v>
      </c>
      <c r="BL168" s="17" t="s">
        <v>258</v>
      </c>
      <c r="BM168" s="202" t="s">
        <v>747</v>
      </c>
    </row>
    <row r="169" spans="2:65" s="1" customFormat="1" ht="16.5" customHeight="1">
      <c r="B169" s="34"/>
      <c r="C169" s="192" t="s">
        <v>467</v>
      </c>
      <c r="D169" s="192" t="s">
        <v>150</v>
      </c>
      <c r="E169" s="193" t="s">
        <v>1849</v>
      </c>
      <c r="F169" s="194" t="s">
        <v>1850</v>
      </c>
      <c r="G169" s="195" t="s">
        <v>1522</v>
      </c>
      <c r="H169" s="196">
        <v>4</v>
      </c>
      <c r="I169" s="197"/>
      <c r="J169" s="196">
        <f t="shared" si="20"/>
        <v>0</v>
      </c>
      <c r="K169" s="194" t="s">
        <v>1</v>
      </c>
      <c r="L169" s="38"/>
      <c r="M169" s="198" t="s">
        <v>1</v>
      </c>
      <c r="N169" s="199" t="s">
        <v>42</v>
      </c>
      <c r="O169" s="66"/>
      <c r="P169" s="200">
        <f t="shared" si="21"/>
        <v>0</v>
      </c>
      <c r="Q169" s="200">
        <v>0</v>
      </c>
      <c r="R169" s="200">
        <f t="shared" si="22"/>
        <v>0</v>
      </c>
      <c r="S169" s="200">
        <v>0</v>
      </c>
      <c r="T169" s="201">
        <f t="shared" si="23"/>
        <v>0</v>
      </c>
      <c r="AR169" s="202" t="s">
        <v>258</v>
      </c>
      <c r="AT169" s="202" t="s">
        <v>150</v>
      </c>
      <c r="AU169" s="202" t="s">
        <v>166</v>
      </c>
      <c r="AY169" s="17" t="s">
        <v>148</v>
      </c>
      <c r="BE169" s="203">
        <f t="shared" si="24"/>
        <v>0</v>
      </c>
      <c r="BF169" s="203">
        <f t="shared" si="25"/>
        <v>0</v>
      </c>
      <c r="BG169" s="203">
        <f t="shared" si="26"/>
        <v>0</v>
      </c>
      <c r="BH169" s="203">
        <f t="shared" si="27"/>
        <v>0</v>
      </c>
      <c r="BI169" s="203">
        <f t="shared" si="28"/>
        <v>0</v>
      </c>
      <c r="BJ169" s="17" t="s">
        <v>82</v>
      </c>
      <c r="BK169" s="203">
        <f t="shared" si="29"/>
        <v>0</v>
      </c>
      <c r="BL169" s="17" t="s">
        <v>258</v>
      </c>
      <c r="BM169" s="202" t="s">
        <v>764</v>
      </c>
    </row>
    <row r="170" spans="2:65" s="1" customFormat="1" ht="16.5" customHeight="1">
      <c r="B170" s="34"/>
      <c r="C170" s="192" t="s">
        <v>474</v>
      </c>
      <c r="D170" s="192" t="s">
        <v>150</v>
      </c>
      <c r="E170" s="193" t="s">
        <v>1851</v>
      </c>
      <c r="F170" s="194" t="s">
        <v>1852</v>
      </c>
      <c r="G170" s="195" t="s">
        <v>439</v>
      </c>
      <c r="H170" s="196">
        <v>40</v>
      </c>
      <c r="I170" s="197"/>
      <c r="J170" s="196">
        <f t="shared" si="20"/>
        <v>0</v>
      </c>
      <c r="K170" s="194" t="s">
        <v>1</v>
      </c>
      <c r="L170" s="38"/>
      <c r="M170" s="198" t="s">
        <v>1</v>
      </c>
      <c r="N170" s="199" t="s">
        <v>42</v>
      </c>
      <c r="O170" s="66"/>
      <c r="P170" s="200">
        <f t="shared" si="21"/>
        <v>0</v>
      </c>
      <c r="Q170" s="200">
        <v>0</v>
      </c>
      <c r="R170" s="200">
        <f t="shared" si="22"/>
        <v>0</v>
      </c>
      <c r="S170" s="200">
        <v>0</v>
      </c>
      <c r="T170" s="201">
        <f t="shared" si="23"/>
        <v>0</v>
      </c>
      <c r="AR170" s="202" t="s">
        <v>258</v>
      </c>
      <c r="AT170" s="202" t="s">
        <v>150</v>
      </c>
      <c r="AU170" s="202" t="s">
        <v>166</v>
      </c>
      <c r="AY170" s="17" t="s">
        <v>148</v>
      </c>
      <c r="BE170" s="203">
        <f t="shared" si="24"/>
        <v>0</v>
      </c>
      <c r="BF170" s="203">
        <f t="shared" si="25"/>
        <v>0</v>
      </c>
      <c r="BG170" s="203">
        <f t="shared" si="26"/>
        <v>0</v>
      </c>
      <c r="BH170" s="203">
        <f t="shared" si="27"/>
        <v>0</v>
      </c>
      <c r="BI170" s="203">
        <f t="shared" si="28"/>
        <v>0</v>
      </c>
      <c r="BJ170" s="17" t="s">
        <v>82</v>
      </c>
      <c r="BK170" s="203">
        <f t="shared" si="29"/>
        <v>0</v>
      </c>
      <c r="BL170" s="17" t="s">
        <v>258</v>
      </c>
      <c r="BM170" s="202" t="s">
        <v>775</v>
      </c>
    </row>
    <row r="171" spans="2:65" s="1" customFormat="1" ht="16.5" customHeight="1">
      <c r="B171" s="34"/>
      <c r="C171" s="192" t="s">
        <v>478</v>
      </c>
      <c r="D171" s="192" t="s">
        <v>150</v>
      </c>
      <c r="E171" s="193" t="s">
        <v>1853</v>
      </c>
      <c r="F171" s="194" t="s">
        <v>1854</v>
      </c>
      <c r="G171" s="195" t="s">
        <v>439</v>
      </c>
      <c r="H171" s="196">
        <v>130</v>
      </c>
      <c r="I171" s="197"/>
      <c r="J171" s="196">
        <f t="shared" si="20"/>
        <v>0</v>
      </c>
      <c r="K171" s="194" t="s">
        <v>1</v>
      </c>
      <c r="L171" s="38"/>
      <c r="M171" s="198" t="s">
        <v>1</v>
      </c>
      <c r="N171" s="199" t="s">
        <v>42</v>
      </c>
      <c r="O171" s="66"/>
      <c r="P171" s="200">
        <f t="shared" si="21"/>
        <v>0</v>
      </c>
      <c r="Q171" s="200">
        <v>0</v>
      </c>
      <c r="R171" s="200">
        <f t="shared" si="22"/>
        <v>0</v>
      </c>
      <c r="S171" s="200">
        <v>0</v>
      </c>
      <c r="T171" s="201">
        <f t="shared" si="23"/>
        <v>0</v>
      </c>
      <c r="AR171" s="202" t="s">
        <v>258</v>
      </c>
      <c r="AT171" s="202" t="s">
        <v>150</v>
      </c>
      <c r="AU171" s="202" t="s">
        <v>166</v>
      </c>
      <c r="AY171" s="17" t="s">
        <v>148</v>
      </c>
      <c r="BE171" s="203">
        <f t="shared" si="24"/>
        <v>0</v>
      </c>
      <c r="BF171" s="203">
        <f t="shared" si="25"/>
        <v>0</v>
      </c>
      <c r="BG171" s="203">
        <f t="shared" si="26"/>
        <v>0</v>
      </c>
      <c r="BH171" s="203">
        <f t="shared" si="27"/>
        <v>0</v>
      </c>
      <c r="BI171" s="203">
        <f t="shared" si="28"/>
        <v>0</v>
      </c>
      <c r="BJ171" s="17" t="s">
        <v>82</v>
      </c>
      <c r="BK171" s="203">
        <f t="shared" si="29"/>
        <v>0</v>
      </c>
      <c r="BL171" s="17" t="s">
        <v>258</v>
      </c>
      <c r="BM171" s="202" t="s">
        <v>785</v>
      </c>
    </row>
    <row r="172" spans="2:65" s="1" customFormat="1" ht="16.5" customHeight="1">
      <c r="B172" s="34"/>
      <c r="C172" s="192" t="s">
        <v>484</v>
      </c>
      <c r="D172" s="192" t="s">
        <v>150</v>
      </c>
      <c r="E172" s="193" t="s">
        <v>1855</v>
      </c>
      <c r="F172" s="194" t="s">
        <v>1856</v>
      </c>
      <c r="G172" s="195" t="s">
        <v>439</v>
      </c>
      <c r="H172" s="196">
        <v>260</v>
      </c>
      <c r="I172" s="197"/>
      <c r="J172" s="196">
        <f t="shared" si="20"/>
        <v>0</v>
      </c>
      <c r="K172" s="194" t="s">
        <v>1</v>
      </c>
      <c r="L172" s="38"/>
      <c r="M172" s="198" t="s">
        <v>1</v>
      </c>
      <c r="N172" s="199" t="s">
        <v>42</v>
      </c>
      <c r="O172" s="66"/>
      <c r="P172" s="200">
        <f t="shared" si="21"/>
        <v>0</v>
      </c>
      <c r="Q172" s="200">
        <v>0</v>
      </c>
      <c r="R172" s="200">
        <f t="shared" si="22"/>
        <v>0</v>
      </c>
      <c r="S172" s="200">
        <v>0</v>
      </c>
      <c r="T172" s="201">
        <f t="shared" si="23"/>
        <v>0</v>
      </c>
      <c r="AR172" s="202" t="s">
        <v>258</v>
      </c>
      <c r="AT172" s="202" t="s">
        <v>150</v>
      </c>
      <c r="AU172" s="202" t="s">
        <v>166</v>
      </c>
      <c r="AY172" s="17" t="s">
        <v>148</v>
      </c>
      <c r="BE172" s="203">
        <f t="shared" si="24"/>
        <v>0</v>
      </c>
      <c r="BF172" s="203">
        <f t="shared" si="25"/>
        <v>0</v>
      </c>
      <c r="BG172" s="203">
        <f t="shared" si="26"/>
        <v>0</v>
      </c>
      <c r="BH172" s="203">
        <f t="shared" si="27"/>
        <v>0</v>
      </c>
      <c r="BI172" s="203">
        <f t="shared" si="28"/>
        <v>0</v>
      </c>
      <c r="BJ172" s="17" t="s">
        <v>82</v>
      </c>
      <c r="BK172" s="203">
        <f t="shared" si="29"/>
        <v>0</v>
      </c>
      <c r="BL172" s="17" t="s">
        <v>258</v>
      </c>
      <c r="BM172" s="202" t="s">
        <v>810</v>
      </c>
    </row>
    <row r="173" spans="2:65" s="1" customFormat="1" ht="16.5" customHeight="1">
      <c r="B173" s="34"/>
      <c r="C173" s="192" t="s">
        <v>489</v>
      </c>
      <c r="D173" s="192" t="s">
        <v>150</v>
      </c>
      <c r="E173" s="193" t="s">
        <v>1857</v>
      </c>
      <c r="F173" s="194" t="s">
        <v>1858</v>
      </c>
      <c r="G173" s="195" t="s">
        <v>1848</v>
      </c>
      <c r="H173" s="196">
        <v>1</v>
      </c>
      <c r="I173" s="197"/>
      <c r="J173" s="196">
        <f t="shared" si="20"/>
        <v>0</v>
      </c>
      <c r="K173" s="194" t="s">
        <v>1</v>
      </c>
      <c r="L173" s="38"/>
      <c r="M173" s="198" t="s">
        <v>1</v>
      </c>
      <c r="N173" s="199" t="s">
        <v>42</v>
      </c>
      <c r="O173" s="66"/>
      <c r="P173" s="200">
        <f t="shared" si="21"/>
        <v>0</v>
      </c>
      <c r="Q173" s="200">
        <v>0</v>
      </c>
      <c r="R173" s="200">
        <f t="shared" si="22"/>
        <v>0</v>
      </c>
      <c r="S173" s="200">
        <v>0</v>
      </c>
      <c r="T173" s="201">
        <f t="shared" si="23"/>
        <v>0</v>
      </c>
      <c r="AR173" s="202" t="s">
        <v>155</v>
      </c>
      <c r="AT173" s="202" t="s">
        <v>150</v>
      </c>
      <c r="AU173" s="202" t="s">
        <v>166</v>
      </c>
      <c r="AY173" s="17" t="s">
        <v>148</v>
      </c>
      <c r="BE173" s="203">
        <f t="shared" si="24"/>
        <v>0</v>
      </c>
      <c r="BF173" s="203">
        <f t="shared" si="25"/>
        <v>0</v>
      </c>
      <c r="BG173" s="203">
        <f t="shared" si="26"/>
        <v>0</v>
      </c>
      <c r="BH173" s="203">
        <f t="shared" si="27"/>
        <v>0</v>
      </c>
      <c r="BI173" s="203">
        <f t="shared" si="28"/>
        <v>0</v>
      </c>
      <c r="BJ173" s="17" t="s">
        <v>82</v>
      </c>
      <c r="BK173" s="203">
        <f t="shared" si="29"/>
        <v>0</v>
      </c>
      <c r="BL173" s="17" t="s">
        <v>155</v>
      </c>
      <c r="BM173" s="202" t="s">
        <v>820</v>
      </c>
    </row>
    <row r="174" spans="2:65" s="1" customFormat="1" ht="16.5" customHeight="1">
      <c r="B174" s="34"/>
      <c r="C174" s="192" t="s">
        <v>495</v>
      </c>
      <c r="D174" s="192" t="s">
        <v>150</v>
      </c>
      <c r="E174" s="193" t="s">
        <v>1859</v>
      </c>
      <c r="F174" s="194" t="s">
        <v>1860</v>
      </c>
      <c r="G174" s="195" t="s">
        <v>978</v>
      </c>
      <c r="H174" s="197"/>
      <c r="I174" s="197"/>
      <c r="J174" s="196">
        <f t="shared" si="20"/>
        <v>0</v>
      </c>
      <c r="K174" s="194" t="s">
        <v>1</v>
      </c>
      <c r="L174" s="38"/>
      <c r="M174" s="198" t="s">
        <v>1</v>
      </c>
      <c r="N174" s="199" t="s">
        <v>42</v>
      </c>
      <c r="O174" s="66"/>
      <c r="P174" s="200">
        <f t="shared" si="21"/>
        <v>0</v>
      </c>
      <c r="Q174" s="200">
        <v>0</v>
      </c>
      <c r="R174" s="200">
        <f t="shared" si="22"/>
        <v>0</v>
      </c>
      <c r="S174" s="200">
        <v>0</v>
      </c>
      <c r="T174" s="201">
        <f t="shared" si="23"/>
        <v>0</v>
      </c>
      <c r="AR174" s="202" t="s">
        <v>155</v>
      </c>
      <c r="AT174" s="202" t="s">
        <v>150</v>
      </c>
      <c r="AU174" s="202" t="s">
        <v>166</v>
      </c>
      <c r="AY174" s="17" t="s">
        <v>148</v>
      </c>
      <c r="BE174" s="203">
        <f t="shared" si="24"/>
        <v>0</v>
      </c>
      <c r="BF174" s="203">
        <f t="shared" si="25"/>
        <v>0</v>
      </c>
      <c r="BG174" s="203">
        <f t="shared" si="26"/>
        <v>0</v>
      </c>
      <c r="BH174" s="203">
        <f t="shared" si="27"/>
        <v>0</v>
      </c>
      <c r="BI174" s="203">
        <f t="shared" si="28"/>
        <v>0</v>
      </c>
      <c r="BJ174" s="17" t="s">
        <v>82</v>
      </c>
      <c r="BK174" s="203">
        <f t="shared" si="29"/>
        <v>0</v>
      </c>
      <c r="BL174" s="17" t="s">
        <v>155</v>
      </c>
      <c r="BM174" s="202" t="s">
        <v>1861</v>
      </c>
    </row>
    <row r="175" spans="2:65" s="1" customFormat="1" ht="16.5" customHeight="1">
      <c r="B175" s="34"/>
      <c r="C175" s="192" t="s">
        <v>500</v>
      </c>
      <c r="D175" s="192" t="s">
        <v>150</v>
      </c>
      <c r="E175" s="193" t="s">
        <v>1862</v>
      </c>
      <c r="F175" s="194" t="s">
        <v>1863</v>
      </c>
      <c r="G175" s="195" t="s">
        <v>978</v>
      </c>
      <c r="H175" s="197"/>
      <c r="I175" s="197"/>
      <c r="J175" s="196">
        <f t="shared" si="20"/>
        <v>0</v>
      </c>
      <c r="K175" s="194" t="s">
        <v>1</v>
      </c>
      <c r="L175" s="38"/>
      <c r="M175" s="198" t="s">
        <v>1</v>
      </c>
      <c r="N175" s="199" t="s">
        <v>42</v>
      </c>
      <c r="O175" s="66"/>
      <c r="P175" s="200">
        <f t="shared" si="21"/>
        <v>0</v>
      </c>
      <c r="Q175" s="200">
        <v>0</v>
      </c>
      <c r="R175" s="200">
        <f t="shared" si="22"/>
        <v>0</v>
      </c>
      <c r="S175" s="200">
        <v>0</v>
      </c>
      <c r="T175" s="201">
        <f t="shared" si="23"/>
        <v>0</v>
      </c>
      <c r="AR175" s="202" t="s">
        <v>155</v>
      </c>
      <c r="AT175" s="202" t="s">
        <v>150</v>
      </c>
      <c r="AU175" s="202" t="s">
        <v>166</v>
      </c>
      <c r="AY175" s="17" t="s">
        <v>148</v>
      </c>
      <c r="BE175" s="203">
        <f t="shared" si="24"/>
        <v>0</v>
      </c>
      <c r="BF175" s="203">
        <f t="shared" si="25"/>
        <v>0</v>
      </c>
      <c r="BG175" s="203">
        <f t="shared" si="26"/>
        <v>0</v>
      </c>
      <c r="BH175" s="203">
        <f t="shared" si="27"/>
        <v>0</v>
      </c>
      <c r="BI175" s="203">
        <f t="shared" si="28"/>
        <v>0</v>
      </c>
      <c r="BJ175" s="17" t="s">
        <v>82</v>
      </c>
      <c r="BK175" s="203">
        <f t="shared" si="29"/>
        <v>0</v>
      </c>
      <c r="BL175" s="17" t="s">
        <v>155</v>
      </c>
      <c r="BM175" s="202" t="s">
        <v>1864</v>
      </c>
    </row>
    <row r="176" spans="2:65" s="1" customFormat="1" ht="16.5" customHeight="1">
      <c r="B176" s="34"/>
      <c r="C176" s="192" t="s">
        <v>508</v>
      </c>
      <c r="D176" s="192" t="s">
        <v>150</v>
      </c>
      <c r="E176" s="193" t="s">
        <v>1865</v>
      </c>
      <c r="F176" s="194" t="s">
        <v>1866</v>
      </c>
      <c r="G176" s="195" t="s">
        <v>874</v>
      </c>
      <c r="H176" s="196">
        <v>1</v>
      </c>
      <c r="I176" s="197"/>
      <c r="J176" s="196">
        <f t="shared" si="20"/>
        <v>0</v>
      </c>
      <c r="K176" s="194" t="s">
        <v>1</v>
      </c>
      <c r="L176" s="38"/>
      <c r="M176" s="198" t="s">
        <v>1</v>
      </c>
      <c r="N176" s="199" t="s">
        <v>42</v>
      </c>
      <c r="O176" s="66"/>
      <c r="P176" s="200">
        <f t="shared" si="21"/>
        <v>0</v>
      </c>
      <c r="Q176" s="200">
        <v>0</v>
      </c>
      <c r="R176" s="200">
        <f t="shared" si="22"/>
        <v>0</v>
      </c>
      <c r="S176" s="200">
        <v>0</v>
      </c>
      <c r="T176" s="201">
        <f t="shared" si="23"/>
        <v>0</v>
      </c>
      <c r="AR176" s="202" t="s">
        <v>155</v>
      </c>
      <c r="AT176" s="202" t="s">
        <v>150</v>
      </c>
      <c r="AU176" s="202" t="s">
        <v>166</v>
      </c>
      <c r="AY176" s="17" t="s">
        <v>148</v>
      </c>
      <c r="BE176" s="203">
        <f t="shared" si="24"/>
        <v>0</v>
      </c>
      <c r="BF176" s="203">
        <f t="shared" si="25"/>
        <v>0</v>
      </c>
      <c r="BG176" s="203">
        <f t="shared" si="26"/>
        <v>0</v>
      </c>
      <c r="BH176" s="203">
        <f t="shared" si="27"/>
        <v>0</v>
      </c>
      <c r="BI176" s="203">
        <f t="shared" si="28"/>
        <v>0</v>
      </c>
      <c r="BJ176" s="17" t="s">
        <v>82</v>
      </c>
      <c r="BK176" s="203">
        <f t="shared" si="29"/>
        <v>0</v>
      </c>
      <c r="BL176" s="17" t="s">
        <v>155</v>
      </c>
      <c r="BM176" s="202" t="s">
        <v>1867</v>
      </c>
    </row>
    <row r="177" spans="2:65" s="1" customFormat="1" ht="16.5" customHeight="1">
      <c r="B177" s="34"/>
      <c r="C177" s="192" t="s">
        <v>513</v>
      </c>
      <c r="D177" s="192" t="s">
        <v>150</v>
      </c>
      <c r="E177" s="193" t="s">
        <v>1868</v>
      </c>
      <c r="F177" s="194" t="s">
        <v>1869</v>
      </c>
      <c r="G177" s="195" t="s">
        <v>978</v>
      </c>
      <c r="H177" s="197"/>
      <c r="I177" s="197"/>
      <c r="J177" s="196">
        <f t="shared" si="20"/>
        <v>0</v>
      </c>
      <c r="K177" s="194" t="s">
        <v>1</v>
      </c>
      <c r="L177" s="38"/>
      <c r="M177" s="198" t="s">
        <v>1</v>
      </c>
      <c r="N177" s="199" t="s">
        <v>42</v>
      </c>
      <c r="O177" s="66"/>
      <c r="P177" s="200">
        <f t="shared" si="21"/>
        <v>0</v>
      </c>
      <c r="Q177" s="200">
        <v>0</v>
      </c>
      <c r="R177" s="200">
        <f t="shared" si="22"/>
        <v>0</v>
      </c>
      <c r="S177" s="200">
        <v>0</v>
      </c>
      <c r="T177" s="201">
        <f t="shared" si="23"/>
        <v>0</v>
      </c>
      <c r="AR177" s="202" t="s">
        <v>155</v>
      </c>
      <c r="AT177" s="202" t="s">
        <v>150</v>
      </c>
      <c r="AU177" s="202" t="s">
        <v>166</v>
      </c>
      <c r="AY177" s="17" t="s">
        <v>148</v>
      </c>
      <c r="BE177" s="203">
        <f t="shared" si="24"/>
        <v>0</v>
      </c>
      <c r="BF177" s="203">
        <f t="shared" si="25"/>
        <v>0</v>
      </c>
      <c r="BG177" s="203">
        <f t="shared" si="26"/>
        <v>0</v>
      </c>
      <c r="BH177" s="203">
        <f t="shared" si="27"/>
        <v>0</v>
      </c>
      <c r="BI177" s="203">
        <f t="shared" si="28"/>
        <v>0</v>
      </c>
      <c r="BJ177" s="17" t="s">
        <v>82</v>
      </c>
      <c r="BK177" s="203">
        <f t="shared" si="29"/>
        <v>0</v>
      </c>
      <c r="BL177" s="17" t="s">
        <v>155</v>
      </c>
      <c r="BM177" s="202" t="s">
        <v>1870</v>
      </c>
    </row>
    <row r="178" spans="2:65" s="1" customFormat="1" ht="16.5" customHeight="1">
      <c r="B178" s="34"/>
      <c r="C178" s="192" t="s">
        <v>520</v>
      </c>
      <c r="D178" s="192" t="s">
        <v>150</v>
      </c>
      <c r="E178" s="193" t="s">
        <v>1871</v>
      </c>
      <c r="F178" s="194" t="s">
        <v>1872</v>
      </c>
      <c r="G178" s="195" t="s">
        <v>978</v>
      </c>
      <c r="H178" s="197"/>
      <c r="I178" s="197"/>
      <c r="J178" s="196">
        <f t="shared" si="20"/>
        <v>0</v>
      </c>
      <c r="K178" s="194" t="s">
        <v>1</v>
      </c>
      <c r="L178" s="38"/>
      <c r="M178" s="198" t="s">
        <v>1</v>
      </c>
      <c r="N178" s="199" t="s">
        <v>42</v>
      </c>
      <c r="O178" s="66"/>
      <c r="P178" s="200">
        <f t="shared" si="21"/>
        <v>0</v>
      </c>
      <c r="Q178" s="200">
        <v>0</v>
      </c>
      <c r="R178" s="200">
        <f t="shared" si="22"/>
        <v>0</v>
      </c>
      <c r="S178" s="200">
        <v>0</v>
      </c>
      <c r="T178" s="201">
        <f t="shared" si="23"/>
        <v>0</v>
      </c>
      <c r="AR178" s="202" t="s">
        <v>155</v>
      </c>
      <c r="AT178" s="202" t="s">
        <v>150</v>
      </c>
      <c r="AU178" s="202" t="s">
        <v>166</v>
      </c>
      <c r="AY178" s="17" t="s">
        <v>148</v>
      </c>
      <c r="BE178" s="203">
        <f t="shared" si="24"/>
        <v>0</v>
      </c>
      <c r="BF178" s="203">
        <f t="shared" si="25"/>
        <v>0</v>
      </c>
      <c r="BG178" s="203">
        <f t="shared" si="26"/>
        <v>0</v>
      </c>
      <c r="BH178" s="203">
        <f t="shared" si="27"/>
        <v>0</v>
      </c>
      <c r="BI178" s="203">
        <f t="shared" si="28"/>
        <v>0</v>
      </c>
      <c r="BJ178" s="17" t="s">
        <v>82</v>
      </c>
      <c r="BK178" s="203">
        <f t="shared" si="29"/>
        <v>0</v>
      </c>
      <c r="BL178" s="17" t="s">
        <v>155</v>
      </c>
      <c r="BM178" s="202" t="s">
        <v>1873</v>
      </c>
    </row>
    <row r="179" spans="2:65" s="1" customFormat="1" ht="16.5" customHeight="1">
      <c r="B179" s="34"/>
      <c r="C179" s="192" t="s">
        <v>540</v>
      </c>
      <c r="D179" s="192" t="s">
        <v>150</v>
      </c>
      <c r="E179" s="193" t="s">
        <v>1874</v>
      </c>
      <c r="F179" s="194" t="s">
        <v>1875</v>
      </c>
      <c r="G179" s="195" t="s">
        <v>874</v>
      </c>
      <c r="H179" s="196">
        <v>1</v>
      </c>
      <c r="I179" s="197"/>
      <c r="J179" s="196">
        <f t="shared" si="20"/>
        <v>0</v>
      </c>
      <c r="K179" s="194" t="s">
        <v>1</v>
      </c>
      <c r="L179" s="38"/>
      <c r="M179" s="198" t="s">
        <v>1</v>
      </c>
      <c r="N179" s="199" t="s">
        <v>42</v>
      </c>
      <c r="O179" s="66"/>
      <c r="P179" s="200">
        <f t="shared" si="21"/>
        <v>0</v>
      </c>
      <c r="Q179" s="200">
        <v>0</v>
      </c>
      <c r="R179" s="200">
        <f t="shared" si="22"/>
        <v>0</v>
      </c>
      <c r="S179" s="200">
        <v>0</v>
      </c>
      <c r="T179" s="201">
        <f t="shared" si="23"/>
        <v>0</v>
      </c>
      <c r="AR179" s="202" t="s">
        <v>155</v>
      </c>
      <c r="AT179" s="202" t="s">
        <v>150</v>
      </c>
      <c r="AU179" s="202" t="s">
        <v>166</v>
      </c>
      <c r="AY179" s="17" t="s">
        <v>148</v>
      </c>
      <c r="BE179" s="203">
        <f t="shared" si="24"/>
        <v>0</v>
      </c>
      <c r="BF179" s="203">
        <f t="shared" si="25"/>
        <v>0</v>
      </c>
      <c r="BG179" s="203">
        <f t="shared" si="26"/>
        <v>0</v>
      </c>
      <c r="BH179" s="203">
        <f t="shared" si="27"/>
        <v>0</v>
      </c>
      <c r="BI179" s="203">
        <f t="shared" si="28"/>
        <v>0</v>
      </c>
      <c r="BJ179" s="17" t="s">
        <v>82</v>
      </c>
      <c r="BK179" s="203">
        <f t="shared" si="29"/>
        <v>0</v>
      </c>
      <c r="BL179" s="17" t="s">
        <v>155</v>
      </c>
      <c r="BM179" s="202" t="s">
        <v>1876</v>
      </c>
    </row>
    <row r="180" spans="2:65" s="1" customFormat="1" ht="16.5" customHeight="1">
      <c r="B180" s="34"/>
      <c r="C180" s="192" t="s">
        <v>552</v>
      </c>
      <c r="D180" s="192" t="s">
        <v>150</v>
      </c>
      <c r="E180" s="193" t="s">
        <v>1877</v>
      </c>
      <c r="F180" s="194" t="s">
        <v>1878</v>
      </c>
      <c r="G180" s="195" t="s">
        <v>874</v>
      </c>
      <c r="H180" s="196">
        <v>1</v>
      </c>
      <c r="I180" s="197"/>
      <c r="J180" s="196">
        <f t="shared" si="20"/>
        <v>0</v>
      </c>
      <c r="K180" s="194" t="s">
        <v>1</v>
      </c>
      <c r="L180" s="38"/>
      <c r="M180" s="198" t="s">
        <v>1</v>
      </c>
      <c r="N180" s="199" t="s">
        <v>42</v>
      </c>
      <c r="O180" s="66"/>
      <c r="P180" s="200">
        <f t="shared" si="21"/>
        <v>0</v>
      </c>
      <c r="Q180" s="200">
        <v>0</v>
      </c>
      <c r="R180" s="200">
        <f t="shared" si="22"/>
        <v>0</v>
      </c>
      <c r="S180" s="200">
        <v>0</v>
      </c>
      <c r="T180" s="201">
        <f t="shared" si="23"/>
        <v>0</v>
      </c>
      <c r="AR180" s="202" t="s">
        <v>155</v>
      </c>
      <c r="AT180" s="202" t="s">
        <v>150</v>
      </c>
      <c r="AU180" s="202" t="s">
        <v>166</v>
      </c>
      <c r="AY180" s="17" t="s">
        <v>148</v>
      </c>
      <c r="BE180" s="203">
        <f t="shared" si="24"/>
        <v>0</v>
      </c>
      <c r="BF180" s="203">
        <f t="shared" si="25"/>
        <v>0</v>
      </c>
      <c r="BG180" s="203">
        <f t="shared" si="26"/>
        <v>0</v>
      </c>
      <c r="BH180" s="203">
        <f t="shared" si="27"/>
        <v>0</v>
      </c>
      <c r="BI180" s="203">
        <f t="shared" si="28"/>
        <v>0</v>
      </c>
      <c r="BJ180" s="17" t="s">
        <v>82</v>
      </c>
      <c r="BK180" s="203">
        <f t="shared" si="29"/>
        <v>0</v>
      </c>
      <c r="BL180" s="17" t="s">
        <v>155</v>
      </c>
      <c r="BM180" s="202" t="s">
        <v>1879</v>
      </c>
    </row>
    <row r="181" spans="2:65" s="1" customFormat="1" ht="16.5" customHeight="1">
      <c r="B181" s="34"/>
      <c r="C181" s="192" t="s">
        <v>564</v>
      </c>
      <c r="D181" s="192" t="s">
        <v>150</v>
      </c>
      <c r="E181" s="193" t="s">
        <v>1880</v>
      </c>
      <c r="F181" s="194" t="s">
        <v>1881</v>
      </c>
      <c r="G181" s="195" t="s">
        <v>874</v>
      </c>
      <c r="H181" s="196">
        <v>1</v>
      </c>
      <c r="I181" s="197"/>
      <c r="J181" s="196">
        <f t="shared" si="20"/>
        <v>0</v>
      </c>
      <c r="K181" s="194" t="s">
        <v>1</v>
      </c>
      <c r="L181" s="38"/>
      <c r="M181" s="257" t="s">
        <v>1</v>
      </c>
      <c r="N181" s="258" t="s">
        <v>42</v>
      </c>
      <c r="O181" s="259"/>
      <c r="P181" s="260">
        <f t="shared" si="21"/>
        <v>0</v>
      </c>
      <c r="Q181" s="260">
        <v>0</v>
      </c>
      <c r="R181" s="260">
        <f t="shared" si="22"/>
        <v>0</v>
      </c>
      <c r="S181" s="260">
        <v>0</v>
      </c>
      <c r="T181" s="261">
        <f t="shared" si="23"/>
        <v>0</v>
      </c>
      <c r="AR181" s="202" t="s">
        <v>155</v>
      </c>
      <c r="AT181" s="202" t="s">
        <v>150</v>
      </c>
      <c r="AU181" s="202" t="s">
        <v>166</v>
      </c>
      <c r="AY181" s="17" t="s">
        <v>148</v>
      </c>
      <c r="BE181" s="203">
        <f t="shared" si="24"/>
        <v>0</v>
      </c>
      <c r="BF181" s="203">
        <f t="shared" si="25"/>
        <v>0</v>
      </c>
      <c r="BG181" s="203">
        <f t="shared" si="26"/>
        <v>0</v>
      </c>
      <c r="BH181" s="203">
        <f t="shared" si="27"/>
        <v>0</v>
      </c>
      <c r="BI181" s="203">
        <f t="shared" si="28"/>
        <v>0</v>
      </c>
      <c r="BJ181" s="17" t="s">
        <v>82</v>
      </c>
      <c r="BK181" s="203">
        <f t="shared" si="29"/>
        <v>0</v>
      </c>
      <c r="BL181" s="17" t="s">
        <v>155</v>
      </c>
      <c r="BM181" s="202" t="s">
        <v>1882</v>
      </c>
    </row>
    <row r="182" spans="2:65" s="1" customFormat="1" ht="7" customHeight="1">
      <c r="B182" s="49"/>
      <c r="C182" s="50"/>
      <c r="D182" s="50"/>
      <c r="E182" s="50"/>
      <c r="F182" s="50"/>
      <c r="G182" s="50"/>
      <c r="H182" s="50"/>
      <c r="I182" s="142"/>
      <c r="J182" s="50"/>
      <c r="K182" s="50"/>
      <c r="L182" s="38"/>
    </row>
  </sheetData>
  <sheetProtection formatColumns="0" formatRows="0" autoFilter="0"/>
  <autoFilter ref="C121:K181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5"/>
  <sheetViews>
    <sheetView showGridLines="0" topLeftCell="A120" workbookViewId="0">
      <selection activeCell="I127" sqref="I127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103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95</v>
      </c>
    </row>
    <row r="3" spans="2:46" ht="7" hidden="1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hidden="1" customHeight="1">
      <c r="B4" s="20"/>
      <c r="D4" s="107" t="s">
        <v>99</v>
      </c>
      <c r="L4" s="20"/>
      <c r="M4" s="108" t="s">
        <v>10</v>
      </c>
      <c r="AT4" s="17" t="s">
        <v>4</v>
      </c>
    </row>
    <row r="5" spans="2:46" ht="7" hidden="1" customHeight="1">
      <c r="B5" s="20"/>
      <c r="L5" s="20"/>
    </row>
    <row r="6" spans="2:46" ht="12" hidden="1" customHeight="1">
      <c r="B6" s="20"/>
      <c r="D6" s="109" t="s">
        <v>14</v>
      </c>
      <c r="L6" s="20"/>
    </row>
    <row r="7" spans="2:46" ht="16.5" hidden="1" customHeight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46" s="1" customFormat="1" ht="12" hidden="1" customHeight="1">
      <c r="B8" s="38"/>
      <c r="D8" s="109" t="s">
        <v>100</v>
      </c>
      <c r="I8" s="110"/>
      <c r="L8" s="38"/>
    </row>
    <row r="9" spans="2:46" s="1" customFormat="1" ht="37" hidden="1" customHeight="1">
      <c r="B9" s="38"/>
      <c r="E9" s="309" t="s">
        <v>1883</v>
      </c>
      <c r="F9" s="310"/>
      <c r="G9" s="310"/>
      <c r="H9" s="310"/>
      <c r="I9" s="110"/>
      <c r="L9" s="38"/>
    </row>
    <row r="10" spans="2:46" s="1" customFormat="1" hidden="1">
      <c r="B10" s="38"/>
      <c r="I10" s="110"/>
      <c r="L10" s="38"/>
    </row>
    <row r="11" spans="2:46" s="1" customFormat="1" ht="12" hidden="1" customHeight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46" s="1" customFormat="1" ht="12" hidden="1" customHeight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46" s="1" customFormat="1" ht="10.9" hidden="1" customHeight="1">
      <c r="B13" s="38"/>
      <c r="I13" s="110"/>
      <c r="L13" s="38"/>
    </row>
    <row r="14" spans="2:46" s="1" customFormat="1" ht="12" hidden="1" customHeight="1">
      <c r="B14" s="38"/>
      <c r="D14" s="109" t="s">
        <v>22</v>
      </c>
      <c r="I14" s="112" t="s">
        <v>23</v>
      </c>
      <c r="J14" s="111" t="s">
        <v>24</v>
      </c>
      <c r="L14" s="38"/>
    </row>
    <row r="15" spans="2:46" s="1" customFormat="1" ht="18" hidden="1" customHeight="1">
      <c r="B15" s="38"/>
      <c r="E15" s="111" t="s">
        <v>25</v>
      </c>
      <c r="I15" s="112" t="s">
        <v>26</v>
      </c>
      <c r="J15" s="111" t="s">
        <v>27</v>
      </c>
      <c r="L15" s="38"/>
    </row>
    <row r="16" spans="2:46" s="1" customFormat="1" ht="7" hidden="1" customHeight="1">
      <c r="B16" s="38"/>
      <c r="I16" s="110"/>
      <c r="L16" s="38"/>
    </row>
    <row r="17" spans="2:12" s="1" customFormat="1" ht="12" hidden="1" customHeight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hidden="1" customHeight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hidden="1" customHeight="1">
      <c r="B19" s="38"/>
      <c r="I19" s="110"/>
      <c r="L19" s="38"/>
    </row>
    <row r="20" spans="2:12" s="1" customFormat="1" ht="12" hidden="1" customHeight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hidden="1" customHeight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hidden="1" customHeight="1">
      <c r="B22" s="38"/>
      <c r="I22" s="110"/>
      <c r="L22" s="38"/>
    </row>
    <row r="23" spans="2:12" s="1" customFormat="1" ht="12" hidden="1" customHeight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hidden="1" customHeight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hidden="1" customHeight="1">
      <c r="B25" s="38"/>
      <c r="I25" s="110"/>
      <c r="L25" s="38"/>
    </row>
    <row r="26" spans="2:12" s="1" customFormat="1" ht="12" hidden="1" customHeight="1">
      <c r="B26" s="38"/>
      <c r="D26" s="109" t="s">
        <v>35</v>
      </c>
      <c r="I26" s="110"/>
      <c r="L26" s="38"/>
    </row>
    <row r="27" spans="2:12" s="7" customFormat="1" ht="16.5" hidden="1" customHeight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hidden="1" customHeight="1">
      <c r="B28" s="38"/>
      <c r="I28" s="110"/>
      <c r="L28" s="38"/>
    </row>
    <row r="29" spans="2:12" s="1" customFormat="1" ht="7" hidden="1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hidden="1" customHeight="1">
      <c r="B30" s="38"/>
      <c r="D30" s="117" t="s">
        <v>37</v>
      </c>
      <c r="I30" s="110"/>
      <c r="J30" s="118">
        <f>ROUND(J123, 2)</f>
        <v>0</v>
      </c>
      <c r="L30" s="38"/>
    </row>
    <row r="31" spans="2:12" s="1" customFormat="1" ht="7" hidden="1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hidden="1" customHeight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hidden="1" customHeight="1">
      <c r="B33" s="38"/>
      <c r="D33" s="121" t="s">
        <v>41</v>
      </c>
      <c r="E33" s="109" t="s">
        <v>42</v>
      </c>
      <c r="F33" s="122">
        <f>ROUND((SUM(BE123:BE154)),  2)</f>
        <v>0</v>
      </c>
      <c r="I33" s="123">
        <v>0.21</v>
      </c>
      <c r="J33" s="122">
        <f>ROUND(((SUM(BE123:BE154))*I33),  2)</f>
        <v>0</v>
      </c>
      <c r="L33" s="38"/>
    </row>
    <row r="34" spans="2:12" s="1" customFormat="1" ht="14.5" hidden="1" customHeight="1">
      <c r="B34" s="38"/>
      <c r="E34" s="109" t="s">
        <v>43</v>
      </c>
      <c r="F34" s="122">
        <f>ROUND((SUM(BF123:BF154)),  2)</f>
        <v>0</v>
      </c>
      <c r="I34" s="123">
        <v>0.15</v>
      </c>
      <c r="J34" s="122">
        <f>ROUND(((SUM(BF123:BF154))*I34),  2)</f>
        <v>0</v>
      </c>
      <c r="L34" s="38"/>
    </row>
    <row r="35" spans="2:12" s="1" customFormat="1" ht="14.5" hidden="1" customHeight="1">
      <c r="B35" s="38"/>
      <c r="E35" s="109" t="s">
        <v>44</v>
      </c>
      <c r="F35" s="122">
        <f>ROUND((SUM(BG123:BG154)),  2)</f>
        <v>0</v>
      </c>
      <c r="I35" s="123">
        <v>0.21</v>
      </c>
      <c r="J35" s="122">
        <f>0</f>
        <v>0</v>
      </c>
      <c r="L35" s="38"/>
    </row>
    <row r="36" spans="2:12" s="1" customFormat="1" ht="14.5" hidden="1" customHeight="1">
      <c r="B36" s="38"/>
      <c r="E36" s="109" t="s">
        <v>45</v>
      </c>
      <c r="F36" s="122">
        <f>ROUND((SUM(BH123:BH154)),  2)</f>
        <v>0</v>
      </c>
      <c r="I36" s="123">
        <v>0.15</v>
      </c>
      <c r="J36" s="122">
        <f>0</f>
        <v>0</v>
      </c>
      <c r="L36" s="38"/>
    </row>
    <row r="37" spans="2:12" s="1" customFormat="1" ht="14.5" hidden="1" customHeight="1">
      <c r="B37" s="38"/>
      <c r="E37" s="109" t="s">
        <v>46</v>
      </c>
      <c r="F37" s="122">
        <f>ROUND((SUM(BI123:BI154)),  2)</f>
        <v>0</v>
      </c>
      <c r="I37" s="123">
        <v>0</v>
      </c>
      <c r="J37" s="122">
        <f>0</f>
        <v>0</v>
      </c>
      <c r="L37" s="38"/>
    </row>
    <row r="38" spans="2:12" s="1" customFormat="1" ht="7" hidden="1" customHeight="1">
      <c r="B38" s="38"/>
      <c r="I38" s="110"/>
      <c r="L38" s="38"/>
    </row>
    <row r="39" spans="2:12" s="1" customFormat="1" ht="25.4" hidden="1" customHeight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hidden="1" customHeight="1">
      <c r="B40" s="38"/>
      <c r="I40" s="110"/>
      <c r="L40" s="38"/>
    </row>
    <row r="41" spans="2:12" ht="14.5" hidden="1" customHeight="1">
      <c r="B41" s="20"/>
      <c r="L41" s="20"/>
    </row>
    <row r="42" spans="2:12" ht="14.5" hidden="1" customHeight="1">
      <c r="B42" s="20"/>
      <c r="L42" s="20"/>
    </row>
    <row r="43" spans="2:12" ht="14.5" hidden="1" customHeight="1">
      <c r="B43" s="20"/>
      <c r="L43" s="20"/>
    </row>
    <row r="44" spans="2:12" ht="14.5" hidden="1" customHeight="1">
      <c r="B44" s="20"/>
      <c r="L44" s="20"/>
    </row>
    <row r="45" spans="2:12" ht="14.5" hidden="1" customHeight="1">
      <c r="B45" s="20"/>
      <c r="L45" s="20"/>
    </row>
    <row r="46" spans="2:12" ht="14.5" hidden="1" customHeight="1">
      <c r="B46" s="20"/>
      <c r="L46" s="20"/>
    </row>
    <row r="47" spans="2:12" ht="14.5" hidden="1" customHeight="1">
      <c r="B47" s="20"/>
      <c r="L47" s="20"/>
    </row>
    <row r="48" spans="2:12" ht="14.5" hidden="1" customHeight="1">
      <c r="B48" s="20"/>
      <c r="L48" s="20"/>
    </row>
    <row r="49" spans="2:12" ht="14.5" hidden="1" customHeight="1">
      <c r="B49" s="20"/>
      <c r="L49" s="20"/>
    </row>
    <row r="50" spans="2:12" s="1" customFormat="1" ht="14.5" hidden="1" customHeight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idden="1">
      <c r="B51" s="20"/>
      <c r="L51" s="20"/>
    </row>
    <row r="52" spans="2:12" hidden="1">
      <c r="B52" s="20"/>
      <c r="L52" s="20"/>
    </row>
    <row r="53" spans="2:12" hidden="1">
      <c r="B53" s="20"/>
      <c r="L53" s="20"/>
    </row>
    <row r="54" spans="2:12" hidden="1">
      <c r="B54" s="20"/>
      <c r="L54" s="20"/>
    </row>
    <row r="55" spans="2:12" hidden="1">
      <c r="B55" s="20"/>
      <c r="L55" s="20"/>
    </row>
    <row r="56" spans="2:12" hidden="1">
      <c r="B56" s="20"/>
      <c r="L56" s="20"/>
    </row>
    <row r="57" spans="2:12" hidden="1">
      <c r="B57" s="20"/>
      <c r="L57" s="20"/>
    </row>
    <row r="58" spans="2:12" hidden="1">
      <c r="B58" s="20"/>
      <c r="L58" s="20"/>
    </row>
    <row r="59" spans="2:12" hidden="1">
      <c r="B59" s="20"/>
      <c r="L59" s="20"/>
    </row>
    <row r="60" spans="2: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idden="1">
      <c r="B62" s="20"/>
      <c r="L62" s="20"/>
    </row>
    <row r="63" spans="2:12" hidden="1">
      <c r="B63" s="20"/>
      <c r="L63" s="20"/>
    </row>
    <row r="64" spans="2: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idden="1">
      <c r="B66" s="20"/>
      <c r="L66" s="20"/>
    </row>
    <row r="67" spans="2:12" hidden="1">
      <c r="B67" s="20"/>
      <c r="L67" s="20"/>
    </row>
    <row r="68" spans="2:12" hidden="1">
      <c r="B68" s="20"/>
      <c r="L68" s="20"/>
    </row>
    <row r="69" spans="2:12" hidden="1">
      <c r="B69" s="20"/>
      <c r="L69" s="20"/>
    </row>
    <row r="70" spans="2:12" hidden="1">
      <c r="B70" s="20"/>
      <c r="L70" s="20"/>
    </row>
    <row r="71" spans="2:12" hidden="1">
      <c r="B71" s="20"/>
      <c r="L71" s="20"/>
    </row>
    <row r="72" spans="2:12" hidden="1">
      <c r="B72" s="20"/>
      <c r="L72" s="20"/>
    </row>
    <row r="73" spans="2:12" hidden="1">
      <c r="B73" s="20"/>
      <c r="L73" s="20"/>
    </row>
    <row r="74" spans="2:12" hidden="1">
      <c r="B74" s="20"/>
      <c r="L74" s="20"/>
    </row>
    <row r="75" spans="2: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hidden="1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spans="2:12" hidden="1"/>
    <row r="79" spans="2:12" hidden="1"/>
    <row r="80" spans="2:12" hidden="1"/>
    <row r="81" spans="2:47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47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47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47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47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47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47" s="1" customFormat="1" ht="16.5" customHeight="1">
      <c r="B87" s="34"/>
      <c r="C87" s="35"/>
      <c r="D87" s="35"/>
      <c r="E87" s="288" t="str">
        <f>E9</f>
        <v>7.7 - Elektro 2.NP - rozpočet pro dotaci</v>
      </c>
      <c r="F87" s="304"/>
      <c r="G87" s="304"/>
      <c r="H87" s="304"/>
      <c r="I87" s="110"/>
      <c r="J87" s="35"/>
      <c r="K87" s="35"/>
      <c r="L87" s="38"/>
    </row>
    <row r="88" spans="2:47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47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47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47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47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47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47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47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J123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115</v>
      </c>
      <c r="E97" s="154"/>
      <c r="F97" s="154"/>
      <c r="G97" s="154"/>
      <c r="H97" s="154"/>
      <c r="I97" s="155"/>
      <c r="J97" s="156">
        <f>J124</f>
        <v>0</v>
      </c>
      <c r="K97" s="152"/>
      <c r="L97" s="157"/>
    </row>
    <row r="98" spans="2:12" s="9" customFormat="1" ht="19.899999999999999" customHeight="1">
      <c r="B98" s="158"/>
      <c r="C98" s="159"/>
      <c r="D98" s="160" t="s">
        <v>122</v>
      </c>
      <c r="E98" s="161"/>
      <c r="F98" s="161"/>
      <c r="G98" s="161"/>
      <c r="H98" s="161"/>
      <c r="I98" s="162"/>
      <c r="J98" s="163">
        <f>J125</f>
        <v>0</v>
      </c>
      <c r="K98" s="159"/>
      <c r="L98" s="164"/>
    </row>
    <row r="99" spans="2:12" s="9" customFormat="1" ht="14.9" customHeight="1">
      <c r="B99" s="158"/>
      <c r="C99" s="159"/>
      <c r="D99" s="160" t="s">
        <v>1884</v>
      </c>
      <c r="E99" s="161"/>
      <c r="F99" s="161"/>
      <c r="G99" s="161"/>
      <c r="H99" s="161"/>
      <c r="I99" s="162"/>
      <c r="J99" s="163">
        <f>J126</f>
        <v>0</v>
      </c>
      <c r="K99" s="159"/>
      <c r="L99" s="164"/>
    </row>
    <row r="100" spans="2:12" s="9" customFormat="1" ht="14.9" customHeight="1">
      <c r="B100" s="158"/>
      <c r="C100" s="159"/>
      <c r="D100" s="160" t="s">
        <v>1885</v>
      </c>
      <c r="E100" s="161"/>
      <c r="F100" s="161"/>
      <c r="G100" s="161"/>
      <c r="H100" s="161"/>
      <c r="I100" s="162"/>
      <c r="J100" s="163">
        <f>J130</f>
        <v>0</v>
      </c>
      <c r="K100" s="159"/>
      <c r="L100" s="164"/>
    </row>
    <row r="101" spans="2:12" s="9" customFormat="1" ht="14.9" customHeight="1">
      <c r="B101" s="158"/>
      <c r="C101" s="159"/>
      <c r="D101" s="160" t="s">
        <v>1886</v>
      </c>
      <c r="E101" s="161"/>
      <c r="F101" s="161"/>
      <c r="G101" s="161"/>
      <c r="H101" s="161"/>
      <c r="I101" s="162"/>
      <c r="J101" s="163">
        <f>J133</f>
        <v>0</v>
      </c>
      <c r="K101" s="159"/>
      <c r="L101" s="164"/>
    </row>
    <row r="102" spans="2:12" s="9" customFormat="1" ht="14.9" customHeight="1">
      <c r="B102" s="158"/>
      <c r="C102" s="159"/>
      <c r="D102" s="160" t="s">
        <v>1887</v>
      </c>
      <c r="E102" s="161"/>
      <c r="F102" s="161"/>
      <c r="G102" s="161"/>
      <c r="H102" s="161"/>
      <c r="I102" s="162"/>
      <c r="J102" s="163">
        <f>J138</f>
        <v>0</v>
      </c>
      <c r="K102" s="159"/>
      <c r="L102" s="164"/>
    </row>
    <row r="103" spans="2:12" s="9" customFormat="1" ht="14.9" customHeight="1">
      <c r="B103" s="158"/>
      <c r="C103" s="159"/>
      <c r="D103" s="160" t="s">
        <v>1888</v>
      </c>
      <c r="E103" s="161"/>
      <c r="F103" s="161"/>
      <c r="G103" s="161"/>
      <c r="H103" s="161"/>
      <c r="I103" s="162"/>
      <c r="J103" s="163">
        <f>J141</f>
        <v>0</v>
      </c>
      <c r="K103" s="159"/>
      <c r="L103" s="164"/>
    </row>
    <row r="104" spans="2:12" s="1" customFormat="1" ht="21.75" customHeight="1">
      <c r="B104" s="34"/>
      <c r="C104" s="35"/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7" customHeight="1">
      <c r="B105" s="49"/>
      <c r="C105" s="50"/>
      <c r="D105" s="50"/>
      <c r="E105" s="50"/>
      <c r="F105" s="50"/>
      <c r="G105" s="50"/>
      <c r="H105" s="50"/>
      <c r="I105" s="142"/>
      <c r="J105" s="50"/>
      <c r="K105" s="50"/>
      <c r="L105" s="38"/>
    </row>
    <row r="109" spans="2:12" s="1" customFormat="1" ht="7" customHeight="1">
      <c r="B109" s="51"/>
      <c r="C109" s="52"/>
      <c r="D109" s="52"/>
      <c r="E109" s="52"/>
      <c r="F109" s="52"/>
      <c r="G109" s="52"/>
      <c r="H109" s="52"/>
      <c r="I109" s="145"/>
      <c r="J109" s="52"/>
      <c r="K109" s="52"/>
      <c r="L109" s="38"/>
    </row>
    <row r="110" spans="2:12" s="1" customFormat="1" ht="25" customHeight="1">
      <c r="B110" s="34"/>
      <c r="C110" s="23" t="s">
        <v>133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7" customHeight="1">
      <c r="B111" s="34"/>
      <c r="C111" s="35"/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2" customHeight="1">
      <c r="B112" s="34"/>
      <c r="C112" s="29" t="s">
        <v>14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65" s="1" customFormat="1" ht="25" customHeight="1">
      <c r="B113" s="34"/>
      <c r="C113" s="35"/>
      <c r="D113" s="35"/>
      <c r="E113" s="305" t="str">
        <f>E7</f>
        <v>ADMINISTRATIVNÍ BUDOVA AVA investor s.r.o.,p.č.st.2843, k.ú.Nymburk - ENERGETICKÁ OPATŘENÍ</v>
      </c>
      <c r="F113" s="306"/>
      <c r="G113" s="306"/>
      <c r="H113" s="306"/>
      <c r="I113" s="110"/>
      <c r="J113" s="35"/>
      <c r="K113" s="35"/>
      <c r="L113" s="38"/>
    </row>
    <row r="114" spans="2:65" s="1" customFormat="1" ht="12" customHeight="1">
      <c r="B114" s="34"/>
      <c r="C114" s="29" t="s">
        <v>100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65" s="1" customFormat="1" ht="16.5" customHeight="1">
      <c r="B115" s="34"/>
      <c r="C115" s="35"/>
      <c r="D115" s="35"/>
      <c r="E115" s="288" t="str">
        <f>E9</f>
        <v>7.7 - Elektro 2.NP - rozpočet pro dotaci</v>
      </c>
      <c r="F115" s="304"/>
      <c r="G115" s="304"/>
      <c r="H115" s="304"/>
      <c r="I115" s="110"/>
      <c r="J115" s="35"/>
      <c r="K115" s="35"/>
      <c r="L115" s="38"/>
    </row>
    <row r="116" spans="2:65" s="1" customFormat="1" ht="7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65" s="1" customFormat="1" ht="12" customHeight="1">
      <c r="B117" s="34"/>
      <c r="C117" s="29" t="s">
        <v>18</v>
      </c>
      <c r="D117" s="35"/>
      <c r="E117" s="35"/>
      <c r="F117" s="27" t="str">
        <f>F12</f>
        <v>Poděbradská ul., Nymburk</v>
      </c>
      <c r="G117" s="35"/>
      <c r="H117" s="35"/>
      <c r="I117" s="112" t="s">
        <v>20</v>
      </c>
      <c r="J117" s="61" t="str">
        <f>IF(J12="","",J12)</f>
        <v>14.8.2019</v>
      </c>
      <c r="K117" s="35"/>
      <c r="L117" s="38"/>
    </row>
    <row r="118" spans="2:65" s="1" customFormat="1" ht="7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65" s="1" customFormat="1" ht="43.15" customHeight="1">
      <c r="B119" s="34"/>
      <c r="C119" s="29" t="s">
        <v>22</v>
      </c>
      <c r="D119" s="35"/>
      <c r="E119" s="35"/>
      <c r="F119" s="27" t="str">
        <f>E15</f>
        <v>AVA investor s.r.o., Hradec Králové</v>
      </c>
      <c r="G119" s="35"/>
      <c r="H119" s="35"/>
      <c r="I119" s="112" t="s">
        <v>30</v>
      </c>
      <c r="J119" s="32" t="str">
        <f>E21</f>
        <v>ARCHAPLAN s.r.o., Hradec Králové</v>
      </c>
      <c r="K119" s="35"/>
      <c r="L119" s="38"/>
    </row>
    <row r="120" spans="2:65" s="1" customFormat="1" ht="15.25" customHeight="1">
      <c r="B120" s="34"/>
      <c r="C120" s="29" t="s">
        <v>28</v>
      </c>
      <c r="D120" s="35"/>
      <c r="E120" s="35"/>
      <c r="F120" s="27" t="str">
        <f>IF(E18="","",E18)</f>
        <v>Vyplň údaj</v>
      </c>
      <c r="G120" s="35"/>
      <c r="H120" s="35"/>
      <c r="I120" s="112" t="s">
        <v>33</v>
      </c>
      <c r="J120" s="32" t="str">
        <f>E24</f>
        <v xml:space="preserve"> </v>
      </c>
      <c r="K120" s="35"/>
      <c r="L120" s="38"/>
    </row>
    <row r="121" spans="2:65" s="1" customFormat="1" ht="10.4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65" s="10" customFormat="1" ht="29.25" customHeight="1">
      <c r="B122" s="165"/>
      <c r="C122" s="166" t="s">
        <v>134</v>
      </c>
      <c r="D122" s="167" t="s">
        <v>62</v>
      </c>
      <c r="E122" s="167" t="s">
        <v>58</v>
      </c>
      <c r="F122" s="167" t="s">
        <v>59</v>
      </c>
      <c r="G122" s="167" t="s">
        <v>135</v>
      </c>
      <c r="H122" s="167" t="s">
        <v>136</v>
      </c>
      <c r="I122" s="168" t="s">
        <v>137</v>
      </c>
      <c r="J122" s="169" t="s">
        <v>104</v>
      </c>
      <c r="K122" s="170" t="s">
        <v>138</v>
      </c>
      <c r="L122" s="171"/>
      <c r="M122" s="70" t="s">
        <v>1</v>
      </c>
      <c r="N122" s="71" t="s">
        <v>41</v>
      </c>
      <c r="O122" s="71" t="s">
        <v>139</v>
      </c>
      <c r="P122" s="71" t="s">
        <v>140</v>
      </c>
      <c r="Q122" s="71" t="s">
        <v>141</v>
      </c>
      <c r="R122" s="71" t="s">
        <v>142</v>
      </c>
      <c r="S122" s="71" t="s">
        <v>143</v>
      </c>
      <c r="T122" s="72" t="s">
        <v>144</v>
      </c>
    </row>
    <row r="123" spans="2:65" s="1" customFormat="1" ht="22.9" customHeight="1">
      <c r="B123" s="34"/>
      <c r="C123" s="77" t="s">
        <v>145</v>
      </c>
      <c r="D123" s="35"/>
      <c r="E123" s="35"/>
      <c r="F123" s="35"/>
      <c r="G123" s="35"/>
      <c r="H123" s="35"/>
      <c r="I123" s="110"/>
      <c r="J123" s="172">
        <f>BK123</f>
        <v>0</v>
      </c>
      <c r="K123" s="35"/>
      <c r="L123" s="38"/>
      <c r="M123" s="73"/>
      <c r="N123" s="74"/>
      <c r="O123" s="74"/>
      <c r="P123" s="173">
        <f>P124</f>
        <v>0</v>
      </c>
      <c r="Q123" s="74"/>
      <c r="R123" s="173">
        <f>R124</f>
        <v>0</v>
      </c>
      <c r="S123" s="74"/>
      <c r="T123" s="174">
        <f>T124</f>
        <v>0</v>
      </c>
      <c r="AT123" s="17" t="s">
        <v>76</v>
      </c>
      <c r="AU123" s="17" t="s">
        <v>106</v>
      </c>
      <c r="BK123" s="175">
        <f>BK124</f>
        <v>0</v>
      </c>
    </row>
    <row r="124" spans="2:65" s="11" customFormat="1" ht="25.9" customHeight="1">
      <c r="B124" s="176"/>
      <c r="C124" s="177"/>
      <c r="D124" s="178" t="s">
        <v>76</v>
      </c>
      <c r="E124" s="179" t="s">
        <v>940</v>
      </c>
      <c r="F124" s="179" t="s">
        <v>941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</f>
        <v>0</v>
      </c>
      <c r="Q124" s="184"/>
      <c r="R124" s="185">
        <f>R125</f>
        <v>0</v>
      </c>
      <c r="S124" s="184"/>
      <c r="T124" s="186">
        <f>T125</f>
        <v>0</v>
      </c>
      <c r="AR124" s="187" t="s">
        <v>86</v>
      </c>
      <c r="AT124" s="188" t="s">
        <v>76</v>
      </c>
      <c r="AU124" s="188" t="s">
        <v>77</v>
      </c>
      <c r="AY124" s="187" t="s">
        <v>148</v>
      </c>
      <c r="BK124" s="189">
        <f>BK125</f>
        <v>0</v>
      </c>
    </row>
    <row r="125" spans="2:65" s="11" customFormat="1" ht="22.9" customHeight="1">
      <c r="B125" s="176"/>
      <c r="C125" s="177"/>
      <c r="D125" s="178" t="s">
        <v>76</v>
      </c>
      <c r="E125" s="190" t="s">
        <v>1193</v>
      </c>
      <c r="F125" s="190" t="s">
        <v>1194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P126+P130+P133+P138+P141</f>
        <v>0</v>
      </c>
      <c r="Q125" s="184"/>
      <c r="R125" s="185">
        <f>R126+R130+R133+R138+R141</f>
        <v>0</v>
      </c>
      <c r="S125" s="184"/>
      <c r="T125" s="186">
        <f>T126+T130+T133+T138+T141</f>
        <v>0</v>
      </c>
      <c r="AR125" s="187" t="s">
        <v>86</v>
      </c>
      <c r="AT125" s="188" t="s">
        <v>76</v>
      </c>
      <c r="AU125" s="188" t="s">
        <v>82</v>
      </c>
      <c r="AY125" s="187" t="s">
        <v>148</v>
      </c>
      <c r="BK125" s="189">
        <f>BK126+BK130+BK133+BK138+BK141</f>
        <v>0</v>
      </c>
    </row>
    <row r="126" spans="2:65" s="11" customFormat="1" ht="20.9" customHeight="1">
      <c r="B126" s="176"/>
      <c r="C126" s="177"/>
      <c r="D126" s="178" t="s">
        <v>76</v>
      </c>
      <c r="E126" s="190" t="s">
        <v>1889</v>
      </c>
      <c r="F126" s="190" t="s">
        <v>1890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SUM(P127:P129)</f>
        <v>0</v>
      </c>
      <c r="Q126" s="184"/>
      <c r="R126" s="185">
        <f>SUM(R127:R129)</f>
        <v>0</v>
      </c>
      <c r="S126" s="184"/>
      <c r="T126" s="186">
        <f>SUM(T127:T129)</f>
        <v>0</v>
      </c>
      <c r="AR126" s="187" t="s">
        <v>86</v>
      </c>
      <c r="AT126" s="188" t="s">
        <v>76</v>
      </c>
      <c r="AU126" s="188" t="s">
        <v>86</v>
      </c>
      <c r="AY126" s="187" t="s">
        <v>148</v>
      </c>
      <c r="BK126" s="189">
        <f>SUM(BK127:BK129)</f>
        <v>0</v>
      </c>
    </row>
    <row r="127" spans="2:65" s="1" customFormat="1" ht="24" customHeight="1">
      <c r="B127" s="34"/>
      <c r="C127" s="237" t="s">
        <v>82</v>
      </c>
      <c r="D127" s="237" t="s">
        <v>190</v>
      </c>
      <c r="E127" s="238" t="s">
        <v>1776</v>
      </c>
      <c r="F127" s="239" t="s">
        <v>1891</v>
      </c>
      <c r="G127" s="240" t="s">
        <v>1522</v>
      </c>
      <c r="H127" s="241">
        <v>55</v>
      </c>
      <c r="I127" s="242"/>
      <c r="J127" s="241">
        <f>ROUND(I127*H127,2)</f>
        <v>0</v>
      </c>
      <c r="K127" s="239" t="s">
        <v>1</v>
      </c>
      <c r="L127" s="243"/>
      <c r="M127" s="244" t="s">
        <v>1</v>
      </c>
      <c r="N127" s="245" t="s">
        <v>42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365</v>
      </c>
      <c r="AT127" s="202" t="s">
        <v>190</v>
      </c>
      <c r="AU127" s="202" t="s">
        <v>166</v>
      </c>
      <c r="AY127" s="17" t="s">
        <v>148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258</v>
      </c>
      <c r="BM127" s="202" t="s">
        <v>1892</v>
      </c>
    </row>
    <row r="128" spans="2:65" s="1" customFormat="1" ht="24" customHeight="1">
      <c r="B128" s="34"/>
      <c r="C128" s="237" t="s">
        <v>86</v>
      </c>
      <c r="D128" s="237" t="s">
        <v>190</v>
      </c>
      <c r="E128" s="238" t="s">
        <v>1778</v>
      </c>
      <c r="F128" s="239" t="s">
        <v>1893</v>
      </c>
      <c r="G128" s="240" t="s">
        <v>1522</v>
      </c>
      <c r="H128" s="241">
        <v>13</v>
      </c>
      <c r="I128" s="242"/>
      <c r="J128" s="241">
        <f>ROUND(I128*H128,2)</f>
        <v>0</v>
      </c>
      <c r="K128" s="239" t="s">
        <v>1</v>
      </c>
      <c r="L128" s="243"/>
      <c r="M128" s="244" t="s">
        <v>1</v>
      </c>
      <c r="N128" s="245" t="s">
        <v>42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365</v>
      </c>
      <c r="AT128" s="202" t="s">
        <v>190</v>
      </c>
      <c r="AU128" s="202" t="s">
        <v>166</v>
      </c>
      <c r="AY128" s="17" t="s">
        <v>148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258</v>
      </c>
      <c r="BM128" s="202" t="s">
        <v>1894</v>
      </c>
    </row>
    <row r="129" spans="2:65" s="1" customFormat="1" ht="24" customHeight="1">
      <c r="B129" s="34"/>
      <c r="C129" s="237" t="s">
        <v>166</v>
      </c>
      <c r="D129" s="237" t="s">
        <v>190</v>
      </c>
      <c r="E129" s="238" t="s">
        <v>1895</v>
      </c>
      <c r="F129" s="239" t="s">
        <v>1896</v>
      </c>
      <c r="G129" s="240" t="s">
        <v>1522</v>
      </c>
      <c r="H129" s="241">
        <v>4</v>
      </c>
      <c r="I129" s="242"/>
      <c r="J129" s="241">
        <f>ROUND(I129*H129,2)</f>
        <v>0</v>
      </c>
      <c r="K129" s="239" t="s">
        <v>1</v>
      </c>
      <c r="L129" s="243"/>
      <c r="M129" s="244" t="s">
        <v>1</v>
      </c>
      <c r="N129" s="245" t="s">
        <v>42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365</v>
      </c>
      <c r="AT129" s="202" t="s">
        <v>190</v>
      </c>
      <c r="AU129" s="202" t="s">
        <v>166</v>
      </c>
      <c r="AY129" s="17" t="s">
        <v>148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258</v>
      </c>
      <c r="BM129" s="202" t="s">
        <v>1897</v>
      </c>
    </row>
    <row r="130" spans="2:65" s="11" customFormat="1" ht="20.9" customHeight="1">
      <c r="B130" s="176"/>
      <c r="C130" s="177"/>
      <c r="D130" s="178" t="s">
        <v>76</v>
      </c>
      <c r="E130" s="190" t="s">
        <v>1898</v>
      </c>
      <c r="F130" s="190" t="s">
        <v>1787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SUM(P131:P132)</f>
        <v>0</v>
      </c>
      <c r="Q130" s="184"/>
      <c r="R130" s="185">
        <f>SUM(R131:R132)</f>
        <v>0</v>
      </c>
      <c r="S130" s="184"/>
      <c r="T130" s="186">
        <f>SUM(T131:T132)</f>
        <v>0</v>
      </c>
      <c r="AR130" s="187" t="s">
        <v>86</v>
      </c>
      <c r="AT130" s="188" t="s">
        <v>76</v>
      </c>
      <c r="AU130" s="188" t="s">
        <v>86</v>
      </c>
      <c r="AY130" s="187" t="s">
        <v>148</v>
      </c>
      <c r="BK130" s="189">
        <f>SUM(BK131:BK132)</f>
        <v>0</v>
      </c>
    </row>
    <row r="131" spans="2:65" s="1" customFormat="1" ht="16.5" customHeight="1">
      <c r="B131" s="34"/>
      <c r="C131" s="237" t="s">
        <v>155</v>
      </c>
      <c r="D131" s="237" t="s">
        <v>190</v>
      </c>
      <c r="E131" s="238" t="s">
        <v>1788</v>
      </c>
      <c r="F131" s="239" t="s">
        <v>1789</v>
      </c>
      <c r="G131" s="240" t="s">
        <v>1522</v>
      </c>
      <c r="H131" s="241">
        <v>25</v>
      </c>
      <c r="I131" s="242"/>
      <c r="J131" s="241">
        <f>ROUND(I131*H131,2)</f>
        <v>0</v>
      </c>
      <c r="K131" s="239" t="s">
        <v>1</v>
      </c>
      <c r="L131" s="243"/>
      <c r="M131" s="244" t="s">
        <v>1</v>
      </c>
      <c r="N131" s="245" t="s">
        <v>42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02" t="s">
        <v>365</v>
      </c>
      <c r="AT131" s="202" t="s">
        <v>190</v>
      </c>
      <c r="AU131" s="202" t="s">
        <v>166</v>
      </c>
      <c r="AY131" s="17" t="s">
        <v>148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258</v>
      </c>
      <c r="BM131" s="202" t="s">
        <v>1899</v>
      </c>
    </row>
    <row r="132" spans="2:65" s="1" customFormat="1" ht="24" customHeight="1">
      <c r="B132" s="34"/>
      <c r="C132" s="237" t="s">
        <v>177</v>
      </c>
      <c r="D132" s="237" t="s">
        <v>190</v>
      </c>
      <c r="E132" s="238" t="s">
        <v>1790</v>
      </c>
      <c r="F132" s="239" t="s">
        <v>2084</v>
      </c>
      <c r="G132" s="240" t="s">
        <v>1522</v>
      </c>
      <c r="H132" s="241">
        <v>100</v>
      </c>
      <c r="I132" s="242"/>
      <c r="J132" s="241">
        <f>ROUND(I132*H132,2)</f>
        <v>0</v>
      </c>
      <c r="K132" s="239" t="s">
        <v>1</v>
      </c>
      <c r="L132" s="243"/>
      <c r="M132" s="244" t="s">
        <v>1</v>
      </c>
      <c r="N132" s="245" t="s">
        <v>42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365</v>
      </c>
      <c r="AT132" s="202" t="s">
        <v>190</v>
      </c>
      <c r="AU132" s="202" t="s">
        <v>166</v>
      </c>
      <c r="AY132" s="17" t="s">
        <v>148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258</v>
      </c>
      <c r="BM132" s="202" t="s">
        <v>1900</v>
      </c>
    </row>
    <row r="133" spans="2:65" s="11" customFormat="1" ht="20.9" customHeight="1">
      <c r="B133" s="176"/>
      <c r="C133" s="177"/>
      <c r="D133" s="178" t="s">
        <v>76</v>
      </c>
      <c r="E133" s="190" t="s">
        <v>1901</v>
      </c>
      <c r="F133" s="190" t="s">
        <v>1815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SUM(P134:P137)</f>
        <v>0</v>
      </c>
      <c r="Q133" s="184"/>
      <c r="R133" s="185">
        <f>SUM(R134:R137)</f>
        <v>0</v>
      </c>
      <c r="S133" s="184"/>
      <c r="T133" s="186">
        <f>SUM(T134:T137)</f>
        <v>0</v>
      </c>
      <c r="AR133" s="187" t="s">
        <v>86</v>
      </c>
      <c r="AT133" s="188" t="s">
        <v>76</v>
      </c>
      <c r="AU133" s="188" t="s">
        <v>86</v>
      </c>
      <c r="AY133" s="187" t="s">
        <v>148</v>
      </c>
      <c r="BK133" s="189">
        <f>SUM(BK134:BK137)</f>
        <v>0</v>
      </c>
    </row>
    <row r="134" spans="2:65" s="1" customFormat="1" ht="16.5" customHeight="1">
      <c r="B134" s="34"/>
      <c r="C134" s="192" t="s">
        <v>182</v>
      </c>
      <c r="D134" s="192" t="s">
        <v>150</v>
      </c>
      <c r="E134" s="193" t="s">
        <v>1818</v>
      </c>
      <c r="F134" s="194" t="s">
        <v>1819</v>
      </c>
      <c r="G134" s="195" t="s">
        <v>1522</v>
      </c>
      <c r="H134" s="196">
        <v>25</v>
      </c>
      <c r="I134" s="197"/>
      <c r="J134" s="196">
        <f>ROUND(I134*H134,2)</f>
        <v>0</v>
      </c>
      <c r="K134" s="194" t="s">
        <v>1</v>
      </c>
      <c r="L134" s="38"/>
      <c r="M134" s="198" t="s">
        <v>1</v>
      </c>
      <c r="N134" s="199" t="s">
        <v>42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258</v>
      </c>
      <c r="AT134" s="202" t="s">
        <v>150</v>
      </c>
      <c r="AU134" s="202" t="s">
        <v>166</v>
      </c>
      <c r="AY134" s="17" t="s">
        <v>148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258</v>
      </c>
      <c r="BM134" s="202" t="s">
        <v>1902</v>
      </c>
    </row>
    <row r="135" spans="2:65" s="1" customFormat="1" ht="16.5" customHeight="1">
      <c r="B135" s="34"/>
      <c r="C135" s="192" t="s">
        <v>90</v>
      </c>
      <c r="D135" s="192" t="s">
        <v>150</v>
      </c>
      <c r="E135" s="193" t="s">
        <v>1820</v>
      </c>
      <c r="F135" s="194" t="s">
        <v>1821</v>
      </c>
      <c r="G135" s="195" t="s">
        <v>1522</v>
      </c>
      <c r="H135" s="196">
        <v>13</v>
      </c>
      <c r="I135" s="197"/>
      <c r="J135" s="196">
        <f>ROUND(I135*H135,2)</f>
        <v>0</v>
      </c>
      <c r="K135" s="194" t="s">
        <v>1</v>
      </c>
      <c r="L135" s="38"/>
      <c r="M135" s="198" t="s">
        <v>1</v>
      </c>
      <c r="N135" s="199" t="s">
        <v>42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258</v>
      </c>
      <c r="AT135" s="202" t="s">
        <v>150</v>
      </c>
      <c r="AU135" s="202" t="s">
        <v>166</v>
      </c>
      <c r="AY135" s="17" t="s">
        <v>148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258</v>
      </c>
      <c r="BM135" s="202" t="s">
        <v>1903</v>
      </c>
    </row>
    <row r="136" spans="2:65" s="1" customFormat="1" ht="16.5" customHeight="1">
      <c r="B136" s="34"/>
      <c r="C136" s="192" t="s">
        <v>96</v>
      </c>
      <c r="D136" s="192" t="s">
        <v>150</v>
      </c>
      <c r="E136" s="193" t="s">
        <v>1816</v>
      </c>
      <c r="F136" s="194" t="s">
        <v>1817</v>
      </c>
      <c r="G136" s="195" t="s">
        <v>1522</v>
      </c>
      <c r="H136" s="196">
        <v>59</v>
      </c>
      <c r="I136" s="197"/>
      <c r="J136" s="196">
        <f>ROUND(I136*H136,2)</f>
        <v>0</v>
      </c>
      <c r="K136" s="194" t="s">
        <v>1</v>
      </c>
      <c r="L136" s="38"/>
      <c r="M136" s="198" t="s">
        <v>1</v>
      </c>
      <c r="N136" s="199" t="s">
        <v>42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258</v>
      </c>
      <c r="AT136" s="202" t="s">
        <v>150</v>
      </c>
      <c r="AU136" s="202" t="s">
        <v>166</v>
      </c>
      <c r="AY136" s="17" t="s">
        <v>148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258</v>
      </c>
      <c r="BM136" s="202" t="s">
        <v>1904</v>
      </c>
    </row>
    <row r="137" spans="2:65" s="1" customFormat="1" ht="16.5" customHeight="1">
      <c r="B137" s="34"/>
      <c r="C137" s="192" t="s">
        <v>200</v>
      </c>
      <c r="D137" s="192" t="s">
        <v>150</v>
      </c>
      <c r="E137" s="193" t="s">
        <v>1816</v>
      </c>
      <c r="F137" s="194" t="s">
        <v>1817</v>
      </c>
      <c r="G137" s="195" t="s">
        <v>1522</v>
      </c>
      <c r="H137" s="196">
        <v>59</v>
      </c>
      <c r="I137" s="197"/>
      <c r="J137" s="196">
        <f>ROUND(I137*H137,2)</f>
        <v>0</v>
      </c>
      <c r="K137" s="194" t="s">
        <v>1</v>
      </c>
      <c r="L137" s="38"/>
      <c r="M137" s="198" t="s">
        <v>1</v>
      </c>
      <c r="N137" s="199" t="s">
        <v>42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02" t="s">
        <v>258</v>
      </c>
      <c r="AT137" s="202" t="s">
        <v>150</v>
      </c>
      <c r="AU137" s="202" t="s">
        <v>166</v>
      </c>
      <c r="AY137" s="17" t="s">
        <v>148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258</v>
      </c>
      <c r="BM137" s="202" t="s">
        <v>1905</v>
      </c>
    </row>
    <row r="138" spans="2:65" s="11" customFormat="1" ht="20.9" customHeight="1">
      <c r="B138" s="176"/>
      <c r="C138" s="177"/>
      <c r="D138" s="178" t="s">
        <v>76</v>
      </c>
      <c r="E138" s="190" t="s">
        <v>1906</v>
      </c>
      <c r="F138" s="190" t="s">
        <v>1907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SUM(P139:P140)</f>
        <v>0</v>
      </c>
      <c r="Q138" s="184"/>
      <c r="R138" s="185">
        <f>SUM(R139:R140)</f>
        <v>0</v>
      </c>
      <c r="S138" s="184"/>
      <c r="T138" s="186">
        <f>SUM(T139:T140)</f>
        <v>0</v>
      </c>
      <c r="AR138" s="187" t="s">
        <v>86</v>
      </c>
      <c r="AT138" s="188" t="s">
        <v>76</v>
      </c>
      <c r="AU138" s="188" t="s">
        <v>86</v>
      </c>
      <c r="AY138" s="187" t="s">
        <v>148</v>
      </c>
      <c r="BK138" s="189">
        <f>SUM(BK139:BK140)</f>
        <v>0</v>
      </c>
    </row>
    <row r="139" spans="2:65" s="1" customFormat="1" ht="16.5" customHeight="1">
      <c r="B139" s="34"/>
      <c r="C139" s="192" t="s">
        <v>206</v>
      </c>
      <c r="D139" s="192" t="s">
        <v>150</v>
      </c>
      <c r="E139" s="193" t="s">
        <v>1828</v>
      </c>
      <c r="F139" s="194" t="s">
        <v>1908</v>
      </c>
      <c r="G139" s="195" t="s">
        <v>1522</v>
      </c>
      <c r="H139" s="196">
        <v>59</v>
      </c>
      <c r="I139" s="197"/>
      <c r="J139" s="196">
        <f>ROUND(I139*H139,2)</f>
        <v>0</v>
      </c>
      <c r="K139" s="194" t="s">
        <v>1</v>
      </c>
      <c r="L139" s="38"/>
      <c r="M139" s="198" t="s">
        <v>1</v>
      </c>
      <c r="N139" s="199" t="s">
        <v>42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258</v>
      </c>
      <c r="AT139" s="202" t="s">
        <v>150</v>
      </c>
      <c r="AU139" s="202" t="s">
        <v>166</v>
      </c>
      <c r="AY139" s="17" t="s">
        <v>148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258</v>
      </c>
      <c r="BM139" s="202" t="s">
        <v>1909</v>
      </c>
    </row>
    <row r="140" spans="2:65" s="1" customFormat="1" ht="16.5" customHeight="1">
      <c r="B140" s="34"/>
      <c r="C140" s="192" t="s">
        <v>211</v>
      </c>
      <c r="D140" s="192" t="s">
        <v>150</v>
      </c>
      <c r="E140" s="193" t="s">
        <v>1836</v>
      </c>
      <c r="F140" s="194" t="s">
        <v>1910</v>
      </c>
      <c r="G140" s="195" t="s">
        <v>1522</v>
      </c>
      <c r="H140" s="196">
        <v>13</v>
      </c>
      <c r="I140" s="197"/>
      <c r="J140" s="196">
        <f>ROUND(I140*H140,2)</f>
        <v>0</v>
      </c>
      <c r="K140" s="194" t="s">
        <v>1</v>
      </c>
      <c r="L140" s="38"/>
      <c r="M140" s="198" t="s">
        <v>1</v>
      </c>
      <c r="N140" s="199" t="s">
        <v>42</v>
      </c>
      <c r="O140" s="6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258</v>
      </c>
      <c r="AT140" s="202" t="s">
        <v>150</v>
      </c>
      <c r="AU140" s="202" t="s">
        <v>166</v>
      </c>
      <c r="AY140" s="17" t="s">
        <v>148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258</v>
      </c>
      <c r="BM140" s="202" t="s">
        <v>1911</v>
      </c>
    </row>
    <row r="141" spans="2:65" s="11" customFormat="1" ht="20.9" customHeight="1">
      <c r="B141" s="176"/>
      <c r="C141" s="177"/>
      <c r="D141" s="178" t="s">
        <v>76</v>
      </c>
      <c r="E141" s="190" t="s">
        <v>1912</v>
      </c>
      <c r="F141" s="190" t="s">
        <v>1843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SUM(P142:P154)</f>
        <v>0</v>
      </c>
      <c r="Q141" s="184"/>
      <c r="R141" s="185">
        <f>SUM(R142:R154)</f>
        <v>0</v>
      </c>
      <c r="S141" s="184"/>
      <c r="T141" s="186">
        <f>SUM(T142:T154)</f>
        <v>0</v>
      </c>
      <c r="AR141" s="187" t="s">
        <v>86</v>
      </c>
      <c r="AT141" s="188" t="s">
        <v>76</v>
      </c>
      <c r="AU141" s="188" t="s">
        <v>86</v>
      </c>
      <c r="AY141" s="187" t="s">
        <v>148</v>
      </c>
      <c r="BK141" s="189">
        <f>SUM(BK142:BK154)</f>
        <v>0</v>
      </c>
    </row>
    <row r="142" spans="2:65" s="1" customFormat="1" ht="16.5" customHeight="1">
      <c r="B142" s="34"/>
      <c r="C142" s="192" t="s">
        <v>217</v>
      </c>
      <c r="D142" s="192" t="s">
        <v>150</v>
      </c>
      <c r="E142" s="193" t="s">
        <v>1844</v>
      </c>
      <c r="F142" s="194" t="s">
        <v>1845</v>
      </c>
      <c r="G142" s="195" t="s">
        <v>1522</v>
      </c>
      <c r="H142" s="196">
        <v>59</v>
      </c>
      <c r="I142" s="197"/>
      <c r="J142" s="196">
        <f t="shared" ref="J142:J154" si="0">ROUND(I142*H142,2)</f>
        <v>0</v>
      </c>
      <c r="K142" s="194" t="s">
        <v>1</v>
      </c>
      <c r="L142" s="38"/>
      <c r="M142" s="198" t="s">
        <v>1</v>
      </c>
      <c r="N142" s="199" t="s">
        <v>42</v>
      </c>
      <c r="O142" s="66"/>
      <c r="P142" s="200">
        <f t="shared" ref="P142:P154" si="1">O142*H142</f>
        <v>0</v>
      </c>
      <c r="Q142" s="200">
        <v>0</v>
      </c>
      <c r="R142" s="200">
        <f t="shared" ref="R142:R154" si="2">Q142*H142</f>
        <v>0</v>
      </c>
      <c r="S142" s="200">
        <v>0</v>
      </c>
      <c r="T142" s="201">
        <f t="shared" ref="T142:T154" si="3">S142*H142</f>
        <v>0</v>
      </c>
      <c r="AR142" s="202" t="s">
        <v>258</v>
      </c>
      <c r="AT142" s="202" t="s">
        <v>150</v>
      </c>
      <c r="AU142" s="202" t="s">
        <v>166</v>
      </c>
      <c r="AY142" s="17" t="s">
        <v>148</v>
      </c>
      <c r="BE142" s="203">
        <f t="shared" ref="BE142:BE154" si="4">IF(N142="základní",J142,0)</f>
        <v>0</v>
      </c>
      <c r="BF142" s="203">
        <f t="shared" ref="BF142:BF154" si="5">IF(N142="snížená",J142,0)</f>
        <v>0</v>
      </c>
      <c r="BG142" s="203">
        <f t="shared" ref="BG142:BG154" si="6">IF(N142="zákl. přenesená",J142,0)</f>
        <v>0</v>
      </c>
      <c r="BH142" s="203">
        <f t="shared" ref="BH142:BH154" si="7">IF(N142="sníž. přenesená",J142,0)</f>
        <v>0</v>
      </c>
      <c r="BI142" s="203">
        <f t="shared" ref="BI142:BI154" si="8">IF(N142="nulová",J142,0)</f>
        <v>0</v>
      </c>
      <c r="BJ142" s="17" t="s">
        <v>82</v>
      </c>
      <c r="BK142" s="203">
        <f t="shared" ref="BK142:BK154" si="9">ROUND(I142*H142,2)</f>
        <v>0</v>
      </c>
      <c r="BL142" s="17" t="s">
        <v>258</v>
      </c>
      <c r="BM142" s="202" t="s">
        <v>1913</v>
      </c>
    </row>
    <row r="143" spans="2:65" s="1" customFormat="1" ht="16.5" customHeight="1">
      <c r="B143" s="34"/>
      <c r="C143" s="192" t="s">
        <v>224</v>
      </c>
      <c r="D143" s="192" t="s">
        <v>150</v>
      </c>
      <c r="E143" s="193" t="s">
        <v>1855</v>
      </c>
      <c r="F143" s="194" t="s">
        <v>1914</v>
      </c>
      <c r="G143" s="195" t="s">
        <v>1915</v>
      </c>
      <c r="H143" s="196">
        <v>4</v>
      </c>
      <c r="I143" s="197"/>
      <c r="J143" s="196">
        <f t="shared" si="0"/>
        <v>0</v>
      </c>
      <c r="K143" s="194" t="s">
        <v>1</v>
      </c>
      <c r="L143" s="38"/>
      <c r="M143" s="198" t="s">
        <v>1</v>
      </c>
      <c r="N143" s="199" t="s">
        <v>42</v>
      </c>
      <c r="O143" s="66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AR143" s="202" t="s">
        <v>258</v>
      </c>
      <c r="AT143" s="202" t="s">
        <v>150</v>
      </c>
      <c r="AU143" s="202" t="s">
        <v>166</v>
      </c>
      <c r="AY143" s="17" t="s">
        <v>148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82</v>
      </c>
      <c r="BK143" s="203">
        <f t="shared" si="9"/>
        <v>0</v>
      </c>
      <c r="BL143" s="17" t="s">
        <v>258</v>
      </c>
      <c r="BM143" s="202" t="s">
        <v>1916</v>
      </c>
    </row>
    <row r="144" spans="2:65" s="1" customFormat="1" ht="16.5" customHeight="1">
      <c r="B144" s="34"/>
      <c r="C144" s="192" t="s">
        <v>231</v>
      </c>
      <c r="D144" s="192" t="s">
        <v>150</v>
      </c>
      <c r="E144" s="193" t="s">
        <v>1844</v>
      </c>
      <c r="F144" s="194" t="s">
        <v>1845</v>
      </c>
      <c r="G144" s="195" t="s">
        <v>1522</v>
      </c>
      <c r="H144" s="196">
        <v>13</v>
      </c>
      <c r="I144" s="197"/>
      <c r="J144" s="196">
        <f t="shared" si="0"/>
        <v>0</v>
      </c>
      <c r="K144" s="194" t="s">
        <v>1</v>
      </c>
      <c r="L144" s="38"/>
      <c r="M144" s="198" t="s">
        <v>1</v>
      </c>
      <c r="N144" s="199" t="s">
        <v>42</v>
      </c>
      <c r="O144" s="6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202" t="s">
        <v>258</v>
      </c>
      <c r="AT144" s="202" t="s">
        <v>150</v>
      </c>
      <c r="AU144" s="202" t="s">
        <v>166</v>
      </c>
      <c r="AY144" s="17" t="s">
        <v>148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82</v>
      </c>
      <c r="BK144" s="203">
        <f t="shared" si="9"/>
        <v>0</v>
      </c>
      <c r="BL144" s="17" t="s">
        <v>258</v>
      </c>
      <c r="BM144" s="202" t="s">
        <v>1917</v>
      </c>
    </row>
    <row r="145" spans="2:65" s="1" customFormat="1" ht="16.5" customHeight="1">
      <c r="B145" s="34"/>
      <c r="C145" s="192" t="s">
        <v>8</v>
      </c>
      <c r="D145" s="192" t="s">
        <v>150</v>
      </c>
      <c r="E145" s="193" t="s">
        <v>1855</v>
      </c>
      <c r="F145" s="194" t="s">
        <v>1914</v>
      </c>
      <c r="G145" s="195" t="s">
        <v>1915</v>
      </c>
      <c r="H145" s="196">
        <v>1</v>
      </c>
      <c r="I145" s="197"/>
      <c r="J145" s="196">
        <f t="shared" si="0"/>
        <v>0</v>
      </c>
      <c r="K145" s="194" t="s">
        <v>1</v>
      </c>
      <c r="L145" s="38"/>
      <c r="M145" s="198" t="s">
        <v>1</v>
      </c>
      <c r="N145" s="199" t="s">
        <v>42</v>
      </c>
      <c r="O145" s="6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AR145" s="202" t="s">
        <v>258</v>
      </c>
      <c r="AT145" s="202" t="s">
        <v>150</v>
      </c>
      <c r="AU145" s="202" t="s">
        <v>166</v>
      </c>
      <c r="AY145" s="17" t="s">
        <v>148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82</v>
      </c>
      <c r="BK145" s="203">
        <f t="shared" si="9"/>
        <v>0</v>
      </c>
      <c r="BL145" s="17" t="s">
        <v>258</v>
      </c>
      <c r="BM145" s="202" t="s">
        <v>1918</v>
      </c>
    </row>
    <row r="146" spans="2:65" s="1" customFormat="1" ht="16.5" customHeight="1">
      <c r="B146" s="34"/>
      <c r="C146" s="192" t="s">
        <v>258</v>
      </c>
      <c r="D146" s="192" t="s">
        <v>150</v>
      </c>
      <c r="E146" s="193" t="s">
        <v>1844</v>
      </c>
      <c r="F146" s="194" t="s">
        <v>1845</v>
      </c>
      <c r="G146" s="195" t="s">
        <v>1522</v>
      </c>
      <c r="H146" s="196">
        <v>59</v>
      </c>
      <c r="I146" s="197"/>
      <c r="J146" s="196">
        <f t="shared" si="0"/>
        <v>0</v>
      </c>
      <c r="K146" s="194" t="s">
        <v>1</v>
      </c>
      <c r="L146" s="38"/>
      <c r="M146" s="198" t="s">
        <v>1</v>
      </c>
      <c r="N146" s="199" t="s">
        <v>42</v>
      </c>
      <c r="O146" s="6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AR146" s="202" t="s">
        <v>258</v>
      </c>
      <c r="AT146" s="202" t="s">
        <v>150</v>
      </c>
      <c r="AU146" s="202" t="s">
        <v>166</v>
      </c>
      <c r="AY146" s="17" t="s">
        <v>148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82</v>
      </c>
      <c r="BK146" s="203">
        <f t="shared" si="9"/>
        <v>0</v>
      </c>
      <c r="BL146" s="17" t="s">
        <v>258</v>
      </c>
      <c r="BM146" s="202" t="s">
        <v>1919</v>
      </c>
    </row>
    <row r="147" spans="2:65" s="1" customFormat="1" ht="16.5" customHeight="1">
      <c r="B147" s="34"/>
      <c r="C147" s="192" t="s">
        <v>273</v>
      </c>
      <c r="D147" s="192" t="s">
        <v>150</v>
      </c>
      <c r="E147" s="193" t="s">
        <v>1846</v>
      </c>
      <c r="F147" s="194" t="s">
        <v>1920</v>
      </c>
      <c r="G147" s="195" t="s">
        <v>1848</v>
      </c>
      <c r="H147" s="196">
        <v>1</v>
      </c>
      <c r="I147" s="197"/>
      <c r="J147" s="196">
        <f t="shared" si="0"/>
        <v>0</v>
      </c>
      <c r="K147" s="194" t="s">
        <v>1</v>
      </c>
      <c r="L147" s="38"/>
      <c r="M147" s="198" t="s">
        <v>1</v>
      </c>
      <c r="N147" s="199" t="s">
        <v>42</v>
      </c>
      <c r="O147" s="66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AR147" s="202" t="s">
        <v>258</v>
      </c>
      <c r="AT147" s="202" t="s">
        <v>150</v>
      </c>
      <c r="AU147" s="202" t="s">
        <v>166</v>
      </c>
      <c r="AY147" s="17" t="s">
        <v>148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82</v>
      </c>
      <c r="BK147" s="203">
        <f t="shared" si="9"/>
        <v>0</v>
      </c>
      <c r="BL147" s="17" t="s">
        <v>258</v>
      </c>
      <c r="BM147" s="202" t="s">
        <v>1921</v>
      </c>
    </row>
    <row r="148" spans="2:65" s="1" customFormat="1" ht="16.5" customHeight="1">
      <c r="B148" s="34"/>
      <c r="C148" s="192" t="s">
        <v>279</v>
      </c>
      <c r="D148" s="192" t="s">
        <v>150</v>
      </c>
      <c r="E148" s="193" t="s">
        <v>1859</v>
      </c>
      <c r="F148" s="194" t="s">
        <v>1860</v>
      </c>
      <c r="G148" s="195" t="s">
        <v>978</v>
      </c>
      <c r="H148" s="197"/>
      <c r="I148" s="197"/>
      <c r="J148" s="196">
        <f t="shared" si="0"/>
        <v>0</v>
      </c>
      <c r="K148" s="194" t="s">
        <v>1</v>
      </c>
      <c r="L148" s="38"/>
      <c r="M148" s="198" t="s">
        <v>1</v>
      </c>
      <c r="N148" s="199" t="s">
        <v>42</v>
      </c>
      <c r="O148" s="66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AR148" s="202" t="s">
        <v>155</v>
      </c>
      <c r="AT148" s="202" t="s">
        <v>150</v>
      </c>
      <c r="AU148" s="202" t="s">
        <v>166</v>
      </c>
      <c r="AY148" s="17" t="s">
        <v>148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82</v>
      </c>
      <c r="BK148" s="203">
        <f t="shared" si="9"/>
        <v>0</v>
      </c>
      <c r="BL148" s="17" t="s">
        <v>155</v>
      </c>
      <c r="BM148" s="202" t="s">
        <v>1922</v>
      </c>
    </row>
    <row r="149" spans="2:65" s="1" customFormat="1" ht="16.5" customHeight="1">
      <c r="B149" s="34"/>
      <c r="C149" s="192" t="s">
        <v>287</v>
      </c>
      <c r="D149" s="192" t="s">
        <v>150</v>
      </c>
      <c r="E149" s="193" t="s">
        <v>1862</v>
      </c>
      <c r="F149" s="194" t="s">
        <v>1863</v>
      </c>
      <c r="G149" s="195" t="s">
        <v>978</v>
      </c>
      <c r="H149" s="197"/>
      <c r="I149" s="197"/>
      <c r="J149" s="196">
        <f t="shared" si="0"/>
        <v>0</v>
      </c>
      <c r="K149" s="194" t="s">
        <v>1</v>
      </c>
      <c r="L149" s="38"/>
      <c r="M149" s="198" t="s">
        <v>1</v>
      </c>
      <c r="N149" s="199" t="s">
        <v>42</v>
      </c>
      <c r="O149" s="66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AR149" s="202" t="s">
        <v>155</v>
      </c>
      <c r="AT149" s="202" t="s">
        <v>150</v>
      </c>
      <c r="AU149" s="202" t="s">
        <v>166</v>
      </c>
      <c r="AY149" s="17" t="s">
        <v>148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82</v>
      </c>
      <c r="BK149" s="203">
        <f t="shared" si="9"/>
        <v>0</v>
      </c>
      <c r="BL149" s="17" t="s">
        <v>155</v>
      </c>
      <c r="BM149" s="202" t="s">
        <v>1923</v>
      </c>
    </row>
    <row r="150" spans="2:65" s="1" customFormat="1" ht="16.5" customHeight="1">
      <c r="B150" s="34"/>
      <c r="C150" s="192" t="s">
        <v>293</v>
      </c>
      <c r="D150" s="192" t="s">
        <v>150</v>
      </c>
      <c r="E150" s="193" t="s">
        <v>1868</v>
      </c>
      <c r="F150" s="194" t="s">
        <v>1869</v>
      </c>
      <c r="G150" s="195" t="s">
        <v>978</v>
      </c>
      <c r="H150" s="197"/>
      <c r="I150" s="197"/>
      <c r="J150" s="196">
        <f t="shared" si="0"/>
        <v>0</v>
      </c>
      <c r="K150" s="194" t="s">
        <v>1</v>
      </c>
      <c r="L150" s="38"/>
      <c r="M150" s="198" t="s">
        <v>1</v>
      </c>
      <c r="N150" s="199" t="s">
        <v>42</v>
      </c>
      <c r="O150" s="66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AR150" s="202" t="s">
        <v>155</v>
      </c>
      <c r="AT150" s="202" t="s">
        <v>150</v>
      </c>
      <c r="AU150" s="202" t="s">
        <v>166</v>
      </c>
      <c r="AY150" s="17" t="s">
        <v>148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82</v>
      </c>
      <c r="BK150" s="203">
        <f t="shared" si="9"/>
        <v>0</v>
      </c>
      <c r="BL150" s="17" t="s">
        <v>155</v>
      </c>
      <c r="BM150" s="202" t="s">
        <v>1924</v>
      </c>
    </row>
    <row r="151" spans="2:65" s="1" customFormat="1" ht="16.5" customHeight="1">
      <c r="B151" s="34"/>
      <c r="C151" s="192" t="s">
        <v>7</v>
      </c>
      <c r="D151" s="192" t="s">
        <v>150</v>
      </c>
      <c r="E151" s="193" t="s">
        <v>1871</v>
      </c>
      <c r="F151" s="194" t="s">
        <v>1925</v>
      </c>
      <c r="G151" s="195" t="s">
        <v>978</v>
      </c>
      <c r="H151" s="197"/>
      <c r="I151" s="197"/>
      <c r="J151" s="196">
        <f t="shared" si="0"/>
        <v>0</v>
      </c>
      <c r="K151" s="194" t="s">
        <v>1</v>
      </c>
      <c r="L151" s="38"/>
      <c r="M151" s="198" t="s">
        <v>1</v>
      </c>
      <c r="N151" s="199" t="s">
        <v>42</v>
      </c>
      <c r="O151" s="66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AR151" s="202" t="s">
        <v>155</v>
      </c>
      <c r="AT151" s="202" t="s">
        <v>150</v>
      </c>
      <c r="AU151" s="202" t="s">
        <v>166</v>
      </c>
      <c r="AY151" s="17" t="s">
        <v>148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82</v>
      </c>
      <c r="BK151" s="203">
        <f t="shared" si="9"/>
        <v>0</v>
      </c>
      <c r="BL151" s="17" t="s">
        <v>155</v>
      </c>
      <c r="BM151" s="202" t="s">
        <v>1926</v>
      </c>
    </row>
    <row r="152" spans="2:65" s="1" customFormat="1" ht="16.5" customHeight="1">
      <c r="B152" s="34"/>
      <c r="C152" s="192" t="s">
        <v>304</v>
      </c>
      <c r="D152" s="192" t="s">
        <v>150</v>
      </c>
      <c r="E152" s="193" t="s">
        <v>1874</v>
      </c>
      <c r="F152" s="194" t="s">
        <v>1875</v>
      </c>
      <c r="G152" s="195" t="s">
        <v>874</v>
      </c>
      <c r="H152" s="196">
        <v>1</v>
      </c>
      <c r="I152" s="197"/>
      <c r="J152" s="196">
        <f t="shared" si="0"/>
        <v>0</v>
      </c>
      <c r="K152" s="194" t="s">
        <v>1</v>
      </c>
      <c r="L152" s="38"/>
      <c r="M152" s="198" t="s">
        <v>1</v>
      </c>
      <c r="N152" s="199" t="s">
        <v>42</v>
      </c>
      <c r="O152" s="66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AR152" s="202" t="s">
        <v>155</v>
      </c>
      <c r="AT152" s="202" t="s">
        <v>150</v>
      </c>
      <c r="AU152" s="202" t="s">
        <v>166</v>
      </c>
      <c r="AY152" s="17" t="s">
        <v>148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82</v>
      </c>
      <c r="BK152" s="203">
        <f t="shared" si="9"/>
        <v>0</v>
      </c>
      <c r="BL152" s="17" t="s">
        <v>155</v>
      </c>
      <c r="BM152" s="202" t="s">
        <v>1927</v>
      </c>
    </row>
    <row r="153" spans="2:65" s="1" customFormat="1" ht="16.5" customHeight="1">
      <c r="B153" s="34"/>
      <c r="C153" s="192" t="s">
        <v>311</v>
      </c>
      <c r="D153" s="192" t="s">
        <v>150</v>
      </c>
      <c r="E153" s="193" t="s">
        <v>1877</v>
      </c>
      <c r="F153" s="194" t="s">
        <v>1878</v>
      </c>
      <c r="G153" s="195" t="s">
        <v>874</v>
      </c>
      <c r="H153" s="196">
        <v>1</v>
      </c>
      <c r="I153" s="197"/>
      <c r="J153" s="196">
        <f t="shared" si="0"/>
        <v>0</v>
      </c>
      <c r="K153" s="194" t="s">
        <v>1</v>
      </c>
      <c r="L153" s="38"/>
      <c r="M153" s="198" t="s">
        <v>1</v>
      </c>
      <c r="N153" s="199" t="s">
        <v>42</v>
      </c>
      <c r="O153" s="66"/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AR153" s="202" t="s">
        <v>155</v>
      </c>
      <c r="AT153" s="202" t="s">
        <v>150</v>
      </c>
      <c r="AU153" s="202" t="s">
        <v>166</v>
      </c>
      <c r="AY153" s="17" t="s">
        <v>148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7" t="s">
        <v>82</v>
      </c>
      <c r="BK153" s="203">
        <f t="shared" si="9"/>
        <v>0</v>
      </c>
      <c r="BL153" s="17" t="s">
        <v>155</v>
      </c>
      <c r="BM153" s="202" t="s">
        <v>1928</v>
      </c>
    </row>
    <row r="154" spans="2:65" s="1" customFormat="1" ht="16.5" customHeight="1">
      <c r="B154" s="34"/>
      <c r="C154" s="192" t="s">
        <v>315</v>
      </c>
      <c r="D154" s="192" t="s">
        <v>150</v>
      </c>
      <c r="E154" s="193" t="s">
        <v>1880</v>
      </c>
      <c r="F154" s="194" t="s">
        <v>1881</v>
      </c>
      <c r="G154" s="195" t="s">
        <v>874</v>
      </c>
      <c r="H154" s="196">
        <v>1</v>
      </c>
      <c r="I154" s="197"/>
      <c r="J154" s="196">
        <f t="shared" si="0"/>
        <v>0</v>
      </c>
      <c r="K154" s="194" t="s">
        <v>1</v>
      </c>
      <c r="L154" s="38"/>
      <c r="M154" s="257" t="s">
        <v>1</v>
      </c>
      <c r="N154" s="258" t="s">
        <v>42</v>
      </c>
      <c r="O154" s="259"/>
      <c r="P154" s="260">
        <f t="shared" si="1"/>
        <v>0</v>
      </c>
      <c r="Q154" s="260">
        <v>0</v>
      </c>
      <c r="R154" s="260">
        <f t="shared" si="2"/>
        <v>0</v>
      </c>
      <c r="S154" s="260">
        <v>0</v>
      </c>
      <c r="T154" s="261">
        <f t="shared" si="3"/>
        <v>0</v>
      </c>
      <c r="AR154" s="202" t="s">
        <v>155</v>
      </c>
      <c r="AT154" s="202" t="s">
        <v>150</v>
      </c>
      <c r="AU154" s="202" t="s">
        <v>166</v>
      </c>
      <c r="AY154" s="17" t="s">
        <v>148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7" t="s">
        <v>82</v>
      </c>
      <c r="BK154" s="203">
        <f t="shared" si="9"/>
        <v>0</v>
      </c>
      <c r="BL154" s="17" t="s">
        <v>155</v>
      </c>
      <c r="BM154" s="202" t="s">
        <v>1929</v>
      </c>
    </row>
    <row r="155" spans="2:65" s="1" customFormat="1" ht="7" customHeight="1">
      <c r="B155" s="49"/>
      <c r="C155" s="50"/>
      <c r="D155" s="50"/>
      <c r="E155" s="50"/>
      <c r="F155" s="50"/>
      <c r="G155" s="50"/>
      <c r="H155" s="50"/>
      <c r="I155" s="142"/>
      <c r="J155" s="50"/>
      <c r="K155" s="50"/>
      <c r="L155" s="38"/>
    </row>
  </sheetData>
  <sheetProtection formatColumns="0" formatRows="0" autoFilter="0"/>
  <autoFilter ref="C122:K154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8"/>
  <sheetViews>
    <sheetView showGridLines="0" tabSelected="1" topLeftCell="A170" workbookViewId="0">
      <selection activeCell="I174" sqref="I174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103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98</v>
      </c>
    </row>
    <row r="3" spans="2:46" ht="7" hidden="1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hidden="1" customHeight="1">
      <c r="B4" s="20"/>
      <c r="D4" s="107" t="s">
        <v>99</v>
      </c>
      <c r="L4" s="20"/>
      <c r="M4" s="108" t="s">
        <v>10</v>
      </c>
      <c r="AT4" s="17" t="s">
        <v>4</v>
      </c>
    </row>
    <row r="5" spans="2:46" ht="7" hidden="1" customHeight="1">
      <c r="B5" s="20"/>
      <c r="L5" s="20"/>
    </row>
    <row r="6" spans="2:46" ht="12" hidden="1" customHeight="1">
      <c r="B6" s="20"/>
      <c r="D6" s="109" t="s">
        <v>14</v>
      </c>
      <c r="L6" s="20"/>
    </row>
    <row r="7" spans="2:46" ht="16.5" hidden="1" customHeight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46" s="1" customFormat="1" ht="12" hidden="1" customHeight="1">
      <c r="B8" s="38"/>
      <c r="D8" s="109" t="s">
        <v>100</v>
      </c>
      <c r="I8" s="110"/>
      <c r="L8" s="38"/>
    </row>
    <row r="9" spans="2:46" s="1" customFormat="1" ht="37" hidden="1" customHeight="1">
      <c r="B9" s="38"/>
      <c r="E9" s="309" t="s">
        <v>1930</v>
      </c>
      <c r="F9" s="310"/>
      <c r="G9" s="310"/>
      <c r="H9" s="310"/>
      <c r="I9" s="110"/>
      <c r="L9" s="38"/>
    </row>
    <row r="10" spans="2:46" s="1" customFormat="1" hidden="1">
      <c r="B10" s="38"/>
      <c r="I10" s="110"/>
      <c r="L10" s="38"/>
    </row>
    <row r="11" spans="2:46" s="1" customFormat="1" ht="12" hidden="1" customHeight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46" s="1" customFormat="1" ht="12" hidden="1" customHeight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46" s="1" customFormat="1" ht="10.9" hidden="1" customHeight="1">
      <c r="B13" s="38"/>
      <c r="I13" s="110"/>
      <c r="L13" s="38"/>
    </row>
    <row r="14" spans="2:46" s="1" customFormat="1" ht="12" hidden="1" customHeight="1">
      <c r="B14" s="38"/>
      <c r="D14" s="109" t="s">
        <v>22</v>
      </c>
      <c r="I14" s="112" t="s">
        <v>23</v>
      </c>
      <c r="J14" s="111" t="s">
        <v>24</v>
      </c>
      <c r="L14" s="38"/>
    </row>
    <row r="15" spans="2:46" s="1" customFormat="1" ht="18" hidden="1" customHeight="1">
      <c r="B15" s="38"/>
      <c r="E15" s="111" t="s">
        <v>25</v>
      </c>
      <c r="I15" s="112" t="s">
        <v>26</v>
      </c>
      <c r="J15" s="111" t="s">
        <v>27</v>
      </c>
      <c r="L15" s="38"/>
    </row>
    <row r="16" spans="2:46" s="1" customFormat="1" ht="7" hidden="1" customHeight="1">
      <c r="B16" s="38"/>
      <c r="I16" s="110"/>
      <c r="L16" s="38"/>
    </row>
    <row r="17" spans="2:12" s="1" customFormat="1" ht="12" hidden="1" customHeight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hidden="1" customHeight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hidden="1" customHeight="1">
      <c r="B19" s="38"/>
      <c r="I19" s="110"/>
      <c r="L19" s="38"/>
    </row>
    <row r="20" spans="2:12" s="1" customFormat="1" ht="12" hidden="1" customHeight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hidden="1" customHeight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hidden="1" customHeight="1">
      <c r="B22" s="38"/>
      <c r="I22" s="110"/>
      <c r="L22" s="38"/>
    </row>
    <row r="23" spans="2:12" s="1" customFormat="1" ht="12" hidden="1" customHeight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hidden="1" customHeight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hidden="1" customHeight="1">
      <c r="B25" s="38"/>
      <c r="I25" s="110"/>
      <c r="L25" s="38"/>
    </row>
    <row r="26" spans="2:12" s="1" customFormat="1" ht="12" hidden="1" customHeight="1">
      <c r="B26" s="38"/>
      <c r="D26" s="109" t="s">
        <v>35</v>
      </c>
      <c r="I26" s="110"/>
      <c r="L26" s="38"/>
    </row>
    <row r="27" spans="2:12" s="7" customFormat="1" ht="16.5" hidden="1" customHeight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hidden="1" customHeight="1">
      <c r="B28" s="38"/>
      <c r="I28" s="110"/>
      <c r="L28" s="38"/>
    </row>
    <row r="29" spans="2:12" s="1" customFormat="1" ht="7" hidden="1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hidden="1" customHeight="1">
      <c r="B30" s="38"/>
      <c r="D30" s="117" t="s">
        <v>37</v>
      </c>
      <c r="I30" s="110"/>
      <c r="J30" s="118">
        <f>ROUND(J129, 2)</f>
        <v>0</v>
      </c>
      <c r="L30" s="38"/>
    </row>
    <row r="31" spans="2:12" s="1" customFormat="1" ht="7" hidden="1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hidden="1" customHeight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hidden="1" customHeight="1">
      <c r="B33" s="38"/>
      <c r="D33" s="121" t="s">
        <v>41</v>
      </c>
      <c r="E33" s="109" t="s">
        <v>42</v>
      </c>
      <c r="F33" s="122">
        <f>ROUND((SUM(BE129:BE187)),  2)</f>
        <v>0</v>
      </c>
      <c r="I33" s="123">
        <v>0.21</v>
      </c>
      <c r="J33" s="122">
        <f>ROUND(((SUM(BE129:BE187))*I33),  2)</f>
        <v>0</v>
      </c>
      <c r="L33" s="38"/>
    </row>
    <row r="34" spans="2:12" s="1" customFormat="1" ht="14.5" hidden="1" customHeight="1">
      <c r="B34" s="38"/>
      <c r="E34" s="109" t="s">
        <v>43</v>
      </c>
      <c r="F34" s="122">
        <f>ROUND((SUM(BF129:BF187)),  2)</f>
        <v>0</v>
      </c>
      <c r="I34" s="123">
        <v>0.15</v>
      </c>
      <c r="J34" s="122">
        <f>ROUND(((SUM(BF129:BF187))*I34),  2)</f>
        <v>0</v>
      </c>
      <c r="L34" s="38"/>
    </row>
    <row r="35" spans="2:12" s="1" customFormat="1" ht="14.5" hidden="1" customHeight="1">
      <c r="B35" s="38"/>
      <c r="E35" s="109" t="s">
        <v>44</v>
      </c>
      <c r="F35" s="122">
        <f>ROUND((SUM(BG129:BG187)),  2)</f>
        <v>0</v>
      </c>
      <c r="I35" s="123">
        <v>0.21</v>
      </c>
      <c r="J35" s="122">
        <f>0</f>
        <v>0</v>
      </c>
      <c r="L35" s="38"/>
    </row>
    <row r="36" spans="2:12" s="1" customFormat="1" ht="14.5" hidden="1" customHeight="1">
      <c r="B36" s="38"/>
      <c r="E36" s="109" t="s">
        <v>45</v>
      </c>
      <c r="F36" s="122">
        <f>ROUND((SUM(BH129:BH187)),  2)</f>
        <v>0</v>
      </c>
      <c r="I36" s="123">
        <v>0.15</v>
      </c>
      <c r="J36" s="122">
        <f>0</f>
        <v>0</v>
      </c>
      <c r="L36" s="38"/>
    </row>
    <row r="37" spans="2:12" s="1" customFormat="1" ht="14.5" hidden="1" customHeight="1">
      <c r="B37" s="38"/>
      <c r="E37" s="109" t="s">
        <v>46</v>
      </c>
      <c r="F37" s="122">
        <f>ROUND((SUM(BI129:BI187)),  2)</f>
        <v>0</v>
      </c>
      <c r="I37" s="123">
        <v>0</v>
      </c>
      <c r="J37" s="122">
        <f>0</f>
        <v>0</v>
      </c>
      <c r="L37" s="38"/>
    </row>
    <row r="38" spans="2:12" s="1" customFormat="1" ht="7" hidden="1" customHeight="1">
      <c r="B38" s="38"/>
      <c r="I38" s="110"/>
      <c r="L38" s="38"/>
    </row>
    <row r="39" spans="2:12" s="1" customFormat="1" ht="25.4" hidden="1" customHeight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hidden="1" customHeight="1">
      <c r="B40" s="38"/>
      <c r="I40" s="110"/>
      <c r="L40" s="38"/>
    </row>
    <row r="41" spans="2:12" ht="14.5" hidden="1" customHeight="1">
      <c r="B41" s="20"/>
      <c r="L41" s="20"/>
    </row>
    <row r="42" spans="2:12" ht="14.5" hidden="1" customHeight="1">
      <c r="B42" s="20"/>
      <c r="L42" s="20"/>
    </row>
    <row r="43" spans="2:12" ht="14.5" hidden="1" customHeight="1">
      <c r="B43" s="20"/>
      <c r="L43" s="20"/>
    </row>
    <row r="44" spans="2:12" ht="14.5" hidden="1" customHeight="1">
      <c r="B44" s="20"/>
      <c r="L44" s="20"/>
    </row>
    <row r="45" spans="2:12" ht="14.5" hidden="1" customHeight="1">
      <c r="B45" s="20"/>
      <c r="L45" s="20"/>
    </row>
    <row r="46" spans="2:12" ht="14.5" hidden="1" customHeight="1">
      <c r="B46" s="20"/>
      <c r="L46" s="20"/>
    </row>
    <row r="47" spans="2:12" ht="14.5" hidden="1" customHeight="1">
      <c r="B47" s="20"/>
      <c r="L47" s="20"/>
    </row>
    <row r="48" spans="2:12" ht="14.5" hidden="1" customHeight="1">
      <c r="B48" s="20"/>
      <c r="L48" s="20"/>
    </row>
    <row r="49" spans="2:12" ht="14.5" hidden="1" customHeight="1">
      <c r="B49" s="20"/>
      <c r="L49" s="20"/>
    </row>
    <row r="50" spans="2:12" s="1" customFormat="1" ht="14.5" hidden="1" customHeight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idden="1">
      <c r="B51" s="20"/>
      <c r="L51" s="20"/>
    </row>
    <row r="52" spans="2:12" hidden="1">
      <c r="B52" s="20"/>
      <c r="L52" s="20"/>
    </row>
    <row r="53" spans="2:12" hidden="1">
      <c r="B53" s="20"/>
      <c r="L53" s="20"/>
    </row>
    <row r="54" spans="2:12" hidden="1">
      <c r="B54" s="20"/>
      <c r="L54" s="20"/>
    </row>
    <row r="55" spans="2:12" hidden="1">
      <c r="B55" s="20"/>
      <c r="L55" s="20"/>
    </row>
    <row r="56" spans="2:12" hidden="1">
      <c r="B56" s="20"/>
      <c r="L56" s="20"/>
    </row>
    <row r="57" spans="2:12" hidden="1">
      <c r="B57" s="20"/>
      <c r="L57" s="20"/>
    </row>
    <row r="58" spans="2:12" hidden="1">
      <c r="B58" s="20"/>
      <c r="L58" s="20"/>
    </row>
    <row r="59" spans="2:12" hidden="1">
      <c r="B59" s="20"/>
      <c r="L59" s="20"/>
    </row>
    <row r="60" spans="2: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idden="1">
      <c r="B62" s="20"/>
      <c r="L62" s="20"/>
    </row>
    <row r="63" spans="2:12" hidden="1">
      <c r="B63" s="20"/>
      <c r="L63" s="20"/>
    </row>
    <row r="64" spans="2: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idden="1">
      <c r="B66" s="20"/>
      <c r="L66" s="20"/>
    </row>
    <row r="67" spans="2:12" hidden="1">
      <c r="B67" s="20"/>
      <c r="L67" s="20"/>
    </row>
    <row r="68" spans="2:12" hidden="1">
      <c r="B68" s="20"/>
      <c r="L68" s="20"/>
    </row>
    <row r="69" spans="2:12" hidden="1">
      <c r="B69" s="20"/>
      <c r="L69" s="20"/>
    </row>
    <row r="70" spans="2:12" hidden="1">
      <c r="B70" s="20"/>
      <c r="L70" s="20"/>
    </row>
    <row r="71" spans="2:12" hidden="1">
      <c r="B71" s="20"/>
      <c r="L71" s="20"/>
    </row>
    <row r="72" spans="2:12" hidden="1">
      <c r="B72" s="20"/>
      <c r="L72" s="20"/>
    </row>
    <row r="73" spans="2:12" hidden="1">
      <c r="B73" s="20"/>
      <c r="L73" s="20"/>
    </row>
    <row r="74" spans="2:12" hidden="1">
      <c r="B74" s="20"/>
      <c r="L74" s="20"/>
    </row>
    <row r="75" spans="2: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hidden="1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spans="2:12" hidden="1"/>
    <row r="79" spans="2:12" hidden="1"/>
    <row r="80" spans="2:12" hidden="1"/>
    <row r="81" spans="2:47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47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47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47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47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47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47" s="1" customFormat="1" ht="16.5" customHeight="1">
      <c r="B87" s="34"/>
      <c r="C87" s="35"/>
      <c r="D87" s="35"/>
      <c r="E87" s="288" t="str">
        <f>E9</f>
        <v>8 - Plyn - rozpočet pro dotaci</v>
      </c>
      <c r="F87" s="304"/>
      <c r="G87" s="304"/>
      <c r="H87" s="304"/>
      <c r="I87" s="110"/>
      <c r="J87" s="35"/>
      <c r="K87" s="35"/>
      <c r="L87" s="38"/>
    </row>
    <row r="88" spans="2:47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47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47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47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47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47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47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47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J129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115</v>
      </c>
      <c r="E97" s="154"/>
      <c r="F97" s="154"/>
      <c r="G97" s="154"/>
      <c r="H97" s="154"/>
      <c r="I97" s="155"/>
      <c r="J97" s="156">
        <f>J130</f>
        <v>0</v>
      </c>
      <c r="K97" s="152"/>
      <c r="L97" s="157"/>
    </row>
    <row r="98" spans="2:12" s="9" customFormat="1" ht="19.899999999999999" customHeight="1">
      <c r="B98" s="158"/>
      <c r="C98" s="159"/>
      <c r="D98" s="160" t="s">
        <v>1931</v>
      </c>
      <c r="E98" s="161"/>
      <c r="F98" s="161"/>
      <c r="G98" s="161"/>
      <c r="H98" s="161"/>
      <c r="I98" s="162"/>
      <c r="J98" s="163">
        <f>J131</f>
        <v>0</v>
      </c>
      <c r="K98" s="159"/>
      <c r="L98" s="164"/>
    </row>
    <row r="99" spans="2:12" s="9" customFormat="1" ht="14.9" customHeight="1">
      <c r="B99" s="158"/>
      <c r="C99" s="159"/>
      <c r="D99" s="160" t="s">
        <v>1932</v>
      </c>
      <c r="E99" s="161"/>
      <c r="F99" s="161"/>
      <c r="G99" s="161"/>
      <c r="H99" s="161"/>
      <c r="I99" s="162"/>
      <c r="J99" s="163">
        <f>J132</f>
        <v>0</v>
      </c>
      <c r="K99" s="159"/>
      <c r="L99" s="164"/>
    </row>
    <row r="100" spans="2:12" s="9" customFormat="1" ht="19.899999999999999" customHeight="1">
      <c r="B100" s="158"/>
      <c r="C100" s="159"/>
      <c r="D100" s="160" t="s">
        <v>1933</v>
      </c>
      <c r="E100" s="161"/>
      <c r="F100" s="161"/>
      <c r="G100" s="161"/>
      <c r="H100" s="161"/>
      <c r="I100" s="162"/>
      <c r="J100" s="163">
        <f>J142</f>
        <v>0</v>
      </c>
      <c r="K100" s="159"/>
      <c r="L100" s="164"/>
    </row>
    <row r="101" spans="2:12" s="9" customFormat="1" ht="14.9" customHeight="1">
      <c r="B101" s="158"/>
      <c r="C101" s="159"/>
      <c r="D101" s="160" t="s">
        <v>1934</v>
      </c>
      <c r="E101" s="161"/>
      <c r="F101" s="161"/>
      <c r="G101" s="161"/>
      <c r="H101" s="161"/>
      <c r="I101" s="162"/>
      <c r="J101" s="163">
        <f>J143</f>
        <v>0</v>
      </c>
      <c r="K101" s="159"/>
      <c r="L101" s="164"/>
    </row>
    <row r="102" spans="2:12" s="9" customFormat="1" ht="14.9" customHeight="1">
      <c r="B102" s="158"/>
      <c r="C102" s="159"/>
      <c r="D102" s="160" t="s">
        <v>1935</v>
      </c>
      <c r="E102" s="161"/>
      <c r="F102" s="161"/>
      <c r="G102" s="161"/>
      <c r="H102" s="161"/>
      <c r="I102" s="162"/>
      <c r="J102" s="163">
        <f>J145</f>
        <v>0</v>
      </c>
      <c r="K102" s="159"/>
      <c r="L102" s="164"/>
    </row>
    <row r="103" spans="2:12" s="9" customFormat="1" ht="14.9" customHeight="1">
      <c r="B103" s="158"/>
      <c r="C103" s="159"/>
      <c r="D103" s="160" t="s">
        <v>1936</v>
      </c>
      <c r="E103" s="161"/>
      <c r="F103" s="161"/>
      <c r="G103" s="161"/>
      <c r="H103" s="161"/>
      <c r="I103" s="162"/>
      <c r="J103" s="163">
        <f>J149</f>
        <v>0</v>
      </c>
      <c r="K103" s="159"/>
      <c r="L103" s="164"/>
    </row>
    <row r="104" spans="2:12" s="9" customFormat="1" ht="19.899999999999999" customHeight="1">
      <c r="B104" s="158"/>
      <c r="C104" s="159"/>
      <c r="D104" s="160" t="s">
        <v>1937</v>
      </c>
      <c r="E104" s="161"/>
      <c r="F104" s="161"/>
      <c r="G104" s="161"/>
      <c r="H104" s="161"/>
      <c r="I104" s="162"/>
      <c r="J104" s="163">
        <f>J151</f>
        <v>0</v>
      </c>
      <c r="K104" s="159"/>
      <c r="L104" s="164"/>
    </row>
    <row r="105" spans="2:12" s="9" customFormat="1" ht="14.9" customHeight="1">
      <c r="B105" s="158"/>
      <c r="C105" s="159"/>
      <c r="D105" s="160" t="s">
        <v>1938</v>
      </c>
      <c r="E105" s="161"/>
      <c r="F105" s="161"/>
      <c r="G105" s="161"/>
      <c r="H105" s="161"/>
      <c r="I105" s="162"/>
      <c r="J105" s="163">
        <f>J152</f>
        <v>0</v>
      </c>
      <c r="K105" s="159"/>
      <c r="L105" s="164"/>
    </row>
    <row r="106" spans="2:12" s="9" customFormat="1" ht="14.9" customHeight="1">
      <c r="B106" s="158"/>
      <c r="C106" s="159"/>
      <c r="D106" s="160" t="s">
        <v>1939</v>
      </c>
      <c r="E106" s="161"/>
      <c r="F106" s="161"/>
      <c r="G106" s="161"/>
      <c r="H106" s="161"/>
      <c r="I106" s="162"/>
      <c r="J106" s="163">
        <f>J157</f>
        <v>0</v>
      </c>
      <c r="K106" s="159"/>
      <c r="L106" s="164"/>
    </row>
    <row r="107" spans="2:12" s="9" customFormat="1" ht="14.9" customHeight="1">
      <c r="B107" s="158"/>
      <c r="C107" s="159"/>
      <c r="D107" s="160" t="s">
        <v>1940</v>
      </c>
      <c r="E107" s="161"/>
      <c r="F107" s="161"/>
      <c r="G107" s="161"/>
      <c r="H107" s="161"/>
      <c r="I107" s="162"/>
      <c r="J107" s="163">
        <f>J162</f>
        <v>0</v>
      </c>
      <c r="K107" s="159"/>
      <c r="L107" s="164"/>
    </row>
    <row r="108" spans="2:12" s="9" customFormat="1" ht="14.9" customHeight="1">
      <c r="B108" s="158"/>
      <c r="C108" s="159"/>
      <c r="D108" s="160" t="s">
        <v>1941</v>
      </c>
      <c r="E108" s="161"/>
      <c r="F108" s="161"/>
      <c r="G108" s="161"/>
      <c r="H108" s="161"/>
      <c r="I108" s="162"/>
      <c r="J108" s="163">
        <f>J172</f>
        <v>0</v>
      </c>
      <c r="K108" s="159"/>
      <c r="L108" s="164"/>
    </row>
    <row r="109" spans="2:12" s="9" customFormat="1" ht="14.9" customHeight="1">
      <c r="B109" s="158"/>
      <c r="C109" s="159"/>
      <c r="D109" s="160" t="s">
        <v>1942</v>
      </c>
      <c r="E109" s="161"/>
      <c r="F109" s="161"/>
      <c r="G109" s="161"/>
      <c r="H109" s="161"/>
      <c r="I109" s="162"/>
      <c r="J109" s="163">
        <f>J183</f>
        <v>0</v>
      </c>
      <c r="K109" s="159"/>
      <c r="L109" s="164"/>
    </row>
    <row r="110" spans="2:12" s="1" customFormat="1" ht="21.75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7" customHeight="1">
      <c r="B111" s="49"/>
      <c r="C111" s="50"/>
      <c r="D111" s="50"/>
      <c r="E111" s="50"/>
      <c r="F111" s="50"/>
      <c r="G111" s="50"/>
      <c r="H111" s="50"/>
      <c r="I111" s="142"/>
      <c r="J111" s="50"/>
      <c r="K111" s="50"/>
      <c r="L111" s="38"/>
    </row>
    <row r="115" spans="2:20" s="1" customFormat="1" ht="7" customHeight="1">
      <c r="B115" s="51"/>
      <c r="C115" s="52"/>
      <c r="D115" s="52"/>
      <c r="E115" s="52"/>
      <c r="F115" s="52"/>
      <c r="G115" s="52"/>
      <c r="H115" s="52"/>
      <c r="I115" s="145"/>
      <c r="J115" s="52"/>
      <c r="K115" s="52"/>
      <c r="L115" s="38"/>
    </row>
    <row r="116" spans="2:20" s="1" customFormat="1" ht="25" customHeight="1">
      <c r="B116" s="34"/>
      <c r="C116" s="23" t="s">
        <v>133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20" s="1" customFormat="1" ht="7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20" s="1" customFormat="1" ht="12" customHeight="1">
      <c r="B118" s="34"/>
      <c r="C118" s="29" t="s">
        <v>14</v>
      </c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20" s="1" customFormat="1" ht="25" customHeight="1">
      <c r="B119" s="34"/>
      <c r="C119" s="35"/>
      <c r="D119" s="35"/>
      <c r="E119" s="305" t="str">
        <f>E7</f>
        <v>ADMINISTRATIVNÍ BUDOVA AVA investor s.r.o.,p.č.st.2843, k.ú.Nymburk - ENERGETICKÁ OPATŘENÍ</v>
      </c>
      <c r="F119" s="306"/>
      <c r="G119" s="306"/>
      <c r="H119" s="306"/>
      <c r="I119" s="110"/>
      <c r="J119" s="35"/>
      <c r="K119" s="35"/>
      <c r="L119" s="38"/>
    </row>
    <row r="120" spans="2:20" s="1" customFormat="1" ht="12" customHeight="1">
      <c r="B120" s="34"/>
      <c r="C120" s="29" t="s">
        <v>100</v>
      </c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20" s="1" customFormat="1" ht="16.5" customHeight="1">
      <c r="B121" s="34"/>
      <c r="C121" s="35"/>
      <c r="D121" s="35"/>
      <c r="E121" s="288" t="str">
        <f>E9</f>
        <v>8 - Plyn - rozpočet pro dotaci</v>
      </c>
      <c r="F121" s="304"/>
      <c r="G121" s="304"/>
      <c r="H121" s="304"/>
      <c r="I121" s="110"/>
      <c r="J121" s="35"/>
      <c r="K121" s="35"/>
      <c r="L121" s="38"/>
    </row>
    <row r="122" spans="2:20" s="1" customFormat="1" ht="7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20" s="1" customFormat="1" ht="12" customHeight="1">
      <c r="B123" s="34"/>
      <c r="C123" s="29" t="s">
        <v>18</v>
      </c>
      <c r="D123" s="35"/>
      <c r="E123" s="35"/>
      <c r="F123" s="27" t="str">
        <f>F12</f>
        <v>Poděbradská ul., Nymburk</v>
      </c>
      <c r="G123" s="35"/>
      <c r="H123" s="35"/>
      <c r="I123" s="112" t="s">
        <v>20</v>
      </c>
      <c r="J123" s="61" t="str">
        <f>IF(J12="","",J12)</f>
        <v>14.8.2019</v>
      </c>
      <c r="K123" s="35"/>
      <c r="L123" s="38"/>
    </row>
    <row r="124" spans="2:20" s="1" customFormat="1" ht="7" customHeight="1">
      <c r="B124" s="34"/>
      <c r="C124" s="35"/>
      <c r="D124" s="35"/>
      <c r="E124" s="35"/>
      <c r="F124" s="35"/>
      <c r="G124" s="35"/>
      <c r="H124" s="35"/>
      <c r="I124" s="110"/>
      <c r="J124" s="35"/>
      <c r="K124" s="35"/>
      <c r="L124" s="38"/>
    </row>
    <row r="125" spans="2:20" s="1" customFormat="1" ht="43.15" customHeight="1">
      <c r="B125" s="34"/>
      <c r="C125" s="29" t="s">
        <v>22</v>
      </c>
      <c r="D125" s="35"/>
      <c r="E125" s="35"/>
      <c r="F125" s="27" t="str">
        <f>E15</f>
        <v>AVA investor s.r.o., Hradec Králové</v>
      </c>
      <c r="G125" s="35"/>
      <c r="H125" s="35"/>
      <c r="I125" s="112" t="s">
        <v>30</v>
      </c>
      <c r="J125" s="32" t="str">
        <f>E21</f>
        <v>ARCHAPLAN s.r.o., Hradec Králové</v>
      </c>
      <c r="K125" s="35"/>
      <c r="L125" s="38"/>
    </row>
    <row r="126" spans="2:20" s="1" customFormat="1" ht="15.25" customHeight="1">
      <c r="B126" s="34"/>
      <c r="C126" s="29" t="s">
        <v>28</v>
      </c>
      <c r="D126" s="35"/>
      <c r="E126" s="35"/>
      <c r="F126" s="27" t="str">
        <f>IF(E18="","",E18)</f>
        <v>Vyplň údaj</v>
      </c>
      <c r="G126" s="35"/>
      <c r="H126" s="35"/>
      <c r="I126" s="112" t="s">
        <v>33</v>
      </c>
      <c r="J126" s="32" t="str">
        <f>E24</f>
        <v xml:space="preserve"> </v>
      </c>
      <c r="K126" s="35"/>
      <c r="L126" s="38"/>
    </row>
    <row r="127" spans="2:20" s="1" customFormat="1" ht="10.4" customHeight="1">
      <c r="B127" s="34"/>
      <c r="C127" s="35"/>
      <c r="D127" s="35"/>
      <c r="E127" s="35"/>
      <c r="F127" s="35"/>
      <c r="G127" s="35"/>
      <c r="H127" s="35"/>
      <c r="I127" s="110"/>
      <c r="J127" s="35"/>
      <c r="K127" s="35"/>
      <c r="L127" s="38"/>
    </row>
    <row r="128" spans="2:20" s="10" customFormat="1" ht="29.25" customHeight="1">
      <c r="B128" s="165"/>
      <c r="C128" s="166" t="s">
        <v>134</v>
      </c>
      <c r="D128" s="167" t="s">
        <v>62</v>
      </c>
      <c r="E128" s="167" t="s">
        <v>58</v>
      </c>
      <c r="F128" s="167" t="s">
        <v>59</v>
      </c>
      <c r="G128" s="167" t="s">
        <v>135</v>
      </c>
      <c r="H128" s="167" t="s">
        <v>136</v>
      </c>
      <c r="I128" s="168" t="s">
        <v>137</v>
      </c>
      <c r="J128" s="169" t="s">
        <v>104</v>
      </c>
      <c r="K128" s="170" t="s">
        <v>138</v>
      </c>
      <c r="L128" s="171"/>
      <c r="M128" s="70" t="s">
        <v>1</v>
      </c>
      <c r="N128" s="71" t="s">
        <v>41</v>
      </c>
      <c r="O128" s="71" t="s">
        <v>139</v>
      </c>
      <c r="P128" s="71" t="s">
        <v>140</v>
      </c>
      <c r="Q128" s="71" t="s">
        <v>141</v>
      </c>
      <c r="R128" s="71" t="s">
        <v>142</v>
      </c>
      <c r="S128" s="71" t="s">
        <v>143</v>
      </c>
      <c r="T128" s="72" t="s">
        <v>144</v>
      </c>
    </row>
    <row r="129" spans="2:65" s="1" customFormat="1" ht="22.9" customHeight="1">
      <c r="B129" s="34"/>
      <c r="C129" s="77" t="s">
        <v>145</v>
      </c>
      <c r="D129" s="35"/>
      <c r="E129" s="35"/>
      <c r="F129" s="35"/>
      <c r="G129" s="35"/>
      <c r="H129" s="35"/>
      <c r="I129" s="110"/>
      <c r="J129" s="172">
        <f>BK129</f>
        <v>0</v>
      </c>
      <c r="K129" s="35"/>
      <c r="L129" s="38"/>
      <c r="M129" s="73"/>
      <c r="N129" s="74"/>
      <c r="O129" s="74"/>
      <c r="P129" s="173">
        <f>P130</f>
        <v>0</v>
      </c>
      <c r="Q129" s="74"/>
      <c r="R129" s="173">
        <f>R130</f>
        <v>0</v>
      </c>
      <c r="S129" s="74"/>
      <c r="T129" s="174">
        <f>T130</f>
        <v>0</v>
      </c>
      <c r="AT129" s="17" t="s">
        <v>76</v>
      </c>
      <c r="AU129" s="17" t="s">
        <v>106</v>
      </c>
      <c r="BK129" s="175">
        <f>BK130</f>
        <v>0</v>
      </c>
    </row>
    <row r="130" spans="2:65" s="11" customFormat="1" ht="25.9" customHeight="1">
      <c r="B130" s="176"/>
      <c r="C130" s="177"/>
      <c r="D130" s="178" t="s">
        <v>76</v>
      </c>
      <c r="E130" s="179" t="s">
        <v>940</v>
      </c>
      <c r="F130" s="179" t="s">
        <v>941</v>
      </c>
      <c r="G130" s="177"/>
      <c r="H130" s="177"/>
      <c r="I130" s="180"/>
      <c r="J130" s="181">
        <f>BK130</f>
        <v>0</v>
      </c>
      <c r="K130" s="177"/>
      <c r="L130" s="182"/>
      <c r="M130" s="183"/>
      <c r="N130" s="184"/>
      <c r="O130" s="184"/>
      <c r="P130" s="185">
        <f>P131+P142+P151</f>
        <v>0</v>
      </c>
      <c r="Q130" s="184"/>
      <c r="R130" s="185">
        <f>R131+R142+R151</f>
        <v>0</v>
      </c>
      <c r="S130" s="184"/>
      <c r="T130" s="186">
        <f>T131+T142+T151</f>
        <v>0</v>
      </c>
      <c r="AR130" s="187" t="s">
        <v>86</v>
      </c>
      <c r="AT130" s="188" t="s">
        <v>76</v>
      </c>
      <c r="AU130" s="188" t="s">
        <v>77</v>
      </c>
      <c r="AY130" s="187" t="s">
        <v>148</v>
      </c>
      <c r="BK130" s="189">
        <f>BK131+BK142+BK151</f>
        <v>0</v>
      </c>
    </row>
    <row r="131" spans="2:65" s="11" customFormat="1" ht="22.9" customHeight="1">
      <c r="B131" s="176"/>
      <c r="C131" s="177"/>
      <c r="D131" s="178" t="s">
        <v>76</v>
      </c>
      <c r="E131" s="190" t="s">
        <v>1943</v>
      </c>
      <c r="F131" s="190" t="s">
        <v>1944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P132</f>
        <v>0</v>
      </c>
      <c r="Q131" s="184"/>
      <c r="R131" s="185">
        <f>R132</f>
        <v>0</v>
      </c>
      <c r="S131" s="184"/>
      <c r="T131" s="186">
        <f>T132</f>
        <v>0</v>
      </c>
      <c r="AR131" s="187" t="s">
        <v>86</v>
      </c>
      <c r="AT131" s="188" t="s">
        <v>76</v>
      </c>
      <c r="AU131" s="188" t="s">
        <v>82</v>
      </c>
      <c r="AY131" s="187" t="s">
        <v>148</v>
      </c>
      <c r="BK131" s="189">
        <f>BK132</f>
        <v>0</v>
      </c>
    </row>
    <row r="132" spans="2:65" s="11" customFormat="1" ht="20.9" customHeight="1">
      <c r="B132" s="176"/>
      <c r="C132" s="177"/>
      <c r="D132" s="178" t="s">
        <v>76</v>
      </c>
      <c r="E132" s="190" t="s">
        <v>1527</v>
      </c>
      <c r="F132" s="190" t="s">
        <v>1945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SUM(P133:P141)</f>
        <v>0</v>
      </c>
      <c r="Q132" s="184"/>
      <c r="R132" s="185">
        <f>SUM(R133:R141)</f>
        <v>0</v>
      </c>
      <c r="S132" s="184"/>
      <c r="T132" s="186">
        <f>SUM(T133:T141)</f>
        <v>0</v>
      </c>
      <c r="AR132" s="187" t="s">
        <v>86</v>
      </c>
      <c r="AT132" s="188" t="s">
        <v>76</v>
      </c>
      <c r="AU132" s="188" t="s">
        <v>86</v>
      </c>
      <c r="AY132" s="187" t="s">
        <v>148</v>
      </c>
      <c r="BK132" s="189">
        <f>SUM(BK133:BK141)</f>
        <v>0</v>
      </c>
    </row>
    <row r="133" spans="2:65" s="1" customFormat="1" ht="16.5" customHeight="1">
      <c r="B133" s="34"/>
      <c r="C133" s="237" t="s">
        <v>182</v>
      </c>
      <c r="D133" s="237" t="s">
        <v>190</v>
      </c>
      <c r="E133" s="238" t="s">
        <v>1946</v>
      </c>
      <c r="F133" s="239" t="s">
        <v>1947</v>
      </c>
      <c r="G133" s="240" t="s">
        <v>1560</v>
      </c>
      <c r="H133" s="241">
        <v>1</v>
      </c>
      <c r="I133" s="242"/>
      <c r="J133" s="241">
        <f>ROUND(I133*H133,2)</f>
        <v>0</v>
      </c>
      <c r="K133" s="239" t="s">
        <v>1</v>
      </c>
      <c r="L133" s="243"/>
      <c r="M133" s="244" t="s">
        <v>1</v>
      </c>
      <c r="N133" s="245" t="s">
        <v>42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365</v>
      </c>
      <c r="AT133" s="202" t="s">
        <v>190</v>
      </c>
      <c r="AU133" s="202" t="s">
        <v>166</v>
      </c>
      <c r="AY133" s="17" t="s">
        <v>148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258</v>
      </c>
      <c r="BM133" s="202" t="s">
        <v>1948</v>
      </c>
    </row>
    <row r="134" spans="2:65" s="1" customFormat="1" ht="16.5" customHeight="1">
      <c r="B134" s="34"/>
      <c r="C134" s="237" t="s">
        <v>90</v>
      </c>
      <c r="D134" s="237" t="s">
        <v>190</v>
      </c>
      <c r="E134" s="238" t="s">
        <v>1949</v>
      </c>
      <c r="F134" s="239" t="s">
        <v>1950</v>
      </c>
      <c r="G134" s="240" t="s">
        <v>1522</v>
      </c>
      <c r="H134" s="241">
        <v>1</v>
      </c>
      <c r="I134" s="242"/>
      <c r="J134" s="241">
        <f>ROUND(I134*H134,2)</f>
        <v>0</v>
      </c>
      <c r="K134" s="239" t="s">
        <v>1</v>
      </c>
      <c r="L134" s="243"/>
      <c r="M134" s="244" t="s">
        <v>1</v>
      </c>
      <c r="N134" s="245" t="s">
        <v>42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365</v>
      </c>
      <c r="AT134" s="202" t="s">
        <v>190</v>
      </c>
      <c r="AU134" s="202" t="s">
        <v>166</v>
      </c>
      <c r="AY134" s="17" t="s">
        <v>148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258</v>
      </c>
      <c r="BM134" s="202" t="s">
        <v>1951</v>
      </c>
    </row>
    <row r="135" spans="2:65" s="1" customFormat="1" ht="16.5" customHeight="1">
      <c r="B135" s="34"/>
      <c r="C135" s="237" t="s">
        <v>96</v>
      </c>
      <c r="D135" s="237" t="s">
        <v>190</v>
      </c>
      <c r="E135" s="238" t="s">
        <v>1952</v>
      </c>
      <c r="F135" s="239" t="s">
        <v>1953</v>
      </c>
      <c r="G135" s="240" t="s">
        <v>1522</v>
      </c>
      <c r="H135" s="241">
        <v>2</v>
      </c>
      <c r="I135" s="242"/>
      <c r="J135" s="241">
        <f>ROUND(I135*H135,2)</f>
        <v>0</v>
      </c>
      <c r="K135" s="239" t="s">
        <v>1</v>
      </c>
      <c r="L135" s="243"/>
      <c r="M135" s="244" t="s">
        <v>1</v>
      </c>
      <c r="N135" s="245" t="s">
        <v>42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365</v>
      </c>
      <c r="AT135" s="202" t="s">
        <v>190</v>
      </c>
      <c r="AU135" s="202" t="s">
        <v>166</v>
      </c>
      <c r="AY135" s="17" t="s">
        <v>148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258</v>
      </c>
      <c r="BM135" s="202" t="s">
        <v>1954</v>
      </c>
    </row>
    <row r="136" spans="2:65" s="12" customFormat="1">
      <c r="B136" s="204"/>
      <c r="C136" s="205"/>
      <c r="D136" s="206" t="s">
        <v>157</v>
      </c>
      <c r="E136" s="207" t="s">
        <v>1</v>
      </c>
      <c r="F136" s="208" t="s">
        <v>1955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157</v>
      </c>
      <c r="AU136" s="214" t="s">
        <v>166</v>
      </c>
      <c r="AV136" s="12" t="s">
        <v>82</v>
      </c>
      <c r="AW136" s="12" t="s">
        <v>32</v>
      </c>
      <c r="AX136" s="12" t="s">
        <v>77</v>
      </c>
      <c r="AY136" s="214" t="s">
        <v>148</v>
      </c>
    </row>
    <row r="137" spans="2:65" s="12" customFormat="1">
      <c r="B137" s="204"/>
      <c r="C137" s="205"/>
      <c r="D137" s="206" t="s">
        <v>157</v>
      </c>
      <c r="E137" s="207" t="s">
        <v>1</v>
      </c>
      <c r="F137" s="208" t="s">
        <v>1956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157</v>
      </c>
      <c r="AU137" s="214" t="s">
        <v>166</v>
      </c>
      <c r="AV137" s="12" t="s">
        <v>82</v>
      </c>
      <c r="AW137" s="12" t="s">
        <v>32</v>
      </c>
      <c r="AX137" s="12" t="s">
        <v>77</v>
      </c>
      <c r="AY137" s="214" t="s">
        <v>148</v>
      </c>
    </row>
    <row r="138" spans="2:65" s="13" customFormat="1">
      <c r="B138" s="215"/>
      <c r="C138" s="216"/>
      <c r="D138" s="206" t="s">
        <v>157</v>
      </c>
      <c r="E138" s="217" t="s">
        <v>1</v>
      </c>
      <c r="F138" s="218" t="s">
        <v>86</v>
      </c>
      <c r="G138" s="216"/>
      <c r="H138" s="219">
        <v>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157</v>
      </c>
      <c r="AU138" s="225" t="s">
        <v>166</v>
      </c>
      <c r="AV138" s="13" t="s">
        <v>86</v>
      </c>
      <c r="AW138" s="13" t="s">
        <v>32</v>
      </c>
      <c r="AX138" s="13" t="s">
        <v>82</v>
      </c>
      <c r="AY138" s="225" t="s">
        <v>148</v>
      </c>
    </row>
    <row r="139" spans="2:65" s="1" customFormat="1" ht="36" customHeight="1">
      <c r="B139" s="34"/>
      <c r="C139" s="237" t="s">
        <v>206</v>
      </c>
      <c r="D139" s="237" t="s">
        <v>190</v>
      </c>
      <c r="E139" s="238" t="s">
        <v>1957</v>
      </c>
      <c r="F139" s="239" t="s">
        <v>1958</v>
      </c>
      <c r="G139" s="240" t="s">
        <v>1522</v>
      </c>
      <c r="H139" s="241">
        <v>2</v>
      </c>
      <c r="I139" s="242"/>
      <c r="J139" s="241">
        <f>ROUND(I139*H139,2)</f>
        <v>0</v>
      </c>
      <c r="K139" s="239" t="s">
        <v>1</v>
      </c>
      <c r="L139" s="243"/>
      <c r="M139" s="244" t="s">
        <v>1</v>
      </c>
      <c r="N139" s="245" t="s">
        <v>42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365</v>
      </c>
      <c r="AT139" s="202" t="s">
        <v>190</v>
      </c>
      <c r="AU139" s="202" t="s">
        <v>166</v>
      </c>
      <c r="AY139" s="17" t="s">
        <v>148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258</v>
      </c>
      <c r="BM139" s="202" t="s">
        <v>1959</v>
      </c>
    </row>
    <row r="140" spans="2:65" s="1" customFormat="1" ht="36" customHeight="1">
      <c r="B140" s="34"/>
      <c r="C140" s="237" t="s">
        <v>211</v>
      </c>
      <c r="D140" s="237" t="s">
        <v>190</v>
      </c>
      <c r="E140" s="238" t="s">
        <v>1960</v>
      </c>
      <c r="F140" s="239" t="s">
        <v>1961</v>
      </c>
      <c r="G140" s="240" t="s">
        <v>1522</v>
      </c>
      <c r="H140" s="241">
        <v>1</v>
      </c>
      <c r="I140" s="242"/>
      <c r="J140" s="241">
        <f>ROUND(I140*H140,2)</f>
        <v>0</v>
      </c>
      <c r="K140" s="239" t="s">
        <v>1</v>
      </c>
      <c r="L140" s="243"/>
      <c r="M140" s="244" t="s">
        <v>1</v>
      </c>
      <c r="N140" s="245" t="s">
        <v>42</v>
      </c>
      <c r="O140" s="6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365</v>
      </c>
      <c r="AT140" s="202" t="s">
        <v>190</v>
      </c>
      <c r="AU140" s="202" t="s">
        <v>166</v>
      </c>
      <c r="AY140" s="17" t="s">
        <v>148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258</v>
      </c>
      <c r="BM140" s="202" t="s">
        <v>1962</v>
      </c>
    </row>
    <row r="141" spans="2:65" s="1" customFormat="1" ht="36" customHeight="1">
      <c r="B141" s="34"/>
      <c r="C141" s="237" t="s">
        <v>217</v>
      </c>
      <c r="D141" s="237" t="s">
        <v>190</v>
      </c>
      <c r="E141" s="238" t="s">
        <v>1963</v>
      </c>
      <c r="F141" s="239" t="s">
        <v>1964</v>
      </c>
      <c r="G141" s="240" t="s">
        <v>1522</v>
      </c>
      <c r="H141" s="241">
        <v>1</v>
      </c>
      <c r="I141" s="242"/>
      <c r="J141" s="241">
        <f>ROUND(I141*H141,2)</f>
        <v>0</v>
      </c>
      <c r="K141" s="239" t="s">
        <v>1</v>
      </c>
      <c r="L141" s="243"/>
      <c r="M141" s="244" t="s">
        <v>1</v>
      </c>
      <c r="N141" s="245" t="s">
        <v>42</v>
      </c>
      <c r="O141" s="6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02" t="s">
        <v>365</v>
      </c>
      <c r="AT141" s="202" t="s">
        <v>190</v>
      </c>
      <c r="AU141" s="202" t="s">
        <v>166</v>
      </c>
      <c r="AY141" s="17" t="s">
        <v>148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258</v>
      </c>
      <c r="BM141" s="202" t="s">
        <v>1965</v>
      </c>
    </row>
    <row r="142" spans="2:65" s="11" customFormat="1" ht="22.9" customHeight="1">
      <c r="B142" s="176"/>
      <c r="C142" s="177"/>
      <c r="D142" s="178" t="s">
        <v>76</v>
      </c>
      <c r="E142" s="190" t="s">
        <v>1966</v>
      </c>
      <c r="F142" s="190" t="s">
        <v>1967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P143+P145+P149</f>
        <v>0</v>
      </c>
      <c r="Q142" s="184"/>
      <c r="R142" s="185">
        <f>R143+R145+R149</f>
        <v>0</v>
      </c>
      <c r="S142" s="184"/>
      <c r="T142" s="186">
        <f>T143+T145+T149</f>
        <v>0</v>
      </c>
      <c r="AR142" s="187" t="s">
        <v>86</v>
      </c>
      <c r="AT142" s="188" t="s">
        <v>76</v>
      </c>
      <c r="AU142" s="188" t="s">
        <v>82</v>
      </c>
      <c r="AY142" s="187" t="s">
        <v>148</v>
      </c>
      <c r="BK142" s="189">
        <f>BK143+BK145+BK149</f>
        <v>0</v>
      </c>
    </row>
    <row r="143" spans="2:65" s="11" customFormat="1" ht="20.9" customHeight="1">
      <c r="B143" s="176"/>
      <c r="C143" s="177"/>
      <c r="D143" s="178" t="s">
        <v>76</v>
      </c>
      <c r="E143" s="190" t="s">
        <v>1544</v>
      </c>
      <c r="F143" s="190" t="s">
        <v>1968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P144</f>
        <v>0</v>
      </c>
      <c r="Q143" s="184"/>
      <c r="R143" s="185">
        <f>R144</f>
        <v>0</v>
      </c>
      <c r="S143" s="184"/>
      <c r="T143" s="186">
        <f>T144</f>
        <v>0</v>
      </c>
      <c r="AR143" s="187" t="s">
        <v>86</v>
      </c>
      <c r="AT143" s="188" t="s">
        <v>76</v>
      </c>
      <c r="AU143" s="188" t="s">
        <v>86</v>
      </c>
      <c r="AY143" s="187" t="s">
        <v>148</v>
      </c>
      <c r="BK143" s="189">
        <f>BK144</f>
        <v>0</v>
      </c>
    </row>
    <row r="144" spans="2:65" s="1" customFormat="1" ht="36" customHeight="1">
      <c r="B144" s="34"/>
      <c r="C144" s="237" t="s">
        <v>224</v>
      </c>
      <c r="D144" s="237" t="s">
        <v>190</v>
      </c>
      <c r="E144" s="238" t="s">
        <v>1969</v>
      </c>
      <c r="F144" s="239" t="s">
        <v>1970</v>
      </c>
      <c r="G144" s="240" t="s">
        <v>1560</v>
      </c>
      <c r="H144" s="241">
        <v>1</v>
      </c>
      <c r="I144" s="242"/>
      <c r="J144" s="241">
        <f>ROUND(I144*H144,2)</f>
        <v>0</v>
      </c>
      <c r="K144" s="239" t="s">
        <v>1</v>
      </c>
      <c r="L144" s="243"/>
      <c r="M144" s="244" t="s">
        <v>1</v>
      </c>
      <c r="N144" s="245" t="s">
        <v>42</v>
      </c>
      <c r="O144" s="66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02" t="s">
        <v>365</v>
      </c>
      <c r="AT144" s="202" t="s">
        <v>190</v>
      </c>
      <c r="AU144" s="202" t="s">
        <v>166</v>
      </c>
      <c r="AY144" s="17" t="s">
        <v>148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258</v>
      </c>
      <c r="BM144" s="202" t="s">
        <v>1971</v>
      </c>
    </row>
    <row r="145" spans="2:65" s="11" customFormat="1" ht="20.9" customHeight="1">
      <c r="B145" s="176"/>
      <c r="C145" s="177"/>
      <c r="D145" s="178" t="s">
        <v>76</v>
      </c>
      <c r="E145" s="190" t="s">
        <v>1562</v>
      </c>
      <c r="F145" s="190" t="s">
        <v>1574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SUM(P146:P148)</f>
        <v>0</v>
      </c>
      <c r="Q145" s="184"/>
      <c r="R145" s="185">
        <f>SUM(R146:R148)</f>
        <v>0</v>
      </c>
      <c r="S145" s="184"/>
      <c r="T145" s="186">
        <f>SUM(T146:T148)</f>
        <v>0</v>
      </c>
      <c r="AR145" s="187" t="s">
        <v>86</v>
      </c>
      <c r="AT145" s="188" t="s">
        <v>76</v>
      </c>
      <c r="AU145" s="188" t="s">
        <v>86</v>
      </c>
      <c r="AY145" s="187" t="s">
        <v>148</v>
      </c>
      <c r="BK145" s="189">
        <f>SUM(BK146:BK148)</f>
        <v>0</v>
      </c>
    </row>
    <row r="146" spans="2:65" s="1" customFormat="1" ht="24" customHeight="1">
      <c r="B146" s="34"/>
      <c r="C146" s="237" t="s">
        <v>231</v>
      </c>
      <c r="D146" s="237" t="s">
        <v>190</v>
      </c>
      <c r="E146" s="238" t="s">
        <v>1972</v>
      </c>
      <c r="F146" s="239" t="s">
        <v>1973</v>
      </c>
      <c r="G146" s="240" t="s">
        <v>1560</v>
      </c>
      <c r="H146" s="241">
        <v>1</v>
      </c>
      <c r="I146" s="242"/>
      <c r="J146" s="241">
        <f>ROUND(I146*H146,2)</f>
        <v>0</v>
      </c>
      <c r="K146" s="239" t="s">
        <v>1</v>
      </c>
      <c r="L146" s="243"/>
      <c r="M146" s="244" t="s">
        <v>1</v>
      </c>
      <c r="N146" s="245" t="s">
        <v>42</v>
      </c>
      <c r="O146" s="66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02" t="s">
        <v>365</v>
      </c>
      <c r="AT146" s="202" t="s">
        <v>190</v>
      </c>
      <c r="AU146" s="202" t="s">
        <v>166</v>
      </c>
      <c r="AY146" s="17" t="s">
        <v>148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258</v>
      </c>
      <c r="BM146" s="202" t="s">
        <v>1974</v>
      </c>
    </row>
    <row r="147" spans="2:65" s="1" customFormat="1" ht="16.5" customHeight="1">
      <c r="B147" s="34"/>
      <c r="C147" s="237" t="s">
        <v>8</v>
      </c>
      <c r="D147" s="237" t="s">
        <v>190</v>
      </c>
      <c r="E147" s="238" t="s">
        <v>1975</v>
      </c>
      <c r="F147" s="239" t="s">
        <v>1953</v>
      </c>
      <c r="G147" s="240" t="s">
        <v>1522</v>
      </c>
      <c r="H147" s="241">
        <v>1</v>
      </c>
      <c r="I147" s="242"/>
      <c r="J147" s="241">
        <f>ROUND(I147*H147,2)</f>
        <v>0</v>
      </c>
      <c r="K147" s="239" t="s">
        <v>1</v>
      </c>
      <c r="L147" s="243"/>
      <c r="M147" s="244" t="s">
        <v>1</v>
      </c>
      <c r="N147" s="245" t="s">
        <v>42</v>
      </c>
      <c r="O147" s="6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365</v>
      </c>
      <c r="AT147" s="202" t="s">
        <v>190</v>
      </c>
      <c r="AU147" s="202" t="s">
        <v>166</v>
      </c>
      <c r="AY147" s="17" t="s">
        <v>148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258</v>
      </c>
      <c r="BM147" s="202" t="s">
        <v>1976</v>
      </c>
    </row>
    <row r="148" spans="2:65" s="1" customFormat="1" ht="36" customHeight="1">
      <c r="B148" s="34"/>
      <c r="C148" s="237" t="s">
        <v>258</v>
      </c>
      <c r="D148" s="237" t="s">
        <v>190</v>
      </c>
      <c r="E148" s="238" t="s">
        <v>1977</v>
      </c>
      <c r="F148" s="239" t="s">
        <v>1978</v>
      </c>
      <c r="G148" s="240" t="s">
        <v>1522</v>
      </c>
      <c r="H148" s="241">
        <v>1</v>
      </c>
      <c r="I148" s="242"/>
      <c r="J148" s="241">
        <f>ROUND(I148*H148,2)</f>
        <v>0</v>
      </c>
      <c r="K148" s="239" t="s">
        <v>1</v>
      </c>
      <c r="L148" s="243"/>
      <c r="M148" s="244" t="s">
        <v>1</v>
      </c>
      <c r="N148" s="245" t="s">
        <v>42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365</v>
      </c>
      <c r="AT148" s="202" t="s">
        <v>190</v>
      </c>
      <c r="AU148" s="202" t="s">
        <v>166</v>
      </c>
      <c r="AY148" s="17" t="s">
        <v>148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258</v>
      </c>
      <c r="BM148" s="202" t="s">
        <v>1979</v>
      </c>
    </row>
    <row r="149" spans="2:65" s="11" customFormat="1" ht="20.9" customHeight="1">
      <c r="B149" s="176"/>
      <c r="C149" s="177"/>
      <c r="D149" s="178" t="s">
        <v>76</v>
      </c>
      <c r="E149" s="190" t="s">
        <v>1573</v>
      </c>
      <c r="F149" s="190" t="s">
        <v>1980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P150</f>
        <v>0</v>
      </c>
      <c r="Q149" s="184"/>
      <c r="R149" s="185">
        <f>R150</f>
        <v>0</v>
      </c>
      <c r="S149" s="184"/>
      <c r="T149" s="186">
        <f>T150</f>
        <v>0</v>
      </c>
      <c r="AR149" s="187" t="s">
        <v>86</v>
      </c>
      <c r="AT149" s="188" t="s">
        <v>76</v>
      </c>
      <c r="AU149" s="188" t="s">
        <v>86</v>
      </c>
      <c r="AY149" s="187" t="s">
        <v>148</v>
      </c>
      <c r="BK149" s="189">
        <f>BK150</f>
        <v>0</v>
      </c>
    </row>
    <row r="150" spans="2:65" s="1" customFormat="1" ht="36" customHeight="1">
      <c r="B150" s="34"/>
      <c r="C150" s="237" t="s">
        <v>273</v>
      </c>
      <c r="D150" s="237" t="s">
        <v>190</v>
      </c>
      <c r="E150" s="238" t="s">
        <v>1981</v>
      </c>
      <c r="F150" s="239" t="s">
        <v>1982</v>
      </c>
      <c r="G150" s="240" t="s">
        <v>1560</v>
      </c>
      <c r="H150" s="241">
        <v>1</v>
      </c>
      <c r="I150" s="242"/>
      <c r="J150" s="241">
        <f>ROUND(I150*H150,2)</f>
        <v>0</v>
      </c>
      <c r="K150" s="239" t="s">
        <v>1</v>
      </c>
      <c r="L150" s="243"/>
      <c r="M150" s="244" t="s">
        <v>1</v>
      </c>
      <c r="N150" s="245" t="s">
        <v>42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02" t="s">
        <v>365</v>
      </c>
      <c r="AT150" s="202" t="s">
        <v>190</v>
      </c>
      <c r="AU150" s="202" t="s">
        <v>166</v>
      </c>
      <c r="AY150" s="17" t="s">
        <v>148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258</v>
      </c>
      <c r="BM150" s="202" t="s">
        <v>1983</v>
      </c>
    </row>
    <row r="151" spans="2:65" s="11" customFormat="1" ht="22.9" customHeight="1">
      <c r="B151" s="176"/>
      <c r="C151" s="177"/>
      <c r="D151" s="178" t="s">
        <v>76</v>
      </c>
      <c r="E151" s="190" t="s">
        <v>1984</v>
      </c>
      <c r="F151" s="190" t="s">
        <v>1985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P152+P157+P162+P172+P183</f>
        <v>0</v>
      </c>
      <c r="Q151" s="184"/>
      <c r="R151" s="185">
        <f>R152+R157+R162+R172+R183</f>
        <v>0</v>
      </c>
      <c r="S151" s="184"/>
      <c r="T151" s="186">
        <f>T152+T157+T162+T172+T183</f>
        <v>0</v>
      </c>
      <c r="AR151" s="187" t="s">
        <v>86</v>
      </c>
      <c r="AT151" s="188" t="s">
        <v>76</v>
      </c>
      <c r="AU151" s="188" t="s">
        <v>82</v>
      </c>
      <c r="AY151" s="187" t="s">
        <v>148</v>
      </c>
      <c r="BK151" s="189">
        <f>BK152+BK157+BK162+BK172+BK183</f>
        <v>0</v>
      </c>
    </row>
    <row r="152" spans="2:65" s="11" customFormat="1" ht="20.9" customHeight="1">
      <c r="B152" s="176"/>
      <c r="C152" s="177"/>
      <c r="D152" s="178" t="s">
        <v>76</v>
      </c>
      <c r="E152" s="190" t="s">
        <v>1601</v>
      </c>
      <c r="F152" s="190" t="s">
        <v>1986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SUM(P153:P156)</f>
        <v>0</v>
      </c>
      <c r="Q152" s="184"/>
      <c r="R152" s="185">
        <f>SUM(R153:R156)</f>
        <v>0</v>
      </c>
      <c r="S152" s="184"/>
      <c r="T152" s="186">
        <f>SUM(T153:T156)</f>
        <v>0</v>
      </c>
      <c r="AR152" s="187" t="s">
        <v>86</v>
      </c>
      <c r="AT152" s="188" t="s">
        <v>76</v>
      </c>
      <c r="AU152" s="188" t="s">
        <v>86</v>
      </c>
      <c r="AY152" s="187" t="s">
        <v>148</v>
      </c>
      <c r="BK152" s="189">
        <f>SUM(BK153:BK156)</f>
        <v>0</v>
      </c>
    </row>
    <row r="153" spans="2:65" s="1" customFormat="1" ht="36" customHeight="1">
      <c r="B153" s="34"/>
      <c r="C153" s="237" t="s">
        <v>279</v>
      </c>
      <c r="D153" s="237" t="s">
        <v>190</v>
      </c>
      <c r="E153" s="238" t="s">
        <v>1987</v>
      </c>
      <c r="F153" s="239" t="s">
        <v>1988</v>
      </c>
      <c r="G153" s="240" t="s">
        <v>1560</v>
      </c>
      <c r="H153" s="241">
        <v>2</v>
      </c>
      <c r="I153" s="242"/>
      <c r="J153" s="241">
        <f>ROUND(I153*H153,2)</f>
        <v>0</v>
      </c>
      <c r="K153" s="239" t="s">
        <v>1</v>
      </c>
      <c r="L153" s="243"/>
      <c r="M153" s="244" t="s">
        <v>1</v>
      </c>
      <c r="N153" s="245" t="s">
        <v>42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365</v>
      </c>
      <c r="AT153" s="202" t="s">
        <v>190</v>
      </c>
      <c r="AU153" s="202" t="s">
        <v>166</v>
      </c>
      <c r="AY153" s="17" t="s">
        <v>148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258</v>
      </c>
      <c r="BM153" s="202" t="s">
        <v>1989</v>
      </c>
    </row>
    <row r="154" spans="2:65" s="1" customFormat="1" ht="24" customHeight="1">
      <c r="B154" s="34"/>
      <c r="C154" s="237" t="s">
        <v>287</v>
      </c>
      <c r="D154" s="237" t="s">
        <v>190</v>
      </c>
      <c r="E154" s="238" t="s">
        <v>1990</v>
      </c>
      <c r="F154" s="239" t="s">
        <v>1991</v>
      </c>
      <c r="G154" s="240" t="s">
        <v>1522</v>
      </c>
      <c r="H154" s="241">
        <v>1</v>
      </c>
      <c r="I154" s="242"/>
      <c r="J154" s="241">
        <f>ROUND(I154*H154,2)</f>
        <v>0</v>
      </c>
      <c r="K154" s="239" t="s">
        <v>1</v>
      </c>
      <c r="L154" s="243"/>
      <c r="M154" s="244" t="s">
        <v>1</v>
      </c>
      <c r="N154" s="245" t="s">
        <v>42</v>
      </c>
      <c r="O154" s="66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02" t="s">
        <v>365</v>
      </c>
      <c r="AT154" s="202" t="s">
        <v>190</v>
      </c>
      <c r="AU154" s="202" t="s">
        <v>166</v>
      </c>
      <c r="AY154" s="17" t="s">
        <v>148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258</v>
      </c>
      <c r="BM154" s="202" t="s">
        <v>1992</v>
      </c>
    </row>
    <row r="155" spans="2:65" s="1" customFormat="1" ht="16.5" customHeight="1">
      <c r="B155" s="34"/>
      <c r="C155" s="237" t="s">
        <v>293</v>
      </c>
      <c r="D155" s="237" t="s">
        <v>190</v>
      </c>
      <c r="E155" s="238" t="s">
        <v>1993</v>
      </c>
      <c r="F155" s="239" t="s">
        <v>1994</v>
      </c>
      <c r="G155" s="240" t="s">
        <v>1522</v>
      </c>
      <c r="H155" s="241">
        <v>4</v>
      </c>
      <c r="I155" s="242"/>
      <c r="J155" s="241">
        <f>ROUND(I155*H155,2)</f>
        <v>0</v>
      </c>
      <c r="K155" s="239" t="s">
        <v>1</v>
      </c>
      <c r="L155" s="243"/>
      <c r="M155" s="244" t="s">
        <v>1</v>
      </c>
      <c r="N155" s="245" t="s">
        <v>42</v>
      </c>
      <c r="O155" s="6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365</v>
      </c>
      <c r="AT155" s="202" t="s">
        <v>190</v>
      </c>
      <c r="AU155" s="202" t="s">
        <v>166</v>
      </c>
      <c r="AY155" s="17" t="s">
        <v>148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258</v>
      </c>
      <c r="BM155" s="202" t="s">
        <v>1995</v>
      </c>
    </row>
    <row r="156" spans="2:65" s="1" customFormat="1" ht="36" customHeight="1">
      <c r="B156" s="34"/>
      <c r="C156" s="237" t="s">
        <v>7</v>
      </c>
      <c r="D156" s="237" t="s">
        <v>190</v>
      </c>
      <c r="E156" s="238" t="s">
        <v>1996</v>
      </c>
      <c r="F156" s="239" t="s">
        <v>1961</v>
      </c>
      <c r="G156" s="240" t="s">
        <v>1522</v>
      </c>
      <c r="H156" s="241">
        <v>2</v>
      </c>
      <c r="I156" s="242"/>
      <c r="J156" s="241">
        <f>ROUND(I156*H156,2)</f>
        <v>0</v>
      </c>
      <c r="K156" s="239" t="s">
        <v>1</v>
      </c>
      <c r="L156" s="243"/>
      <c r="M156" s="244" t="s">
        <v>1</v>
      </c>
      <c r="N156" s="245" t="s">
        <v>42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365</v>
      </c>
      <c r="AT156" s="202" t="s">
        <v>190</v>
      </c>
      <c r="AU156" s="202" t="s">
        <v>166</v>
      </c>
      <c r="AY156" s="17" t="s">
        <v>148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258</v>
      </c>
      <c r="BM156" s="202" t="s">
        <v>1997</v>
      </c>
    </row>
    <row r="157" spans="2:65" s="11" customFormat="1" ht="20.9" customHeight="1">
      <c r="B157" s="176"/>
      <c r="C157" s="177"/>
      <c r="D157" s="178" t="s">
        <v>76</v>
      </c>
      <c r="E157" s="190" t="s">
        <v>1606</v>
      </c>
      <c r="F157" s="190" t="s">
        <v>1998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SUM(P158:P161)</f>
        <v>0</v>
      </c>
      <c r="Q157" s="184"/>
      <c r="R157" s="185">
        <f>SUM(R158:R161)</f>
        <v>0</v>
      </c>
      <c r="S157" s="184"/>
      <c r="T157" s="186">
        <f>SUM(T158:T161)</f>
        <v>0</v>
      </c>
      <c r="AR157" s="187" t="s">
        <v>86</v>
      </c>
      <c r="AT157" s="188" t="s">
        <v>76</v>
      </c>
      <c r="AU157" s="188" t="s">
        <v>86</v>
      </c>
      <c r="AY157" s="187" t="s">
        <v>148</v>
      </c>
      <c r="BK157" s="189">
        <f>SUM(BK158:BK161)</f>
        <v>0</v>
      </c>
    </row>
    <row r="158" spans="2:65" s="1" customFormat="1" ht="24" customHeight="1">
      <c r="B158" s="34"/>
      <c r="C158" s="237" t="s">
        <v>304</v>
      </c>
      <c r="D158" s="237" t="s">
        <v>190</v>
      </c>
      <c r="E158" s="238" t="s">
        <v>1999</v>
      </c>
      <c r="F158" s="239" t="s">
        <v>2000</v>
      </c>
      <c r="G158" s="240" t="s">
        <v>1522</v>
      </c>
      <c r="H158" s="241">
        <v>1</v>
      </c>
      <c r="I158" s="242"/>
      <c r="J158" s="241">
        <f>ROUND(I158*H158,2)</f>
        <v>0</v>
      </c>
      <c r="K158" s="239" t="s">
        <v>1</v>
      </c>
      <c r="L158" s="243"/>
      <c r="M158" s="244" t="s">
        <v>1</v>
      </c>
      <c r="N158" s="245" t="s">
        <v>42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02" t="s">
        <v>365</v>
      </c>
      <c r="AT158" s="202" t="s">
        <v>190</v>
      </c>
      <c r="AU158" s="202" t="s">
        <v>166</v>
      </c>
      <c r="AY158" s="17" t="s">
        <v>148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258</v>
      </c>
      <c r="BM158" s="202" t="s">
        <v>2001</v>
      </c>
    </row>
    <row r="159" spans="2:65" s="1" customFormat="1" ht="24" customHeight="1">
      <c r="B159" s="34"/>
      <c r="C159" s="237" t="s">
        <v>311</v>
      </c>
      <c r="D159" s="237" t="s">
        <v>190</v>
      </c>
      <c r="E159" s="238" t="s">
        <v>2002</v>
      </c>
      <c r="F159" s="239" t="s">
        <v>2003</v>
      </c>
      <c r="G159" s="240" t="s">
        <v>1522</v>
      </c>
      <c r="H159" s="241">
        <v>1</v>
      </c>
      <c r="I159" s="242"/>
      <c r="J159" s="241">
        <f>ROUND(I159*H159,2)</f>
        <v>0</v>
      </c>
      <c r="K159" s="239" t="s">
        <v>1</v>
      </c>
      <c r="L159" s="243"/>
      <c r="M159" s="244" t="s">
        <v>1</v>
      </c>
      <c r="N159" s="245" t="s">
        <v>42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02" t="s">
        <v>365</v>
      </c>
      <c r="AT159" s="202" t="s">
        <v>190</v>
      </c>
      <c r="AU159" s="202" t="s">
        <v>166</v>
      </c>
      <c r="AY159" s="17" t="s">
        <v>148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258</v>
      </c>
      <c r="BM159" s="202" t="s">
        <v>2004</v>
      </c>
    </row>
    <row r="160" spans="2:65" s="1" customFormat="1" ht="16.5" customHeight="1">
      <c r="B160" s="34"/>
      <c r="C160" s="237" t="s">
        <v>315</v>
      </c>
      <c r="D160" s="237" t="s">
        <v>190</v>
      </c>
      <c r="E160" s="238" t="s">
        <v>2005</v>
      </c>
      <c r="F160" s="239" t="s">
        <v>2006</v>
      </c>
      <c r="G160" s="240" t="s">
        <v>1522</v>
      </c>
      <c r="H160" s="241">
        <v>2</v>
      </c>
      <c r="I160" s="242"/>
      <c r="J160" s="241">
        <f>ROUND(I160*H160,2)</f>
        <v>0</v>
      </c>
      <c r="K160" s="239" t="s">
        <v>1</v>
      </c>
      <c r="L160" s="243"/>
      <c r="M160" s="244" t="s">
        <v>1</v>
      </c>
      <c r="N160" s="245" t="s">
        <v>42</v>
      </c>
      <c r="O160" s="6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365</v>
      </c>
      <c r="AT160" s="202" t="s">
        <v>190</v>
      </c>
      <c r="AU160" s="202" t="s">
        <v>166</v>
      </c>
      <c r="AY160" s="17" t="s">
        <v>148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258</v>
      </c>
      <c r="BM160" s="202" t="s">
        <v>2007</v>
      </c>
    </row>
    <row r="161" spans="2:65" s="1" customFormat="1" ht="36" customHeight="1">
      <c r="B161" s="34"/>
      <c r="C161" s="237" t="s">
        <v>325</v>
      </c>
      <c r="D161" s="237" t="s">
        <v>190</v>
      </c>
      <c r="E161" s="238" t="s">
        <v>2008</v>
      </c>
      <c r="F161" s="239" t="s">
        <v>1961</v>
      </c>
      <c r="G161" s="240" t="s">
        <v>1522</v>
      </c>
      <c r="H161" s="241">
        <v>2</v>
      </c>
      <c r="I161" s="242"/>
      <c r="J161" s="241">
        <f>ROUND(I161*H161,2)</f>
        <v>0</v>
      </c>
      <c r="K161" s="239" t="s">
        <v>1</v>
      </c>
      <c r="L161" s="243"/>
      <c r="M161" s="244" t="s">
        <v>1</v>
      </c>
      <c r="N161" s="245" t="s">
        <v>42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365</v>
      </c>
      <c r="AT161" s="202" t="s">
        <v>190</v>
      </c>
      <c r="AU161" s="202" t="s">
        <v>166</v>
      </c>
      <c r="AY161" s="17" t="s">
        <v>148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258</v>
      </c>
      <c r="BM161" s="202" t="s">
        <v>2009</v>
      </c>
    </row>
    <row r="162" spans="2:65" s="11" customFormat="1" ht="20.9" customHeight="1">
      <c r="B162" s="176"/>
      <c r="C162" s="177"/>
      <c r="D162" s="178" t="s">
        <v>76</v>
      </c>
      <c r="E162" s="190" t="s">
        <v>2010</v>
      </c>
      <c r="F162" s="190" t="s">
        <v>2011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SUM(P163:P171)</f>
        <v>0</v>
      </c>
      <c r="Q162" s="184"/>
      <c r="R162" s="185">
        <f>SUM(R163:R171)</f>
        <v>0</v>
      </c>
      <c r="S162" s="184"/>
      <c r="T162" s="186">
        <f>SUM(T163:T171)</f>
        <v>0</v>
      </c>
      <c r="AR162" s="187" t="s">
        <v>86</v>
      </c>
      <c r="AT162" s="188" t="s">
        <v>76</v>
      </c>
      <c r="AU162" s="188" t="s">
        <v>86</v>
      </c>
      <c r="AY162" s="187" t="s">
        <v>148</v>
      </c>
      <c r="BK162" s="189">
        <f>SUM(BK163:BK171)</f>
        <v>0</v>
      </c>
    </row>
    <row r="163" spans="2:65" s="1" customFormat="1" ht="16.5" customHeight="1">
      <c r="B163" s="34"/>
      <c r="C163" s="237" t="s">
        <v>335</v>
      </c>
      <c r="D163" s="237" t="s">
        <v>190</v>
      </c>
      <c r="E163" s="238" t="s">
        <v>2012</v>
      </c>
      <c r="F163" s="239" t="s">
        <v>2013</v>
      </c>
      <c r="G163" s="240" t="s">
        <v>1647</v>
      </c>
      <c r="H163" s="241">
        <v>1</v>
      </c>
      <c r="I163" s="242"/>
      <c r="J163" s="241">
        <f t="shared" ref="J163:J171" si="0">ROUND(I163*H163,2)</f>
        <v>0</v>
      </c>
      <c r="K163" s="239" t="s">
        <v>1</v>
      </c>
      <c r="L163" s="243"/>
      <c r="M163" s="244" t="s">
        <v>1</v>
      </c>
      <c r="N163" s="245" t="s">
        <v>42</v>
      </c>
      <c r="O163" s="66"/>
      <c r="P163" s="200">
        <f t="shared" ref="P163:P171" si="1">O163*H163</f>
        <v>0</v>
      </c>
      <c r="Q163" s="200">
        <v>0</v>
      </c>
      <c r="R163" s="200">
        <f t="shared" ref="R163:R171" si="2">Q163*H163</f>
        <v>0</v>
      </c>
      <c r="S163" s="200">
        <v>0</v>
      </c>
      <c r="T163" s="201">
        <f t="shared" ref="T163:T171" si="3">S163*H163</f>
        <v>0</v>
      </c>
      <c r="AR163" s="202" t="s">
        <v>365</v>
      </c>
      <c r="AT163" s="202" t="s">
        <v>190</v>
      </c>
      <c r="AU163" s="202" t="s">
        <v>166</v>
      </c>
      <c r="AY163" s="17" t="s">
        <v>148</v>
      </c>
      <c r="BE163" s="203">
        <f t="shared" ref="BE163:BE171" si="4">IF(N163="základní",J163,0)</f>
        <v>0</v>
      </c>
      <c r="BF163" s="203">
        <f t="shared" ref="BF163:BF171" si="5">IF(N163="snížená",J163,0)</f>
        <v>0</v>
      </c>
      <c r="BG163" s="203">
        <f t="shared" ref="BG163:BG171" si="6">IF(N163="zákl. přenesená",J163,0)</f>
        <v>0</v>
      </c>
      <c r="BH163" s="203">
        <f t="shared" ref="BH163:BH171" si="7">IF(N163="sníž. přenesená",J163,0)</f>
        <v>0</v>
      </c>
      <c r="BI163" s="203">
        <f t="shared" ref="BI163:BI171" si="8">IF(N163="nulová",J163,0)</f>
        <v>0</v>
      </c>
      <c r="BJ163" s="17" t="s">
        <v>82</v>
      </c>
      <c r="BK163" s="203">
        <f t="shared" ref="BK163:BK171" si="9">ROUND(I163*H163,2)</f>
        <v>0</v>
      </c>
      <c r="BL163" s="17" t="s">
        <v>258</v>
      </c>
      <c r="BM163" s="202" t="s">
        <v>2014</v>
      </c>
    </row>
    <row r="164" spans="2:65" s="1" customFormat="1" ht="16.5" customHeight="1">
      <c r="B164" s="34"/>
      <c r="C164" s="237" t="s">
        <v>341</v>
      </c>
      <c r="D164" s="237" t="s">
        <v>190</v>
      </c>
      <c r="E164" s="238" t="s">
        <v>2015</v>
      </c>
      <c r="F164" s="239" t="s">
        <v>2016</v>
      </c>
      <c r="G164" s="240" t="s">
        <v>1647</v>
      </c>
      <c r="H164" s="241">
        <v>10</v>
      </c>
      <c r="I164" s="242"/>
      <c r="J164" s="241">
        <f t="shared" si="0"/>
        <v>0</v>
      </c>
      <c r="K164" s="239" t="s">
        <v>1</v>
      </c>
      <c r="L164" s="243"/>
      <c r="M164" s="244" t="s">
        <v>1</v>
      </c>
      <c r="N164" s="245" t="s">
        <v>42</v>
      </c>
      <c r="O164" s="66"/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AR164" s="202" t="s">
        <v>365</v>
      </c>
      <c r="AT164" s="202" t="s">
        <v>190</v>
      </c>
      <c r="AU164" s="202" t="s">
        <v>166</v>
      </c>
      <c r="AY164" s="17" t="s">
        <v>148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7" t="s">
        <v>82</v>
      </c>
      <c r="BK164" s="203">
        <f t="shared" si="9"/>
        <v>0</v>
      </c>
      <c r="BL164" s="17" t="s">
        <v>258</v>
      </c>
      <c r="BM164" s="202" t="s">
        <v>2017</v>
      </c>
    </row>
    <row r="165" spans="2:65" s="1" customFormat="1" ht="16.5" customHeight="1">
      <c r="B165" s="34"/>
      <c r="C165" s="237" t="s">
        <v>345</v>
      </c>
      <c r="D165" s="237" t="s">
        <v>190</v>
      </c>
      <c r="E165" s="238" t="s">
        <v>2018</v>
      </c>
      <c r="F165" s="239" t="s">
        <v>2019</v>
      </c>
      <c r="G165" s="240" t="s">
        <v>1647</v>
      </c>
      <c r="H165" s="241">
        <v>6</v>
      </c>
      <c r="I165" s="242"/>
      <c r="J165" s="241">
        <f t="shared" si="0"/>
        <v>0</v>
      </c>
      <c r="K165" s="239" t="s">
        <v>1</v>
      </c>
      <c r="L165" s="243"/>
      <c r="M165" s="244" t="s">
        <v>1</v>
      </c>
      <c r="N165" s="245" t="s">
        <v>42</v>
      </c>
      <c r="O165" s="66"/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AR165" s="202" t="s">
        <v>365</v>
      </c>
      <c r="AT165" s="202" t="s">
        <v>190</v>
      </c>
      <c r="AU165" s="202" t="s">
        <v>166</v>
      </c>
      <c r="AY165" s="17" t="s">
        <v>148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7" t="s">
        <v>82</v>
      </c>
      <c r="BK165" s="203">
        <f t="shared" si="9"/>
        <v>0</v>
      </c>
      <c r="BL165" s="17" t="s">
        <v>258</v>
      </c>
      <c r="BM165" s="202" t="s">
        <v>2020</v>
      </c>
    </row>
    <row r="166" spans="2:65" s="1" customFormat="1" ht="16.5" customHeight="1">
      <c r="B166" s="34"/>
      <c r="C166" s="237" t="s">
        <v>353</v>
      </c>
      <c r="D166" s="237" t="s">
        <v>190</v>
      </c>
      <c r="E166" s="238" t="s">
        <v>2021</v>
      </c>
      <c r="F166" s="239" t="s">
        <v>2022</v>
      </c>
      <c r="G166" s="240" t="s">
        <v>1647</v>
      </c>
      <c r="H166" s="241">
        <v>31</v>
      </c>
      <c r="I166" s="242"/>
      <c r="J166" s="241">
        <f t="shared" si="0"/>
        <v>0</v>
      </c>
      <c r="K166" s="239" t="s">
        <v>1</v>
      </c>
      <c r="L166" s="243"/>
      <c r="M166" s="244" t="s">
        <v>1</v>
      </c>
      <c r="N166" s="245" t="s">
        <v>42</v>
      </c>
      <c r="O166" s="66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AR166" s="202" t="s">
        <v>365</v>
      </c>
      <c r="AT166" s="202" t="s">
        <v>190</v>
      </c>
      <c r="AU166" s="202" t="s">
        <v>166</v>
      </c>
      <c r="AY166" s="17" t="s">
        <v>148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7" t="s">
        <v>82</v>
      </c>
      <c r="BK166" s="203">
        <f t="shared" si="9"/>
        <v>0</v>
      </c>
      <c r="BL166" s="17" t="s">
        <v>258</v>
      </c>
      <c r="BM166" s="202" t="s">
        <v>2023</v>
      </c>
    </row>
    <row r="167" spans="2:65" s="1" customFormat="1" ht="16.5" customHeight="1">
      <c r="B167" s="34"/>
      <c r="C167" s="237" t="s">
        <v>359</v>
      </c>
      <c r="D167" s="237" t="s">
        <v>190</v>
      </c>
      <c r="E167" s="238" t="s">
        <v>2024</v>
      </c>
      <c r="F167" s="239" t="s">
        <v>2025</v>
      </c>
      <c r="G167" s="240" t="s">
        <v>1647</v>
      </c>
      <c r="H167" s="241">
        <v>3</v>
      </c>
      <c r="I167" s="242"/>
      <c r="J167" s="241">
        <f t="shared" si="0"/>
        <v>0</v>
      </c>
      <c r="K167" s="239" t="s">
        <v>1</v>
      </c>
      <c r="L167" s="243"/>
      <c r="M167" s="244" t="s">
        <v>1</v>
      </c>
      <c r="N167" s="245" t="s">
        <v>42</v>
      </c>
      <c r="O167" s="66"/>
      <c r="P167" s="200">
        <f t="shared" si="1"/>
        <v>0</v>
      </c>
      <c r="Q167" s="200">
        <v>0</v>
      </c>
      <c r="R167" s="200">
        <f t="shared" si="2"/>
        <v>0</v>
      </c>
      <c r="S167" s="200">
        <v>0</v>
      </c>
      <c r="T167" s="201">
        <f t="shared" si="3"/>
        <v>0</v>
      </c>
      <c r="AR167" s="202" t="s">
        <v>365</v>
      </c>
      <c r="AT167" s="202" t="s">
        <v>190</v>
      </c>
      <c r="AU167" s="202" t="s">
        <v>166</v>
      </c>
      <c r="AY167" s="17" t="s">
        <v>148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7" t="s">
        <v>82</v>
      </c>
      <c r="BK167" s="203">
        <f t="shared" si="9"/>
        <v>0</v>
      </c>
      <c r="BL167" s="17" t="s">
        <v>258</v>
      </c>
      <c r="BM167" s="202" t="s">
        <v>2026</v>
      </c>
    </row>
    <row r="168" spans="2:65" s="1" customFormat="1" ht="16.5" customHeight="1">
      <c r="B168" s="34"/>
      <c r="C168" s="237" t="s">
        <v>365</v>
      </c>
      <c r="D168" s="237" t="s">
        <v>190</v>
      </c>
      <c r="E168" s="238" t="s">
        <v>2027</v>
      </c>
      <c r="F168" s="239" t="s">
        <v>2028</v>
      </c>
      <c r="G168" s="240" t="s">
        <v>1647</v>
      </c>
      <c r="H168" s="241">
        <v>3</v>
      </c>
      <c r="I168" s="242"/>
      <c r="J168" s="241">
        <f t="shared" si="0"/>
        <v>0</v>
      </c>
      <c r="K168" s="239" t="s">
        <v>1</v>
      </c>
      <c r="L168" s="243"/>
      <c r="M168" s="244" t="s">
        <v>1</v>
      </c>
      <c r="N168" s="245" t="s">
        <v>42</v>
      </c>
      <c r="O168" s="66"/>
      <c r="P168" s="200">
        <f t="shared" si="1"/>
        <v>0</v>
      </c>
      <c r="Q168" s="200">
        <v>0</v>
      </c>
      <c r="R168" s="200">
        <f t="shared" si="2"/>
        <v>0</v>
      </c>
      <c r="S168" s="200">
        <v>0</v>
      </c>
      <c r="T168" s="201">
        <f t="shared" si="3"/>
        <v>0</v>
      </c>
      <c r="AR168" s="202" t="s">
        <v>365</v>
      </c>
      <c r="AT168" s="202" t="s">
        <v>190</v>
      </c>
      <c r="AU168" s="202" t="s">
        <v>166</v>
      </c>
      <c r="AY168" s="17" t="s">
        <v>148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7" t="s">
        <v>82</v>
      </c>
      <c r="BK168" s="203">
        <f t="shared" si="9"/>
        <v>0</v>
      </c>
      <c r="BL168" s="17" t="s">
        <v>258</v>
      </c>
      <c r="BM168" s="202" t="s">
        <v>2029</v>
      </c>
    </row>
    <row r="169" spans="2:65" s="1" customFormat="1" ht="24" customHeight="1">
      <c r="B169" s="34"/>
      <c r="C169" s="237" t="s">
        <v>373</v>
      </c>
      <c r="D169" s="237" t="s">
        <v>190</v>
      </c>
      <c r="E169" s="238" t="s">
        <v>2030</v>
      </c>
      <c r="F169" s="239" t="s">
        <v>2031</v>
      </c>
      <c r="G169" s="240" t="s">
        <v>1647</v>
      </c>
      <c r="H169" s="241">
        <v>2</v>
      </c>
      <c r="I169" s="242"/>
      <c r="J169" s="241">
        <f t="shared" si="0"/>
        <v>0</v>
      </c>
      <c r="K169" s="239" t="s">
        <v>1</v>
      </c>
      <c r="L169" s="243"/>
      <c r="M169" s="244" t="s">
        <v>1</v>
      </c>
      <c r="N169" s="245" t="s">
        <v>42</v>
      </c>
      <c r="O169" s="66"/>
      <c r="P169" s="200">
        <f t="shared" si="1"/>
        <v>0</v>
      </c>
      <c r="Q169" s="200">
        <v>0</v>
      </c>
      <c r="R169" s="200">
        <f t="shared" si="2"/>
        <v>0</v>
      </c>
      <c r="S169" s="200">
        <v>0</v>
      </c>
      <c r="T169" s="201">
        <f t="shared" si="3"/>
        <v>0</v>
      </c>
      <c r="AR169" s="202" t="s">
        <v>365</v>
      </c>
      <c r="AT169" s="202" t="s">
        <v>190</v>
      </c>
      <c r="AU169" s="202" t="s">
        <v>166</v>
      </c>
      <c r="AY169" s="17" t="s">
        <v>148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7" t="s">
        <v>82</v>
      </c>
      <c r="BK169" s="203">
        <f t="shared" si="9"/>
        <v>0</v>
      </c>
      <c r="BL169" s="17" t="s">
        <v>258</v>
      </c>
      <c r="BM169" s="202" t="s">
        <v>2032</v>
      </c>
    </row>
    <row r="170" spans="2:65" s="1" customFormat="1" ht="16.5" customHeight="1">
      <c r="B170" s="34"/>
      <c r="C170" s="237" t="s">
        <v>379</v>
      </c>
      <c r="D170" s="237" t="s">
        <v>190</v>
      </c>
      <c r="E170" s="238" t="s">
        <v>2033</v>
      </c>
      <c r="F170" s="239" t="s">
        <v>2034</v>
      </c>
      <c r="G170" s="240" t="s">
        <v>978</v>
      </c>
      <c r="H170" s="242"/>
      <c r="I170" s="242"/>
      <c r="J170" s="241">
        <f t="shared" si="0"/>
        <v>0</v>
      </c>
      <c r="K170" s="239" t="s">
        <v>1</v>
      </c>
      <c r="L170" s="243"/>
      <c r="M170" s="244" t="s">
        <v>1</v>
      </c>
      <c r="N170" s="245" t="s">
        <v>42</v>
      </c>
      <c r="O170" s="66"/>
      <c r="P170" s="200">
        <f t="shared" si="1"/>
        <v>0</v>
      </c>
      <c r="Q170" s="200">
        <v>0</v>
      </c>
      <c r="R170" s="200">
        <f t="shared" si="2"/>
        <v>0</v>
      </c>
      <c r="S170" s="200">
        <v>0</v>
      </c>
      <c r="T170" s="201">
        <f t="shared" si="3"/>
        <v>0</v>
      </c>
      <c r="AR170" s="202" t="s">
        <v>365</v>
      </c>
      <c r="AT170" s="202" t="s">
        <v>190</v>
      </c>
      <c r="AU170" s="202" t="s">
        <v>166</v>
      </c>
      <c r="AY170" s="17" t="s">
        <v>148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7" t="s">
        <v>82</v>
      </c>
      <c r="BK170" s="203">
        <f t="shared" si="9"/>
        <v>0</v>
      </c>
      <c r="BL170" s="17" t="s">
        <v>258</v>
      </c>
      <c r="BM170" s="202" t="s">
        <v>2035</v>
      </c>
    </row>
    <row r="171" spans="2:65" s="1" customFormat="1" ht="24" customHeight="1">
      <c r="B171" s="34"/>
      <c r="C171" s="237" t="s">
        <v>418</v>
      </c>
      <c r="D171" s="237" t="s">
        <v>190</v>
      </c>
      <c r="E171" s="238" t="s">
        <v>2036</v>
      </c>
      <c r="F171" s="239" t="s">
        <v>2037</v>
      </c>
      <c r="G171" s="240" t="s">
        <v>1647</v>
      </c>
      <c r="H171" s="241">
        <v>56</v>
      </c>
      <c r="I171" s="242"/>
      <c r="J171" s="241">
        <f t="shared" si="0"/>
        <v>0</v>
      </c>
      <c r="K171" s="239" t="s">
        <v>1</v>
      </c>
      <c r="L171" s="243"/>
      <c r="M171" s="244" t="s">
        <v>1</v>
      </c>
      <c r="N171" s="245" t="s">
        <v>42</v>
      </c>
      <c r="O171" s="66"/>
      <c r="P171" s="200">
        <f t="shared" si="1"/>
        <v>0</v>
      </c>
      <c r="Q171" s="200">
        <v>0</v>
      </c>
      <c r="R171" s="200">
        <f t="shared" si="2"/>
        <v>0</v>
      </c>
      <c r="S171" s="200">
        <v>0</v>
      </c>
      <c r="T171" s="201">
        <f t="shared" si="3"/>
        <v>0</v>
      </c>
      <c r="AR171" s="202" t="s">
        <v>365</v>
      </c>
      <c r="AT171" s="202" t="s">
        <v>190</v>
      </c>
      <c r="AU171" s="202" t="s">
        <v>166</v>
      </c>
      <c r="AY171" s="17" t="s">
        <v>148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17" t="s">
        <v>82</v>
      </c>
      <c r="BK171" s="203">
        <f t="shared" si="9"/>
        <v>0</v>
      </c>
      <c r="BL171" s="17" t="s">
        <v>258</v>
      </c>
      <c r="BM171" s="202" t="s">
        <v>2038</v>
      </c>
    </row>
    <row r="172" spans="2:65" s="11" customFormat="1" ht="20.9" customHeight="1">
      <c r="B172" s="176"/>
      <c r="C172" s="177"/>
      <c r="D172" s="178" t="s">
        <v>76</v>
      </c>
      <c r="E172" s="190" t="s">
        <v>2039</v>
      </c>
      <c r="F172" s="190" t="s">
        <v>2040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SUM(P173:P182)</f>
        <v>0</v>
      </c>
      <c r="Q172" s="184"/>
      <c r="R172" s="185">
        <f>SUM(R173:R182)</f>
        <v>0</v>
      </c>
      <c r="S172" s="184"/>
      <c r="T172" s="186">
        <f>SUM(T173:T182)</f>
        <v>0</v>
      </c>
      <c r="AR172" s="187" t="s">
        <v>86</v>
      </c>
      <c r="AT172" s="188" t="s">
        <v>76</v>
      </c>
      <c r="AU172" s="188" t="s">
        <v>86</v>
      </c>
      <c r="AY172" s="187" t="s">
        <v>148</v>
      </c>
      <c r="BK172" s="189">
        <f>SUM(BK173:BK182)</f>
        <v>0</v>
      </c>
    </row>
    <row r="173" spans="2:65" s="1" customFormat="1" ht="16.5" customHeight="1">
      <c r="B173" s="34"/>
      <c r="C173" s="237" t="s">
        <v>424</v>
      </c>
      <c r="D173" s="237" t="s">
        <v>190</v>
      </c>
      <c r="E173" s="238" t="s">
        <v>2041</v>
      </c>
      <c r="F173" s="239" t="s">
        <v>2042</v>
      </c>
      <c r="G173" s="240" t="s">
        <v>439</v>
      </c>
      <c r="H173" s="241">
        <v>42</v>
      </c>
      <c r="I173" s="242"/>
      <c r="J173" s="241">
        <f t="shared" ref="J173:J182" si="10">ROUND(I173*H173,2)</f>
        <v>0</v>
      </c>
      <c r="K173" s="239" t="s">
        <v>1</v>
      </c>
      <c r="L173" s="243"/>
      <c r="M173" s="244" t="s">
        <v>1</v>
      </c>
      <c r="N173" s="245" t="s">
        <v>42</v>
      </c>
      <c r="O173" s="66"/>
      <c r="P173" s="200">
        <f t="shared" ref="P173:P182" si="11">O173*H173</f>
        <v>0</v>
      </c>
      <c r="Q173" s="200">
        <v>0</v>
      </c>
      <c r="R173" s="200">
        <f t="shared" ref="R173:R182" si="12">Q173*H173</f>
        <v>0</v>
      </c>
      <c r="S173" s="200">
        <v>0</v>
      </c>
      <c r="T173" s="201">
        <f t="shared" ref="T173:T182" si="13">S173*H173</f>
        <v>0</v>
      </c>
      <c r="AR173" s="202" t="s">
        <v>365</v>
      </c>
      <c r="AT173" s="202" t="s">
        <v>190</v>
      </c>
      <c r="AU173" s="202" t="s">
        <v>166</v>
      </c>
      <c r="AY173" s="17" t="s">
        <v>148</v>
      </c>
      <c r="BE173" s="203">
        <f t="shared" ref="BE173:BE182" si="14">IF(N173="základní",J173,0)</f>
        <v>0</v>
      </c>
      <c r="BF173" s="203">
        <f t="shared" ref="BF173:BF182" si="15">IF(N173="snížená",J173,0)</f>
        <v>0</v>
      </c>
      <c r="BG173" s="203">
        <f t="shared" ref="BG173:BG182" si="16">IF(N173="zákl. přenesená",J173,0)</f>
        <v>0</v>
      </c>
      <c r="BH173" s="203">
        <f t="shared" ref="BH173:BH182" si="17">IF(N173="sníž. přenesená",J173,0)</f>
        <v>0</v>
      </c>
      <c r="BI173" s="203">
        <f t="shared" ref="BI173:BI182" si="18">IF(N173="nulová",J173,0)</f>
        <v>0</v>
      </c>
      <c r="BJ173" s="17" t="s">
        <v>82</v>
      </c>
      <c r="BK173" s="203">
        <f t="shared" ref="BK173:BK182" si="19">ROUND(I173*H173,2)</f>
        <v>0</v>
      </c>
      <c r="BL173" s="17" t="s">
        <v>258</v>
      </c>
      <c r="BM173" s="202" t="s">
        <v>2043</v>
      </c>
    </row>
    <row r="174" spans="2:65" s="1" customFormat="1" ht="16.5" customHeight="1">
      <c r="B174" s="34"/>
      <c r="C174" s="237" t="s">
        <v>430</v>
      </c>
      <c r="D174" s="237" t="s">
        <v>190</v>
      </c>
      <c r="E174" s="238" t="s">
        <v>2044</v>
      </c>
      <c r="F174" s="239" t="s">
        <v>2045</v>
      </c>
      <c r="G174" s="240" t="s">
        <v>439</v>
      </c>
      <c r="H174" s="241">
        <v>6</v>
      </c>
      <c r="I174" s="242"/>
      <c r="J174" s="241">
        <f t="shared" si="10"/>
        <v>0</v>
      </c>
      <c r="K174" s="239" t="s">
        <v>1</v>
      </c>
      <c r="L174" s="243"/>
      <c r="M174" s="244" t="s">
        <v>1</v>
      </c>
      <c r="N174" s="245" t="s">
        <v>42</v>
      </c>
      <c r="O174" s="66"/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AR174" s="202" t="s">
        <v>365</v>
      </c>
      <c r="AT174" s="202" t="s">
        <v>190</v>
      </c>
      <c r="AU174" s="202" t="s">
        <v>166</v>
      </c>
      <c r="AY174" s="17" t="s">
        <v>148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7" t="s">
        <v>82</v>
      </c>
      <c r="BK174" s="203">
        <f t="shared" si="19"/>
        <v>0</v>
      </c>
      <c r="BL174" s="17" t="s">
        <v>258</v>
      </c>
      <c r="BM174" s="202" t="s">
        <v>2046</v>
      </c>
    </row>
    <row r="175" spans="2:65" s="1" customFormat="1" ht="16.5" customHeight="1">
      <c r="B175" s="34"/>
      <c r="C175" s="237" t="s">
        <v>436</v>
      </c>
      <c r="D175" s="237" t="s">
        <v>190</v>
      </c>
      <c r="E175" s="238" t="s">
        <v>2047</v>
      </c>
      <c r="F175" s="239" t="s">
        <v>2048</v>
      </c>
      <c r="G175" s="240" t="s">
        <v>1522</v>
      </c>
      <c r="H175" s="241">
        <v>1</v>
      </c>
      <c r="I175" s="242"/>
      <c r="J175" s="241">
        <f t="shared" si="10"/>
        <v>0</v>
      </c>
      <c r="K175" s="239" t="s">
        <v>1</v>
      </c>
      <c r="L175" s="243"/>
      <c r="M175" s="244" t="s">
        <v>1</v>
      </c>
      <c r="N175" s="245" t="s">
        <v>42</v>
      </c>
      <c r="O175" s="66"/>
      <c r="P175" s="200">
        <f t="shared" si="11"/>
        <v>0</v>
      </c>
      <c r="Q175" s="200">
        <v>0</v>
      </c>
      <c r="R175" s="200">
        <f t="shared" si="12"/>
        <v>0</v>
      </c>
      <c r="S175" s="200">
        <v>0</v>
      </c>
      <c r="T175" s="201">
        <f t="shared" si="13"/>
        <v>0</v>
      </c>
      <c r="AR175" s="202" t="s">
        <v>365</v>
      </c>
      <c r="AT175" s="202" t="s">
        <v>190</v>
      </c>
      <c r="AU175" s="202" t="s">
        <v>166</v>
      </c>
      <c r="AY175" s="17" t="s">
        <v>148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7" t="s">
        <v>82</v>
      </c>
      <c r="BK175" s="203">
        <f t="shared" si="19"/>
        <v>0</v>
      </c>
      <c r="BL175" s="17" t="s">
        <v>258</v>
      </c>
      <c r="BM175" s="202" t="s">
        <v>2049</v>
      </c>
    </row>
    <row r="176" spans="2:65" s="1" customFormat="1" ht="16.5" customHeight="1">
      <c r="B176" s="34"/>
      <c r="C176" s="237" t="s">
        <v>467</v>
      </c>
      <c r="D176" s="237" t="s">
        <v>190</v>
      </c>
      <c r="E176" s="238" t="s">
        <v>2050</v>
      </c>
      <c r="F176" s="239" t="s">
        <v>2051</v>
      </c>
      <c r="G176" s="240" t="s">
        <v>1522</v>
      </c>
      <c r="H176" s="241">
        <v>1</v>
      </c>
      <c r="I176" s="242"/>
      <c r="J176" s="241">
        <f t="shared" si="10"/>
        <v>0</v>
      </c>
      <c r="K176" s="239" t="s">
        <v>1</v>
      </c>
      <c r="L176" s="243"/>
      <c r="M176" s="244" t="s">
        <v>1</v>
      </c>
      <c r="N176" s="245" t="s">
        <v>42</v>
      </c>
      <c r="O176" s="66"/>
      <c r="P176" s="200">
        <f t="shared" si="11"/>
        <v>0</v>
      </c>
      <c r="Q176" s="200">
        <v>0</v>
      </c>
      <c r="R176" s="200">
        <f t="shared" si="12"/>
        <v>0</v>
      </c>
      <c r="S176" s="200">
        <v>0</v>
      </c>
      <c r="T176" s="201">
        <f t="shared" si="13"/>
        <v>0</v>
      </c>
      <c r="AR176" s="202" t="s">
        <v>365</v>
      </c>
      <c r="AT176" s="202" t="s">
        <v>190</v>
      </c>
      <c r="AU176" s="202" t="s">
        <v>166</v>
      </c>
      <c r="AY176" s="17" t="s">
        <v>148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7" t="s">
        <v>82</v>
      </c>
      <c r="BK176" s="203">
        <f t="shared" si="19"/>
        <v>0</v>
      </c>
      <c r="BL176" s="17" t="s">
        <v>258</v>
      </c>
      <c r="BM176" s="202" t="s">
        <v>2052</v>
      </c>
    </row>
    <row r="177" spans="2:65" s="1" customFormat="1" ht="16.5" customHeight="1">
      <c r="B177" s="34"/>
      <c r="C177" s="237" t="s">
        <v>474</v>
      </c>
      <c r="D177" s="237" t="s">
        <v>190</v>
      </c>
      <c r="E177" s="238" t="s">
        <v>2053</v>
      </c>
      <c r="F177" s="239" t="s">
        <v>2054</v>
      </c>
      <c r="G177" s="240" t="s">
        <v>1522</v>
      </c>
      <c r="H177" s="241">
        <v>1</v>
      </c>
      <c r="I177" s="242"/>
      <c r="J177" s="241">
        <f t="shared" si="10"/>
        <v>0</v>
      </c>
      <c r="K177" s="239" t="s">
        <v>1</v>
      </c>
      <c r="L177" s="243"/>
      <c r="M177" s="244" t="s">
        <v>1</v>
      </c>
      <c r="N177" s="245" t="s">
        <v>42</v>
      </c>
      <c r="O177" s="66"/>
      <c r="P177" s="200">
        <f t="shared" si="11"/>
        <v>0</v>
      </c>
      <c r="Q177" s="200">
        <v>0</v>
      </c>
      <c r="R177" s="200">
        <f t="shared" si="12"/>
        <v>0</v>
      </c>
      <c r="S177" s="200">
        <v>0</v>
      </c>
      <c r="T177" s="201">
        <f t="shared" si="13"/>
        <v>0</v>
      </c>
      <c r="AR177" s="202" t="s">
        <v>365</v>
      </c>
      <c r="AT177" s="202" t="s">
        <v>190</v>
      </c>
      <c r="AU177" s="202" t="s">
        <v>166</v>
      </c>
      <c r="AY177" s="17" t="s">
        <v>148</v>
      </c>
      <c r="BE177" s="203">
        <f t="shared" si="14"/>
        <v>0</v>
      </c>
      <c r="BF177" s="203">
        <f t="shared" si="15"/>
        <v>0</v>
      </c>
      <c r="BG177" s="203">
        <f t="shared" si="16"/>
        <v>0</v>
      </c>
      <c r="BH177" s="203">
        <f t="shared" si="17"/>
        <v>0</v>
      </c>
      <c r="BI177" s="203">
        <f t="shared" si="18"/>
        <v>0</v>
      </c>
      <c r="BJ177" s="17" t="s">
        <v>82</v>
      </c>
      <c r="BK177" s="203">
        <f t="shared" si="19"/>
        <v>0</v>
      </c>
      <c r="BL177" s="17" t="s">
        <v>258</v>
      </c>
      <c r="BM177" s="202" t="s">
        <v>2055</v>
      </c>
    </row>
    <row r="178" spans="2:65" s="1" customFormat="1" ht="16.5" customHeight="1">
      <c r="B178" s="34"/>
      <c r="C178" s="237" t="s">
        <v>478</v>
      </c>
      <c r="D178" s="237" t="s">
        <v>190</v>
      </c>
      <c r="E178" s="238" t="s">
        <v>2056</v>
      </c>
      <c r="F178" s="239" t="s">
        <v>2057</v>
      </c>
      <c r="G178" s="240" t="s">
        <v>1522</v>
      </c>
      <c r="H178" s="241">
        <v>1</v>
      </c>
      <c r="I178" s="242"/>
      <c r="J178" s="241">
        <f t="shared" si="10"/>
        <v>0</v>
      </c>
      <c r="K178" s="239" t="s">
        <v>1</v>
      </c>
      <c r="L178" s="243"/>
      <c r="M178" s="244" t="s">
        <v>1</v>
      </c>
      <c r="N178" s="245" t="s">
        <v>42</v>
      </c>
      <c r="O178" s="66"/>
      <c r="P178" s="200">
        <f t="shared" si="11"/>
        <v>0</v>
      </c>
      <c r="Q178" s="200">
        <v>0</v>
      </c>
      <c r="R178" s="200">
        <f t="shared" si="12"/>
        <v>0</v>
      </c>
      <c r="S178" s="200">
        <v>0</v>
      </c>
      <c r="T178" s="201">
        <f t="shared" si="13"/>
        <v>0</v>
      </c>
      <c r="AR178" s="202" t="s">
        <v>365</v>
      </c>
      <c r="AT178" s="202" t="s">
        <v>190</v>
      </c>
      <c r="AU178" s="202" t="s">
        <v>166</v>
      </c>
      <c r="AY178" s="17" t="s">
        <v>148</v>
      </c>
      <c r="BE178" s="203">
        <f t="shared" si="14"/>
        <v>0</v>
      </c>
      <c r="BF178" s="203">
        <f t="shared" si="15"/>
        <v>0</v>
      </c>
      <c r="BG178" s="203">
        <f t="shared" si="16"/>
        <v>0</v>
      </c>
      <c r="BH178" s="203">
        <f t="shared" si="17"/>
        <v>0</v>
      </c>
      <c r="BI178" s="203">
        <f t="shared" si="18"/>
        <v>0</v>
      </c>
      <c r="BJ178" s="17" t="s">
        <v>82</v>
      </c>
      <c r="BK178" s="203">
        <f t="shared" si="19"/>
        <v>0</v>
      </c>
      <c r="BL178" s="17" t="s">
        <v>258</v>
      </c>
      <c r="BM178" s="202" t="s">
        <v>2058</v>
      </c>
    </row>
    <row r="179" spans="2:65" s="1" customFormat="1" ht="24" customHeight="1">
      <c r="B179" s="34"/>
      <c r="C179" s="237" t="s">
        <v>484</v>
      </c>
      <c r="D179" s="237" t="s">
        <v>190</v>
      </c>
      <c r="E179" s="238" t="s">
        <v>2059</v>
      </c>
      <c r="F179" s="239" t="s">
        <v>2060</v>
      </c>
      <c r="G179" s="240" t="s">
        <v>439</v>
      </c>
      <c r="H179" s="241">
        <v>2</v>
      </c>
      <c r="I179" s="242"/>
      <c r="J179" s="241">
        <f t="shared" si="10"/>
        <v>0</v>
      </c>
      <c r="K179" s="239" t="s">
        <v>1</v>
      </c>
      <c r="L179" s="243"/>
      <c r="M179" s="244" t="s">
        <v>1</v>
      </c>
      <c r="N179" s="245" t="s">
        <v>42</v>
      </c>
      <c r="O179" s="66"/>
      <c r="P179" s="200">
        <f t="shared" si="11"/>
        <v>0</v>
      </c>
      <c r="Q179" s="200">
        <v>0</v>
      </c>
      <c r="R179" s="200">
        <f t="shared" si="12"/>
        <v>0</v>
      </c>
      <c r="S179" s="200">
        <v>0</v>
      </c>
      <c r="T179" s="201">
        <f t="shared" si="13"/>
        <v>0</v>
      </c>
      <c r="AR179" s="202" t="s">
        <v>365</v>
      </c>
      <c r="AT179" s="202" t="s">
        <v>190</v>
      </c>
      <c r="AU179" s="202" t="s">
        <v>166</v>
      </c>
      <c r="AY179" s="17" t="s">
        <v>148</v>
      </c>
      <c r="BE179" s="203">
        <f t="shared" si="14"/>
        <v>0</v>
      </c>
      <c r="BF179" s="203">
        <f t="shared" si="15"/>
        <v>0</v>
      </c>
      <c r="BG179" s="203">
        <f t="shared" si="16"/>
        <v>0</v>
      </c>
      <c r="BH179" s="203">
        <f t="shared" si="17"/>
        <v>0</v>
      </c>
      <c r="BI179" s="203">
        <f t="shared" si="18"/>
        <v>0</v>
      </c>
      <c r="BJ179" s="17" t="s">
        <v>82</v>
      </c>
      <c r="BK179" s="203">
        <f t="shared" si="19"/>
        <v>0</v>
      </c>
      <c r="BL179" s="17" t="s">
        <v>258</v>
      </c>
      <c r="BM179" s="202" t="s">
        <v>2061</v>
      </c>
    </row>
    <row r="180" spans="2:65" s="1" customFormat="1" ht="16.5" customHeight="1">
      <c r="B180" s="34"/>
      <c r="C180" s="237" t="s">
        <v>489</v>
      </c>
      <c r="D180" s="237" t="s">
        <v>190</v>
      </c>
      <c r="E180" s="238" t="s">
        <v>2062</v>
      </c>
      <c r="F180" s="239" t="s">
        <v>2063</v>
      </c>
      <c r="G180" s="240" t="s">
        <v>439</v>
      </c>
      <c r="H180" s="241">
        <v>45</v>
      </c>
      <c r="I180" s="242"/>
      <c r="J180" s="241">
        <f t="shared" si="10"/>
        <v>0</v>
      </c>
      <c r="K180" s="239" t="s">
        <v>1</v>
      </c>
      <c r="L180" s="243"/>
      <c r="M180" s="244" t="s">
        <v>1</v>
      </c>
      <c r="N180" s="245" t="s">
        <v>42</v>
      </c>
      <c r="O180" s="66"/>
      <c r="P180" s="200">
        <f t="shared" si="11"/>
        <v>0</v>
      </c>
      <c r="Q180" s="200">
        <v>0</v>
      </c>
      <c r="R180" s="200">
        <f t="shared" si="12"/>
        <v>0</v>
      </c>
      <c r="S180" s="200">
        <v>0</v>
      </c>
      <c r="T180" s="201">
        <f t="shared" si="13"/>
        <v>0</v>
      </c>
      <c r="AR180" s="202" t="s">
        <v>365</v>
      </c>
      <c r="AT180" s="202" t="s">
        <v>190</v>
      </c>
      <c r="AU180" s="202" t="s">
        <v>166</v>
      </c>
      <c r="AY180" s="17" t="s">
        <v>148</v>
      </c>
      <c r="BE180" s="203">
        <f t="shared" si="14"/>
        <v>0</v>
      </c>
      <c r="BF180" s="203">
        <f t="shared" si="15"/>
        <v>0</v>
      </c>
      <c r="BG180" s="203">
        <f t="shared" si="16"/>
        <v>0</v>
      </c>
      <c r="BH180" s="203">
        <f t="shared" si="17"/>
        <v>0</v>
      </c>
      <c r="BI180" s="203">
        <f t="shared" si="18"/>
        <v>0</v>
      </c>
      <c r="BJ180" s="17" t="s">
        <v>82</v>
      </c>
      <c r="BK180" s="203">
        <f t="shared" si="19"/>
        <v>0</v>
      </c>
      <c r="BL180" s="17" t="s">
        <v>258</v>
      </c>
      <c r="BM180" s="202" t="s">
        <v>2064</v>
      </c>
    </row>
    <row r="181" spans="2:65" s="1" customFormat="1" ht="16.5" customHeight="1">
      <c r="B181" s="34"/>
      <c r="C181" s="237" t="s">
        <v>495</v>
      </c>
      <c r="D181" s="237" t="s">
        <v>190</v>
      </c>
      <c r="E181" s="238" t="s">
        <v>2065</v>
      </c>
      <c r="F181" s="239" t="s">
        <v>2066</v>
      </c>
      <c r="G181" s="240" t="s">
        <v>439</v>
      </c>
      <c r="H181" s="241">
        <v>48</v>
      </c>
      <c r="I181" s="242"/>
      <c r="J181" s="241">
        <f t="shared" si="10"/>
        <v>0</v>
      </c>
      <c r="K181" s="239" t="s">
        <v>1</v>
      </c>
      <c r="L181" s="243"/>
      <c r="M181" s="244" t="s">
        <v>1</v>
      </c>
      <c r="N181" s="245" t="s">
        <v>42</v>
      </c>
      <c r="O181" s="66"/>
      <c r="P181" s="200">
        <f t="shared" si="11"/>
        <v>0</v>
      </c>
      <c r="Q181" s="200">
        <v>0</v>
      </c>
      <c r="R181" s="200">
        <f t="shared" si="12"/>
        <v>0</v>
      </c>
      <c r="S181" s="200">
        <v>0</v>
      </c>
      <c r="T181" s="201">
        <f t="shared" si="13"/>
        <v>0</v>
      </c>
      <c r="AR181" s="202" t="s">
        <v>365</v>
      </c>
      <c r="AT181" s="202" t="s">
        <v>190</v>
      </c>
      <c r="AU181" s="202" t="s">
        <v>166</v>
      </c>
      <c r="AY181" s="17" t="s">
        <v>148</v>
      </c>
      <c r="BE181" s="203">
        <f t="shared" si="14"/>
        <v>0</v>
      </c>
      <c r="BF181" s="203">
        <f t="shared" si="15"/>
        <v>0</v>
      </c>
      <c r="BG181" s="203">
        <f t="shared" si="16"/>
        <v>0</v>
      </c>
      <c r="BH181" s="203">
        <f t="shared" si="17"/>
        <v>0</v>
      </c>
      <c r="BI181" s="203">
        <f t="shared" si="18"/>
        <v>0</v>
      </c>
      <c r="BJ181" s="17" t="s">
        <v>82</v>
      </c>
      <c r="BK181" s="203">
        <f t="shared" si="19"/>
        <v>0</v>
      </c>
      <c r="BL181" s="17" t="s">
        <v>258</v>
      </c>
      <c r="BM181" s="202" t="s">
        <v>2067</v>
      </c>
    </row>
    <row r="182" spans="2:65" s="1" customFormat="1" ht="16.5" customHeight="1">
      <c r="B182" s="34"/>
      <c r="C182" s="237" t="s">
        <v>500</v>
      </c>
      <c r="D182" s="237" t="s">
        <v>190</v>
      </c>
      <c r="E182" s="238" t="s">
        <v>2068</v>
      </c>
      <c r="F182" s="239" t="s">
        <v>2069</v>
      </c>
      <c r="G182" s="240" t="s">
        <v>439</v>
      </c>
      <c r="H182" s="241">
        <v>45</v>
      </c>
      <c r="I182" s="242"/>
      <c r="J182" s="241">
        <f t="shared" si="10"/>
        <v>0</v>
      </c>
      <c r="K182" s="239" t="s">
        <v>1</v>
      </c>
      <c r="L182" s="243"/>
      <c r="M182" s="244" t="s">
        <v>1</v>
      </c>
      <c r="N182" s="245" t="s">
        <v>42</v>
      </c>
      <c r="O182" s="66"/>
      <c r="P182" s="200">
        <f t="shared" si="11"/>
        <v>0</v>
      </c>
      <c r="Q182" s="200">
        <v>0</v>
      </c>
      <c r="R182" s="200">
        <f t="shared" si="12"/>
        <v>0</v>
      </c>
      <c r="S182" s="200">
        <v>0</v>
      </c>
      <c r="T182" s="201">
        <f t="shared" si="13"/>
        <v>0</v>
      </c>
      <c r="AR182" s="202" t="s">
        <v>365</v>
      </c>
      <c r="AT182" s="202" t="s">
        <v>190</v>
      </c>
      <c r="AU182" s="202" t="s">
        <v>166</v>
      </c>
      <c r="AY182" s="17" t="s">
        <v>148</v>
      </c>
      <c r="BE182" s="203">
        <f t="shared" si="14"/>
        <v>0</v>
      </c>
      <c r="BF182" s="203">
        <f t="shared" si="15"/>
        <v>0</v>
      </c>
      <c r="BG182" s="203">
        <f t="shared" si="16"/>
        <v>0</v>
      </c>
      <c r="BH182" s="203">
        <f t="shared" si="17"/>
        <v>0</v>
      </c>
      <c r="BI182" s="203">
        <f t="shared" si="18"/>
        <v>0</v>
      </c>
      <c r="BJ182" s="17" t="s">
        <v>82</v>
      </c>
      <c r="BK182" s="203">
        <f t="shared" si="19"/>
        <v>0</v>
      </c>
      <c r="BL182" s="17" t="s">
        <v>258</v>
      </c>
      <c r="BM182" s="202" t="s">
        <v>2070</v>
      </c>
    </row>
    <row r="183" spans="2:65" s="11" customFormat="1" ht="20.9" customHeight="1">
      <c r="B183" s="176"/>
      <c r="C183" s="177"/>
      <c r="D183" s="178" t="s">
        <v>76</v>
      </c>
      <c r="E183" s="190" t="s">
        <v>2071</v>
      </c>
      <c r="F183" s="190" t="s">
        <v>2072</v>
      </c>
      <c r="G183" s="177"/>
      <c r="H183" s="177"/>
      <c r="I183" s="180"/>
      <c r="J183" s="191">
        <f>BK183</f>
        <v>0</v>
      </c>
      <c r="K183" s="177"/>
      <c r="L183" s="182"/>
      <c r="M183" s="183"/>
      <c r="N183" s="184"/>
      <c r="O183" s="184"/>
      <c r="P183" s="185">
        <f>SUM(P184:P187)</f>
        <v>0</v>
      </c>
      <c r="Q183" s="184"/>
      <c r="R183" s="185">
        <f>SUM(R184:R187)</f>
        <v>0</v>
      </c>
      <c r="S183" s="184"/>
      <c r="T183" s="186">
        <f>SUM(T184:T187)</f>
        <v>0</v>
      </c>
      <c r="AR183" s="187" t="s">
        <v>86</v>
      </c>
      <c r="AT183" s="188" t="s">
        <v>76</v>
      </c>
      <c r="AU183" s="188" t="s">
        <v>86</v>
      </c>
      <c r="AY183" s="187" t="s">
        <v>148</v>
      </c>
      <c r="BK183" s="189">
        <f>SUM(BK184:BK187)</f>
        <v>0</v>
      </c>
    </row>
    <row r="184" spans="2:65" s="1" customFormat="1" ht="16.5" customHeight="1">
      <c r="B184" s="34"/>
      <c r="C184" s="192" t="s">
        <v>508</v>
      </c>
      <c r="D184" s="192" t="s">
        <v>150</v>
      </c>
      <c r="E184" s="193" t="s">
        <v>2073</v>
      </c>
      <c r="F184" s="194" t="s">
        <v>1760</v>
      </c>
      <c r="G184" s="195" t="s">
        <v>874</v>
      </c>
      <c r="H184" s="196">
        <v>1</v>
      </c>
      <c r="I184" s="197"/>
      <c r="J184" s="196">
        <f>ROUND(I184*H184,2)</f>
        <v>0</v>
      </c>
      <c r="K184" s="194" t="s">
        <v>1</v>
      </c>
      <c r="L184" s="38"/>
      <c r="M184" s="198" t="s">
        <v>1</v>
      </c>
      <c r="N184" s="199" t="s">
        <v>42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02" t="s">
        <v>258</v>
      </c>
      <c r="AT184" s="202" t="s">
        <v>150</v>
      </c>
      <c r="AU184" s="202" t="s">
        <v>166</v>
      </c>
      <c r="AY184" s="17" t="s">
        <v>148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258</v>
      </c>
      <c r="BM184" s="202" t="s">
        <v>2074</v>
      </c>
    </row>
    <row r="185" spans="2:65" s="1" customFormat="1" ht="16.5" customHeight="1">
      <c r="B185" s="34"/>
      <c r="C185" s="192" t="s">
        <v>513</v>
      </c>
      <c r="D185" s="192" t="s">
        <v>150</v>
      </c>
      <c r="E185" s="193" t="s">
        <v>2075</v>
      </c>
      <c r="F185" s="194" t="s">
        <v>1763</v>
      </c>
      <c r="G185" s="195" t="s">
        <v>874</v>
      </c>
      <c r="H185" s="196">
        <v>1</v>
      </c>
      <c r="I185" s="197"/>
      <c r="J185" s="196">
        <f>ROUND(I185*H185,2)</f>
        <v>0</v>
      </c>
      <c r="K185" s="194" t="s">
        <v>1</v>
      </c>
      <c r="L185" s="38"/>
      <c r="M185" s="198" t="s">
        <v>1</v>
      </c>
      <c r="N185" s="199" t="s">
        <v>42</v>
      </c>
      <c r="O185" s="66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02" t="s">
        <v>258</v>
      </c>
      <c r="AT185" s="202" t="s">
        <v>150</v>
      </c>
      <c r="AU185" s="202" t="s">
        <v>166</v>
      </c>
      <c r="AY185" s="17" t="s">
        <v>148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82</v>
      </c>
      <c r="BK185" s="203">
        <f>ROUND(I185*H185,2)</f>
        <v>0</v>
      </c>
      <c r="BL185" s="17" t="s">
        <v>258</v>
      </c>
      <c r="BM185" s="202" t="s">
        <v>2076</v>
      </c>
    </row>
    <row r="186" spans="2:65" s="1" customFormat="1" ht="16.5" customHeight="1">
      <c r="B186" s="34"/>
      <c r="C186" s="192" t="s">
        <v>520</v>
      </c>
      <c r="D186" s="192" t="s">
        <v>150</v>
      </c>
      <c r="E186" s="193" t="s">
        <v>2077</v>
      </c>
      <c r="F186" s="194" t="s">
        <v>2078</v>
      </c>
      <c r="G186" s="195" t="s">
        <v>978</v>
      </c>
      <c r="H186" s="197"/>
      <c r="I186" s="197"/>
      <c r="J186" s="196">
        <f>ROUND(I186*H186,2)</f>
        <v>0</v>
      </c>
      <c r="K186" s="194" t="s">
        <v>1</v>
      </c>
      <c r="L186" s="38"/>
      <c r="M186" s="198" t="s">
        <v>1</v>
      </c>
      <c r="N186" s="199" t="s">
        <v>42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02" t="s">
        <v>258</v>
      </c>
      <c r="AT186" s="202" t="s">
        <v>150</v>
      </c>
      <c r="AU186" s="202" t="s">
        <v>166</v>
      </c>
      <c r="AY186" s="17" t="s">
        <v>148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258</v>
      </c>
      <c r="BM186" s="202" t="s">
        <v>2079</v>
      </c>
    </row>
    <row r="187" spans="2:65" s="1" customFormat="1" ht="16.5" customHeight="1">
      <c r="B187" s="34"/>
      <c r="C187" s="192" t="s">
        <v>540</v>
      </c>
      <c r="D187" s="192" t="s">
        <v>150</v>
      </c>
      <c r="E187" s="193" t="s">
        <v>2080</v>
      </c>
      <c r="F187" s="194" t="s">
        <v>1617</v>
      </c>
      <c r="G187" s="195" t="s">
        <v>978</v>
      </c>
      <c r="H187" s="197"/>
      <c r="I187" s="197"/>
      <c r="J187" s="196">
        <f>ROUND(I187*H187,2)</f>
        <v>0</v>
      </c>
      <c r="K187" s="194" t="s">
        <v>1</v>
      </c>
      <c r="L187" s="38"/>
      <c r="M187" s="257" t="s">
        <v>1</v>
      </c>
      <c r="N187" s="258" t="s">
        <v>42</v>
      </c>
      <c r="O187" s="259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AR187" s="202" t="s">
        <v>258</v>
      </c>
      <c r="AT187" s="202" t="s">
        <v>150</v>
      </c>
      <c r="AU187" s="202" t="s">
        <v>166</v>
      </c>
      <c r="AY187" s="17" t="s">
        <v>148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258</v>
      </c>
      <c r="BM187" s="202" t="s">
        <v>2081</v>
      </c>
    </row>
    <row r="188" spans="2:65" s="1" customFormat="1" ht="7" customHeight="1">
      <c r="B188" s="49"/>
      <c r="C188" s="50"/>
      <c r="D188" s="50"/>
      <c r="E188" s="50"/>
      <c r="F188" s="50"/>
      <c r="G188" s="50"/>
      <c r="H188" s="50"/>
      <c r="I188" s="142"/>
      <c r="J188" s="50"/>
      <c r="K188" s="50"/>
      <c r="L188" s="38"/>
    </row>
  </sheetData>
  <sheetProtection algorithmName="SHA-512" hashValue="PS1o1fmqXMhRhoGIMzw4SczjOJ0iHapLoFrhK0cFoBoHJ9Ku1+Xhm29kO0ON7uwiMed3XDBthno4JyGTKY65zQ==" saltValue="MnUlCI0ZVBHfK+K34AaeWeIZqPiu/etj5i3B9G0tM2ldI8PpDyg3pfJZQPBpsn3pePAGcuOSm/pGbnY46iBljA==" spinCount="100000" sheet="1" objects="1" scenarios="1" formatColumns="0" formatRows="0" autoFilter="0"/>
  <autoFilter ref="C128:K187" xr:uid="{00000000-0009-0000-0000-000005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7103D4BC94E940BFFCEA402A34212B" ma:contentTypeVersion="10" ma:contentTypeDescription="Vytvoří nový dokument" ma:contentTypeScope="" ma:versionID="8feccacbd3dffe2b94331c99bb7387e1">
  <xsd:schema xmlns:xsd="http://www.w3.org/2001/XMLSchema" xmlns:xs="http://www.w3.org/2001/XMLSchema" xmlns:p="http://schemas.microsoft.com/office/2006/metadata/properties" xmlns:ns2="eb6c61ae-4b54-4b2f-8b72-ecc2a109df8c" xmlns:ns3="8ad23970-8902-4609-96f1-0da7f6e1024d" targetNamespace="http://schemas.microsoft.com/office/2006/metadata/properties" ma:root="true" ma:fieldsID="11cf83b152364f3640741ff051ed63f9" ns2:_="" ns3:_="">
    <xsd:import namespace="eb6c61ae-4b54-4b2f-8b72-ecc2a109df8c"/>
    <xsd:import namespace="8ad23970-8902-4609-96f1-0da7f6e10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c61ae-4b54-4b2f-8b72-ecc2a109d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3970-8902-4609-96f1-0da7f6e1024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43DB3-6BE5-4844-B009-A390F49C995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8ad23970-8902-4609-96f1-0da7f6e1024d"/>
    <ds:schemaRef ds:uri="eb6c61ae-4b54-4b2f-8b72-ecc2a109df8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4FC509-D7DA-4F02-940F-3BF36D8EF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02DA4-DBF6-4A88-9F2D-681D9032F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6c61ae-4b54-4b2f-8b72-ecc2a109df8c"/>
    <ds:schemaRef ds:uri="8ad23970-8902-4609-96f1-0da7f6e10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1 - SO 01 Administrativa ...</vt:lpstr>
      <vt:lpstr>6.6 - Otopná soustava - r...</vt:lpstr>
      <vt:lpstr>7 - Elektro 1.NP - rozpoč...</vt:lpstr>
      <vt:lpstr>7.7 - Elektro 2.NP - rozp...</vt:lpstr>
      <vt:lpstr>8 - Plyn - rozpočet pro d...</vt:lpstr>
      <vt:lpstr>'1 - SO 01 Administrativa ...'!Názvy_tisku</vt:lpstr>
      <vt:lpstr>'6.6 - Otopná soustava - r...'!Názvy_tisku</vt:lpstr>
      <vt:lpstr>'7 - Elektro 1.NP - rozpoč...'!Názvy_tisku</vt:lpstr>
      <vt:lpstr>'7.7 - Elektro 2.NP - rozp...'!Názvy_tisku</vt:lpstr>
      <vt:lpstr>'8 - Plyn - rozpočet pro d...'!Názvy_tisku</vt:lpstr>
      <vt:lpstr>'Rekapitulace stavby'!Názvy_tisku</vt:lpstr>
      <vt:lpstr>'1 - SO 01 Administrativa ...'!Oblast_tisku</vt:lpstr>
      <vt:lpstr>'6.6 - Otopná soustava - r...'!Oblast_tisku</vt:lpstr>
      <vt:lpstr>'7 - Elektro 1.NP - rozpoč...'!Oblast_tisku</vt:lpstr>
      <vt:lpstr>'7.7 - Elektro 2.NP - rozp...'!Oblast_tisku</vt:lpstr>
      <vt:lpstr>'8 - Plyn - rozpočet pro d...'!Oblast_tisku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Machačová</dc:creator>
  <cp:lastModifiedBy>Vladimír Jošt</cp:lastModifiedBy>
  <dcterms:created xsi:type="dcterms:W3CDTF">2019-08-15T12:11:16Z</dcterms:created>
  <dcterms:modified xsi:type="dcterms:W3CDTF">2019-08-15T13:54:34Z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0x0101001F7103D4BC94E940BFFCEA402A34212B</vt:lpwstr>
  </property>
</Properties>
</file>