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bookViews>
    <workbookView xWindow="65428" yWindow="65428" windowWidth="23256" windowHeight="14616" activeTab="2"/>
  </bookViews>
  <sheets>
    <sheet name="Rekapitulace stavby" sheetId="1" r:id="rId1"/>
    <sheet name="01 - Zateplení" sheetId="2" r:id="rId2"/>
    <sheet name="02 - VRN" sheetId="3" r:id="rId3"/>
    <sheet name="Pokyny pro vyplnění" sheetId="4" r:id="rId4"/>
  </sheets>
  <definedNames>
    <definedName name="_xlnm._FilterDatabase" localSheetId="1" hidden="1">'01 - Zateplení'!$C$95:$K$395</definedName>
    <definedName name="_xlnm._FilterDatabase" localSheetId="2" hidden="1">'02 - VRN'!$C$82:$K$92</definedName>
    <definedName name="_xlnm.Print_Area" localSheetId="1">'01 - Zateplení'!$C$4:$J$39,'01 - Zateplení'!$C$45:$J$77,'01 - Zateplení'!$C$83:$K$395</definedName>
    <definedName name="_xlnm.Print_Area" localSheetId="2">'02 - VRN'!$C$4:$J$39,'02 - VRN'!$C$45:$J$64,'02 - VRN'!$C$70:$K$92</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Titles" localSheetId="0">'Rekapitulace stavby'!$52:$52</definedName>
    <definedName name="_xlnm.Print_Titles" localSheetId="1">'01 - Zateplení'!$95:$95</definedName>
    <definedName name="_xlnm.Print_Titles" localSheetId="2">'02 - VRN'!$82:$82</definedName>
  </definedNames>
  <calcPr calcId="181029"/>
</workbook>
</file>

<file path=xl/sharedStrings.xml><?xml version="1.0" encoding="utf-8"?>
<sst xmlns="http://schemas.openxmlformats.org/spreadsheetml/2006/main" count="3987" uniqueCount="998">
  <si>
    <t>Export Komplet</t>
  </si>
  <si>
    <t>VZ</t>
  </si>
  <si>
    <t>2.0</t>
  </si>
  <si>
    <t>ZAMOK</t>
  </si>
  <si>
    <t>False</t>
  </si>
  <si>
    <t>{8cc75fe0-4484-4c6c-a812-b9c4cdf4cb81}</t>
  </si>
  <si>
    <t>0,01</t>
  </si>
  <si>
    <t>21</t>
  </si>
  <si>
    <t>15</t>
  </si>
  <si>
    <t>REKAPITULACE STAVBY</t>
  </si>
  <si>
    <t>v ---  níže se nacházejí doplnkové a pomocné údaje k sestavám  --- v</t>
  </si>
  <si>
    <t>Návod na vyplnění</t>
  </si>
  <si>
    <t>0,001</t>
  </si>
  <si>
    <t>Kód:</t>
  </si>
  <si>
    <t>Javornik-hala-DPS</t>
  </si>
  <si>
    <t>Měnit lze pouze buňky se žlutým podbarvením!
1) v Rekapitulaci stavby vyplňte údaje o Uchazeči (přenesou se do ostatních sestav i v jiných listech)
2) na vybraných listech vyplňte v sestavě Soupis prací ceny u položek</t>
  </si>
  <si>
    <t>Stavba:</t>
  </si>
  <si>
    <t>Zateplení obvodových konstrukcí, oprava střešního pláště a podlahy objektu haly</t>
  </si>
  <si>
    <t>KSO:</t>
  </si>
  <si>
    <t/>
  </si>
  <si>
    <t>CC-CZ:</t>
  </si>
  <si>
    <t>Místo:</t>
  </si>
  <si>
    <t>kat. úz. Zálesí u Javorníka, parc. č. 124</t>
  </si>
  <si>
    <t>Datum:</t>
  </si>
  <si>
    <t>10. 4. 2019</t>
  </si>
  <si>
    <t>Zadavatel:</t>
  </si>
  <si>
    <t>IČ:</t>
  </si>
  <si>
    <t>A.D.S. stabil s.r.o.</t>
  </si>
  <si>
    <t>DIČ:</t>
  </si>
  <si>
    <t>Uchazeč:</t>
  </si>
  <si>
    <t>Vyplň údaj</t>
  </si>
  <si>
    <t>Projektant:</t>
  </si>
  <si>
    <t>BENUTA PRO s.r.o.</t>
  </si>
  <si>
    <t>True</t>
  </si>
  <si>
    <t>Zpracovatel:</t>
  </si>
  <si>
    <t>Ing. T. Pacola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</si>
  <si>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</si>
  <si>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</si>
  <si>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</si>
  <si>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</si>
  <si>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</si>
  <si>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</si>
  <si>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</si>
  <si>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</si>
  <si>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</si>
  <si>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</si>
  <si>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</si>
  <si>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</si>
  <si>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</si>
  <si>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</si>
  <si>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</si>
  <si>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</si>
  <si>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</si>
  <si>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</si>
  <si>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</si>
  <si>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</si>
  <si>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</si>
  <si>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</si>
  <si>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</si>
  <si>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</si>
  <si>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</si>
  <si>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</si>
  <si>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</si>
  <si>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</si>
  <si>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</si>
  <si>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</si>
  <si>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</si>
  <si>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</si>
  <si>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</si>
  <si>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</si>
  <si>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</si>
  <si>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</si>
  <si>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</si>
  <si>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</si>
  <si>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</si>
  <si>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</si>
  <si>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</si>
  <si>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</si>
  <si>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Zateplení</t>
  </si>
  <si>
    <t>STA</t>
  </si>
  <si>
    <t>1</t>
  </si>
  <si>
    <t>{ac367ce4-5b77-4039-bb11-f29795706cc4}</t>
  </si>
  <si>
    <t>2</t>
  </si>
  <si>
    <t>02</t>
  </si>
  <si>
    <t>VRN</t>
  </si>
  <si>
    <t>{413a0f85-b61e-45ee-b6fb-f401d25ac3c3}</t>
  </si>
  <si>
    <t>KRYCÍ LIST SOUPISU PRACÍ</t>
  </si>
  <si>
    <t>Objekt:</t>
  </si>
  <si>
    <t>01 - Zateplení</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</si>
  <si>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</si>
  <si>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</si>
  <si>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</si>
  <si>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</si>
  <si>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</si>
  <si>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</si>
  <si>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</si>
  <si>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</si>
  <si>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</si>
  <si>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</si>
  <si>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</si>
  <si>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</si>
  <si>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</si>
  <si>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</si>
  <si>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</si>
  <si>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</si>
  <si>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</si>
  <si>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</si>
  <si>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767 - Konstrukce zámečnické</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</si>
  <si>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</si>
  <si>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</si>
  <si>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</si>
  <si>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</si>
  <si>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</si>
  <si>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</si>
  <si>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</si>
  <si>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</si>
  <si>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</si>
  <si>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</si>
  <si>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</si>
  <si>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</si>
  <si>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</si>
  <si>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</si>
  <si>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</si>
  <si>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</si>
  <si>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</si>
  <si>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</si>
  <si>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</si>
  <si>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</si>
  <si>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113107224</t>
  </si>
  <si>
    <t>Odstranění podkladů nebo krytů strojně plochy jednotlivě přes 200 m2 s přemístěním hmot na skládku na vzdálenost do 20 m nebo s naložením na dopravní prostředek z kameniva hrubého drceného, o tl. vrstvy přes 300 do 400 mm</t>
  </si>
  <si>
    <t>m2</t>
  </si>
  <si>
    <t>CS ÚRS 2019 01</t>
  </si>
  <si>
    <t>4</t>
  </si>
  <si>
    <t>44548540</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</si>
  <si>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</si>
  <si>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</si>
  <si>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</si>
  <si>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243+221+4,4*28</t>
  </si>
  <si>
    <t>113107237</t>
  </si>
  <si>
    <t>Odstranění podkladů nebo krytů strojně plochy jednotlivě přes 200 m2 s přemístěním hmot na skládku na vzdálenost do 20 m nebo s naložením na dopravní prostředek z betonu vyztuženého sítěmi, o tl. vrstvy přes 150 do 300 mm</t>
  </si>
  <si>
    <t>1310311796</t>
  </si>
  <si>
    <t>3</t>
  </si>
  <si>
    <t>132201101</t>
  </si>
  <si>
    <t>Hloubení zapažených i nezapažených rýh šířky do 600 mm s urovnáním dna do předepsaného profilu a spádu v hornině tř. 3 do 100 m3</t>
  </si>
  <si>
    <t>m3</t>
  </si>
  <si>
    <t>2075534734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</si>
  <si>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</si>
  <si>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((36,45+19,6)*2+4,5*2)*0,4*0,4</t>
  </si>
  <si>
    <t>132201109</t>
  </si>
  <si>
    <t>Hloubení zapažených i nezapažených rýh šířky do 600 mm s urovnáním dna do předepsaného profilu a spádu v hornině tř. 3 Příplatek k cenám za lepivost horniny tř. 3</t>
  </si>
  <si>
    <t>496401791</t>
  </si>
  <si>
    <t>5</t>
  </si>
  <si>
    <t>162701105</t>
  </si>
  <si>
    <t>Vodorovné přemístění výkopku nebo sypaniny po suchu na obvyklém dopravním prostředku, bez naložení výkopku, avšak se složením bez rozhrnutí z horniny tř. 1 až 4 na vzdálenost přes 9 000 do 10 000 m</t>
  </si>
  <si>
    <t>983390380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</si>
  <si>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</si>
  <si>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t>
  </si>
  <si>
    <t>171201201</t>
  </si>
  <si>
    <t>Uložení sypaniny na skládky</t>
  </si>
  <si>
    <t>-40345455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</si>
  <si>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</si>
  <si>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7</t>
  </si>
  <si>
    <t>174101101</t>
  </si>
  <si>
    <t>Zásyp sypaninou z jakékoliv horniny s uložením výkopku ve vrstvách se zhutněním jam, šachet, rýh nebo kolem objektů v těchto vykopávkách</t>
  </si>
  <si>
    <t>-511630635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</si>
  <si>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</si>
  <si>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8</t>
  </si>
  <si>
    <t>181006112</t>
  </si>
  <si>
    <t>Rozprostření zemin schopných zúrodnění v rovině a ve sklonu do 1:5, tloušťka vrstvy přes 0,10 do 0,15 m</t>
  </si>
  <si>
    <t>-1243327350</t>
  </si>
  <si>
    <t>110*1,4</t>
  </si>
  <si>
    <t>Zakládání</t>
  </si>
  <si>
    <t>9</t>
  </si>
  <si>
    <t>213141111</t>
  </si>
  <si>
    <t>Zřízení vrstvy z geotextilie filtrační, separační, odvodňovací, ochranné, výztužné nebo protierozní v rovině nebo ve sklonu do 1:5, šířky do 3 m</t>
  </si>
  <si>
    <t>476619756</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</si>
  <si>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</si>
  <si>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10</t>
  </si>
  <si>
    <t>M</t>
  </si>
  <si>
    <t>69311060</t>
  </si>
  <si>
    <t>geotextilie netkaná separační, ochranná, filtrační, drenážní PP 200g/m2</t>
  </si>
  <si>
    <t>-342634057</t>
  </si>
  <si>
    <t>587,2*1,15 'Přepočtené koeficientem množství</t>
  </si>
  <si>
    <t>11</t>
  </si>
  <si>
    <t>271532211</t>
  </si>
  <si>
    <t>Podsyp pod základové konstrukce se zhutněním a urovnáním povrchu z kameniva hrubého, frakce 32 - 63 mm</t>
  </si>
  <si>
    <t>1775300774</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</si>
  <si>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</si>
  <si>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12</t>
  </si>
  <si>
    <t>271562211</t>
  </si>
  <si>
    <t>Podsyp pod základové konstrukce se zhutněním a urovnáním povrchu z kameniva drobného, frakce 0 - 4 mm</t>
  </si>
  <si>
    <t>-483296317</t>
  </si>
  <si>
    <t>Komunikace pozemní</t>
  </si>
  <si>
    <t>13</t>
  </si>
  <si>
    <t>596811221</t>
  </si>
  <si>
    <t>Kladení dlažby z betonových nebo kameninových dlaždic komunikací pro pěší s vyplněním spár a se smetením přebytečného materiálu na vzdálenost do 3 m s ložem z kameniva těženého tl. do 30 mm velikosti dlaždic přes 0,09 m2 do 0,25 m2, pro plochy přes 50 do 100 m2</t>
  </si>
  <si>
    <t>1136052434</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</si>
  <si>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</si>
  <si>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((36,45+19,6)*2+4,5*2)*0,5</t>
  </si>
  <si>
    <t>14</t>
  </si>
  <si>
    <t>592456010</t>
  </si>
  <si>
    <t>dlažba desková betonová 500x500x50mm přírodní</t>
  </si>
  <si>
    <t>1717984900</t>
  </si>
  <si>
    <t>60,55*1,15 'Přepočtené koeficientem množství</t>
  </si>
  <si>
    <t>Úpravy povrchů, podlahy a osazování výplní</t>
  </si>
  <si>
    <t>Omítka tenkovrstvá silikonová vnějších ploch probarvená, včetně penetrace podkladu zrnitá, tloušťky 1,5 mm stěn</t>
  </si>
  <si>
    <t>-735039143</t>
  </si>
  <si>
    <t>460,58+29,93+139</t>
  </si>
  <si>
    <t>16</t>
  </si>
  <si>
    <t>619995001</t>
  </si>
  <si>
    <t>Začištění omítek (s dodáním hmot) kolem oken, dveří, podlah, obkladů apod.</t>
  </si>
  <si>
    <t>m</t>
  </si>
  <si>
    <t>1460396877</t>
  </si>
  <si>
    <t xml:space="preserve">Poznámka k souboru cen:
1. Cenu -5001 lze použít pouze v případě provádění opravy nebo osazování nových oken, dveří, obkladů, podlah apod.; nelze ji použít v případech provádění opravy omítek nebo nové omítky v celé ploše.
</t>
  </si>
  <si>
    <t>(1,2+2,8)*26+1,1+4+(1,2+1)*12+3*4</t>
  </si>
  <si>
    <t>17</t>
  </si>
  <si>
    <t>621211001</t>
  </si>
  <si>
    <t>Montáž kontaktního zateplení z polystyrenových desek nebo z kombinovaných desek na vnější podhledy, tloušťky desek do 40 mm</t>
  </si>
  <si>
    <t>668243512</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</si>
  <si>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</si>
  <si>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(0,5+1,5)*14,9*2</t>
  </si>
  <si>
    <t>(0,5+1,5)*16,25*2</t>
  </si>
  <si>
    <t>(0,3+0,1)*36</t>
  </si>
  <si>
    <t>Součet</t>
  </si>
  <si>
    <t>18</t>
  </si>
  <si>
    <t>28375931</t>
  </si>
  <si>
    <t>deska EPS 70 fasádní λ=0,039 tl 30mm</t>
  </si>
  <si>
    <t>-942001995</t>
  </si>
  <si>
    <t>139*1,02 'Přepočtené koeficientem množství</t>
  </si>
  <si>
    <t>19</t>
  </si>
  <si>
    <t>622135011</t>
  </si>
  <si>
    <t>Vyrovnání nerovností podkladu vnějších omítaných ploch tmelem, tloušťky do 2 mm stěn</t>
  </si>
  <si>
    <t>-626004978</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</si>
  <si>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</si>
  <si>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(36,45+8,4+4,6)*3,3</t>
  </si>
  <si>
    <t>15,1*1,8</t>
  </si>
  <si>
    <t>(6,4+4,5)*3,7</t>
  </si>
  <si>
    <t>15,3*4,3</t>
  </si>
  <si>
    <t>15,3*5,7</t>
  </si>
  <si>
    <t>15*1,65</t>
  </si>
  <si>
    <t>6,5*1,1</t>
  </si>
  <si>
    <t>3,9*1,1</t>
  </si>
  <si>
    <t>15*6,3</t>
  </si>
  <si>
    <t>20</t>
  </si>
  <si>
    <t>622135095</t>
  </si>
  <si>
    <t>Vyrovnání nerovností podkladu vnějších omítaných ploch tmelem, tloušťky do 2 mm Příplatek k ceně za každý další 1 mm tloušťky podkladní vrstvy přes 2 mm tmelem stěn</t>
  </si>
  <si>
    <t>-470809985</t>
  </si>
  <si>
    <t>514,385*5 'Přepočtené koeficientem množství</t>
  </si>
  <si>
    <t>622211031</t>
  </si>
  <si>
    <t>Montáž kontaktního zateplení z polystyrenových desek nebo z kombinovaných desek na vnější stěny, tloušťky desek přes 120 do 160 mm</t>
  </si>
  <si>
    <t>1150462426</t>
  </si>
  <si>
    <t>Fasáda</t>
  </si>
  <si>
    <t>514,385</t>
  </si>
  <si>
    <t>Sokl</t>
  </si>
  <si>
    <t>(36,8*2+19,9+6,4+4,5*2+6,4+28,3)*0,3+5,4+20,8</t>
  </si>
  <si>
    <t>otvory</t>
  </si>
  <si>
    <t>-(1,2*1,4*17+1,2*0,5*25+4+6,25)</t>
  </si>
  <si>
    <t>22</t>
  </si>
  <si>
    <t>28375952</t>
  </si>
  <si>
    <t>deska EPS 70 fasádní λ=0,039 tl 160mm</t>
  </si>
  <si>
    <t>-503732195</t>
  </si>
  <si>
    <t>391,295*1,02 'Přepočtené koeficientem množství</t>
  </si>
  <si>
    <t>23</t>
  </si>
  <si>
    <t>28376357</t>
  </si>
  <si>
    <t>deska fasádní polystyrénová pro tepelné izolace spodní stavby tl 140mm</t>
  </si>
  <si>
    <t>879308395</t>
  </si>
  <si>
    <t>24</t>
  </si>
  <si>
    <t>622212051</t>
  </si>
  <si>
    <t>Montáž kontaktního zateplení vnějšího ostění, nadpraží nebo parapetu z polystyrenových desek hloubky špalet přes 200 do 400 mm, tloušťky desek do 40 mm</t>
  </si>
  <si>
    <t>973473018</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</si>
  <si>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</si>
  <si>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Okna hl. 160mm</t>
  </si>
  <si>
    <t>(1,2+1,4)*2*17+(1,2+0,5)*2*25+5*2</t>
  </si>
  <si>
    <t>129</t>
  </si>
  <si>
    <t>-2026931512</t>
  </si>
  <si>
    <t>183,4*0,16</t>
  </si>
  <si>
    <t>26</t>
  </si>
  <si>
    <t>622252001</t>
  </si>
  <si>
    <t>Montáž lišt kontaktního zateplení zakládacích soklových připevněných hmoždinkami</t>
  </si>
  <si>
    <t>-566272593</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</si>
  <si>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</si>
  <si>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(36,8*2+19,9+6,4+4,5*2+6,4+28,3)</t>
  </si>
  <si>
    <t>27</t>
  </si>
  <si>
    <t>59051653</t>
  </si>
  <si>
    <t>lišta soklová Al s okapničkou zakládací U 16cm 0,95/200cm</t>
  </si>
  <si>
    <t>-994912293</t>
  </si>
  <si>
    <t>143,6*1,05 'Přepočtené koeficientem množství</t>
  </si>
  <si>
    <t>28</t>
  </si>
  <si>
    <t>622252002</t>
  </si>
  <si>
    <t>Montáž lišt kontaktního zateplení ostatních stěnových, dilatačních apod. lepených do tmelu</t>
  </si>
  <si>
    <t>-523508712</t>
  </si>
  <si>
    <t>29</t>
  </si>
  <si>
    <t>59051486</t>
  </si>
  <si>
    <t>lišta rohová PVC 10/15cm s tkaninou</t>
  </si>
  <si>
    <t>116088375</t>
  </si>
  <si>
    <t>93,3333333333333*1,05 'Přepočtené koeficientem množství</t>
  </si>
  <si>
    <t>30</t>
  </si>
  <si>
    <t>59051500</t>
  </si>
  <si>
    <t>profil dilatační stěnový</t>
  </si>
  <si>
    <t>-4859861</t>
  </si>
  <si>
    <t>34,2857142857143*1,05 'Přepočtené koeficientem množství</t>
  </si>
  <si>
    <t>31</t>
  </si>
  <si>
    <t>59051476</t>
  </si>
  <si>
    <t>profil okenní začišťovací se sklovláknitou armovací tkaninou 9 mm/2,4 m</t>
  </si>
  <si>
    <t>516848052</t>
  </si>
  <si>
    <t>158,095238095238*1,05 'Přepočtené koeficientem množství</t>
  </si>
  <si>
    <t>32</t>
  </si>
  <si>
    <t>59051510</t>
  </si>
  <si>
    <t>profil okenní s nepřiznanou podomítkovou okapnicí PVC 2,0 m</t>
  </si>
  <si>
    <t>2095551630</t>
  </si>
  <si>
    <t>51,4285714285714*1,05 'Přepočtené koeficientem množství</t>
  </si>
  <si>
    <t>33</t>
  </si>
  <si>
    <t>59051478</t>
  </si>
  <si>
    <t>lišta profil ochranný rohový PVC</t>
  </si>
  <si>
    <t>1990479894</t>
  </si>
  <si>
    <t>135,238095238095*1,05 'Přepočtené koeficientem množství</t>
  </si>
  <si>
    <t>34</t>
  </si>
  <si>
    <t>59051512</t>
  </si>
  <si>
    <t>profil parapetní se sklovláknitou armovací tkaninou PVC 2 m</t>
  </si>
  <si>
    <t>840325715</t>
  </si>
  <si>
    <t>49,5238095238095*1,05 'Přepočtené koeficientem množství</t>
  </si>
  <si>
    <t>35</t>
  </si>
  <si>
    <t>622511111</t>
  </si>
  <si>
    <t>Omítka tenkovrstvá akrylátová vnějších ploch probarvená, včetně penetrace podkladu mozaiková střednězrnná stěn</t>
  </si>
  <si>
    <t>945199286</t>
  </si>
  <si>
    <t>36</t>
  </si>
  <si>
    <t>629991011</t>
  </si>
  <si>
    <t>Zakrytí vnějších ploch před znečištěním včetně pozdějšího odkrytí výplní otvorů a svislých ploch fólií přilepenou lepící páskou</t>
  </si>
  <si>
    <t>-1581478252</t>
  </si>
  <si>
    <t xml:space="preserve">Poznámka k souboru cen:
1. V ceně -1012 nejsou započteny náklady na dodávku a montáž začišťovací lišty; tyto se oceňují cenou 622 14-3004 této části katalogu a materiálem ve specifikaci.
</t>
  </si>
  <si>
    <t>1,2*1,4*17+1,2*0,5*25</t>
  </si>
  <si>
    <t>37</t>
  </si>
  <si>
    <t>629995101</t>
  </si>
  <si>
    <t>Očištění vnějších ploch tlakovou vodou omytím</t>
  </si>
  <si>
    <t>7068827</t>
  </si>
  <si>
    <t>38</t>
  </si>
  <si>
    <t>631311234</t>
  </si>
  <si>
    <t>Mazanina z betonu prostého se zvýšenými nároky na prostředí tl. přes 120 do 240 mm tř. C 25/30</t>
  </si>
  <si>
    <t>-411823989</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</si>
  <si>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</si>
  <si>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587,2*0,15</t>
  </si>
  <si>
    <t>39</t>
  </si>
  <si>
    <t>631319013</t>
  </si>
  <si>
    <t>Příplatek k cenám mazanin za úpravu povrchu mazaniny přehlazením, mazanina tl. přes 120 do 240 mm</t>
  </si>
  <si>
    <t>457395768</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</si>
  <si>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</si>
  <si>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40</t>
  </si>
  <si>
    <t>631319203</t>
  </si>
  <si>
    <t>Příplatek k cenám betonových mazanin za vyztužení ocelovými vlákny (drátkobeton) objemové vyztužení 25 kg/m3</t>
  </si>
  <si>
    <t>-1343780663</t>
  </si>
  <si>
    <t>41</t>
  </si>
  <si>
    <t>633111112</t>
  </si>
  <si>
    <t>Povrchová úprava vsypovou směsí průmyslových betonových podlah pro lehký provoz s přísadou křemíku, tl. 3 mm</t>
  </si>
  <si>
    <t>-1461162713</t>
  </si>
  <si>
    <t xml:space="preserve">Poznámka k souboru cen:
1. Ceny obsahují i náklady na oživení betonového povrchu rotační hladičkou, na nanesení vsypové směsi ve 2 vrstvách, na zapravení obou vrstev rotační hladičkou a na ochranný nátěr proti odpařování vody.
</t>
  </si>
  <si>
    <t>42</t>
  </si>
  <si>
    <t>634111116</t>
  </si>
  <si>
    <t>Obvodová dilatace mezi stěnou a mazaninou nebo potěrem pružnou těsnicí páskou na bázi syntetického kaučuku výšky 150 mm</t>
  </si>
  <si>
    <t>1331764644</t>
  </si>
  <si>
    <t>(16,5+14,7)*2+(15+14,7)*2+(4,4+27,9)*2</t>
  </si>
  <si>
    <t>43</t>
  </si>
  <si>
    <t>634663111</t>
  </si>
  <si>
    <t>Výplň dilatačních spar mazanin polyuretanovou samonivelační hmotou, šířka spáry do 10 mm</t>
  </si>
  <si>
    <t>1092821120</t>
  </si>
  <si>
    <t xml:space="preserve">Poznámka k souboru cen:
1. V cenách jsou započteny i náklady na ochranu okrajů spáry papírovou páskou.
2. V cenách 634 66-21.. a 634 66-31.. jsou započteny i náklady na těsnící provazec z pěnového polyetylénu.
</t>
  </si>
  <si>
    <t>7*14,7+4*15+4*16,5+6*4,4</t>
  </si>
  <si>
    <t>44</t>
  </si>
  <si>
    <t>634911114</t>
  </si>
  <si>
    <t>Řezání dilatačních nebo smršťovacích spár v čerstvé betonové mazanině nebo potěru šířky do 5 mm, hloubky přes 50 do 80 mm</t>
  </si>
  <si>
    <t>435272313</t>
  </si>
  <si>
    <t xml:space="preserve">Poznámka k souboru cen:
1. V cenách jsou započteny i náklady na vyčištění spár po řezání.
</t>
  </si>
  <si>
    <t>45</t>
  </si>
  <si>
    <t>644941111</t>
  </si>
  <si>
    <t>Montáž průvětrníků nebo mřížek odvětrávacích velikosti do 150 x 200 mm</t>
  </si>
  <si>
    <t>kus</t>
  </si>
  <si>
    <t>-160662669</t>
  </si>
  <si>
    <t xml:space="preserve">Poznámka k souboru cen:
1. V cenách nejsou započteny náklady na dodávku průvětrníku nebo mřížky, tyto se oceňují ve specifikaci.
</t>
  </si>
  <si>
    <t>46</t>
  </si>
  <si>
    <t>56245648</t>
  </si>
  <si>
    <t>mřížka větrací kruhová plast se síťovinou 100mm</t>
  </si>
  <si>
    <t>1850097295</t>
  </si>
  <si>
    <t>47</t>
  </si>
  <si>
    <t>644941121</t>
  </si>
  <si>
    <t>Montáž průvětrníků nebo mřížek odvětrávacích montáž průchodky (trubky) se zhotovením otvoru v tepelné izolaci</t>
  </si>
  <si>
    <t>-1627007689</t>
  </si>
  <si>
    <t>48</t>
  </si>
  <si>
    <t>286131150</t>
  </si>
  <si>
    <t>potrubí vodovodní PE100 PN 16 SDR11 6m 12m 100m 90x8,2mm</t>
  </si>
  <si>
    <t>1750564181</t>
  </si>
  <si>
    <t>Ostatní konstrukce a práce, bourání</t>
  </si>
  <si>
    <t>49</t>
  </si>
  <si>
    <t>941211111</t>
  </si>
  <si>
    <t>Montáž lešení řadového rámového lehkého pracovního s podlahami s provozním zatížením tř. 3 do 200 kg/m2 šířky tř. SW06 přes 0,6 do 0,9 m, výšky do 10 m</t>
  </si>
  <si>
    <t>2102348138</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</si>
  <si>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</si>
  <si>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36,5*3,9</t>
  </si>
  <si>
    <t>15,3*2,5</t>
  </si>
  <si>
    <t>19,85*6,3</t>
  </si>
  <si>
    <t>15*7,5</t>
  </si>
  <si>
    <t>4,6*3,9</t>
  </si>
  <si>
    <t>20,7*5,1</t>
  </si>
  <si>
    <t>16,3*6,3</t>
  </si>
  <si>
    <t>50</t>
  </si>
  <si>
    <t>941211211</t>
  </si>
  <si>
    <t>Montáž lešení řadového rámového lehkého pracovního s podlahami s provozním zatížením tř. 3 do 200 kg/m2 Příplatek za první a každý další den použití lešení k ceně -1111 nebo -1112</t>
  </si>
  <si>
    <t>-983226260</t>
  </si>
  <si>
    <t>644,355*75 'Přepočtené koeficientem množství</t>
  </si>
  <si>
    <t>51</t>
  </si>
  <si>
    <t>941211811</t>
  </si>
  <si>
    <t>Demontáž lešení řadového rámového lehkého pracovního s provozním zatížením tř. 3 do 200 kg/m2 šířky tř. SW06 přes 0,6 do 0,9 m, výšky do 10 m</t>
  </si>
  <si>
    <t>1589581803</t>
  </si>
  <si>
    <t xml:space="preserve">Poznámka k souboru cen:
1. Demontáž lešení řadového rámového lehkého výšky přes 40 m se oceňuje individuálně.
</t>
  </si>
  <si>
    <t>52</t>
  </si>
  <si>
    <t>944511111</t>
  </si>
  <si>
    <t>Montáž ochranné sítě zavěšené na konstrukci lešení z textilie z umělých vláken</t>
  </si>
  <si>
    <t>-579775960</t>
  </si>
  <si>
    <t xml:space="preserve">Poznámka k souboru cen:
1. V cenách nejsou započteny náklady na lešení potřebné pro zavěšení sítí; toto lešení se oceňuje příslušnými cenami lešení.
</t>
  </si>
  <si>
    <t>53</t>
  </si>
  <si>
    <t>944511211</t>
  </si>
  <si>
    <t>Montáž ochranné sítě Příplatek za první a každý další den použití sítě k ceně -1111</t>
  </si>
  <si>
    <t>145304128</t>
  </si>
  <si>
    <t>645*75 'Přepočtené koeficientem množství</t>
  </si>
  <si>
    <t>54</t>
  </si>
  <si>
    <t>944511811</t>
  </si>
  <si>
    <t>Demontáž ochranné sítě zavěšené na konstrukci lešení z textilie z umělých vláken</t>
  </si>
  <si>
    <t>-1499865555</t>
  </si>
  <si>
    <t>55</t>
  </si>
  <si>
    <t>968072245</t>
  </si>
  <si>
    <t>Vybourání kovových rámů oken s křídly, dveřních zárubní, vrat, stěn, ostění nebo obkladů okenních rámů s křídly jednoduchých, plochy do 2 m2</t>
  </si>
  <si>
    <t>-238248196</t>
  </si>
  <si>
    <t xml:space="preserve">Poznámka k souboru cen:
1. V cenách -2244 až -2559 jsou započteny i náklady na vyvěšení křídel.
2. Cenou -2641 se oceňuje i vybourání nosné ocelové konstrukce pro sádrokartonové příčky.
</t>
  </si>
  <si>
    <t>56</t>
  </si>
  <si>
    <t>968072455</t>
  </si>
  <si>
    <t>Vybourání kovových rámů oken s křídly, dveřních zárubní, vrat, stěn, ostění nebo obkladů dveřních zárubní, plochy do 2 m2</t>
  </si>
  <si>
    <t>-1868746023</t>
  </si>
  <si>
    <t>1*2*2</t>
  </si>
  <si>
    <t>57</t>
  </si>
  <si>
    <t>985111111</t>
  </si>
  <si>
    <t>Otlučení nebo odsekání vrstev omítek stěn</t>
  </si>
  <si>
    <t>CS ÚRS 2018 01</t>
  </si>
  <si>
    <t>-834187708</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</si>
  <si>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</si>
  <si>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514,385*0,15</t>
  </si>
  <si>
    <t>58</t>
  </si>
  <si>
    <t>985111192</t>
  </si>
  <si>
    <t>Otlučení nebo odsekání vrstev omítek Příplatek k cenám otlučení omítek za plochu do 10 m2 jednotlivě</t>
  </si>
  <si>
    <t>-651483228</t>
  </si>
  <si>
    <t>2,5*1,6</t>
  </si>
  <si>
    <t>2,8*1,4</t>
  </si>
  <si>
    <t>1,5*2,8</t>
  </si>
  <si>
    <t>997</t>
  </si>
  <si>
    <t>Přesun sutě</t>
  </si>
  <si>
    <t>59</t>
  </si>
  <si>
    <t>997013112</t>
  </si>
  <si>
    <t>Vnitrostaveništní doprava suti a vybouraných hmot vodorovně do 50 m svisle s použitím mechanizace pro budovy a haly výšky přes 6 do 9 m</t>
  </si>
  <si>
    <t>t</t>
  </si>
  <si>
    <t>-1772080980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</si>
  <si>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</si>
  <si>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60</t>
  </si>
  <si>
    <t>997013501</t>
  </si>
  <si>
    <t>Odvoz suti a vybouraných hmot na skládku nebo meziskládku se složením, na vzdálenost do 1 km</t>
  </si>
  <si>
    <t>779669719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</si>
  <si>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</si>
  <si>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61</t>
  </si>
  <si>
    <t>997013509</t>
  </si>
  <si>
    <t>Odvoz suti a vybouraných hmot na skládku nebo meziskládku se složením, na vzdálenost Příplatek k ceně za každý další i započatý 1 km přes 1 km</t>
  </si>
  <si>
    <t>-204965853</t>
  </si>
  <si>
    <t>721,491*11 'Přepočtené koeficientem množství</t>
  </si>
  <si>
    <t>62</t>
  </si>
  <si>
    <t>997013831</t>
  </si>
  <si>
    <t>Poplatek za uložení stavebního odpadu na skládce (skládkovné) směsného stavebního a demoličního zatříděného do Katalogu odpadů pod kódem 170 904</t>
  </si>
  <si>
    <t>-369112838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</si>
  <si>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</si>
  <si>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</si>
  <si>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</si>
  <si>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63</t>
  </si>
  <si>
    <t>998021021</t>
  </si>
  <si>
    <t>Přesun hmot pro haly občanské výstavby, výrobu a služby s nosnou svislou konstrukcí zděnou nebo betonovou monolitickou vodorovná dopravní vzdálenost do 100 m, pro haly výšky do 20 m</t>
  </si>
  <si>
    <t>1895874596</t>
  </si>
  <si>
    <t xml:space="preserve">Poznámka k souboru cen:
1. Přesun hmot s omezením mechanizace lze ocenit cenami 998 01-7001 až -7006 a ruční přesun hmot cenami 998 01-8001 až -8011 souboru cen 998 01-Přesun hmot po budovy.
</t>
  </si>
  <si>
    <t>PSV</t>
  </si>
  <si>
    <t>Práce a dodávky PSV</t>
  </si>
  <si>
    <t>712</t>
  </si>
  <si>
    <t>Povlakové krytiny</t>
  </si>
  <si>
    <t>64</t>
  </si>
  <si>
    <t>712310911</t>
  </si>
  <si>
    <t>Provedení údržby povlakové krytiny střech plochých do 10° natěradly a tmely za studena nátěrem suspensí asfaltovou</t>
  </si>
  <si>
    <t>1783515464</t>
  </si>
  <si>
    <t>31,55*16*0,3+36,1*4,4*0,3+6*5,2*0,3+3,7*5,2*0,3</t>
  </si>
  <si>
    <t>65</t>
  </si>
  <si>
    <t>11163150</t>
  </si>
  <si>
    <t>lak penetrační asfaltový</t>
  </si>
  <si>
    <t>-1544179269</t>
  </si>
  <si>
    <t>214,224*0,001 'Přepočtené koeficientem množství</t>
  </si>
  <si>
    <t>66</t>
  </si>
  <si>
    <t>712341559</t>
  </si>
  <si>
    <t>Provedení povlakové krytiny střech plochých do 10° pásy přitavením NAIP v plné ploše</t>
  </si>
  <si>
    <t>-2135843019</t>
  </si>
  <si>
    <t xml:space="preserve">Poznámka k souboru cen:
1. Povlakové krytiny střech jednotlivě do 10 m2 se oceňují skladebně cenou příslušné izolace a cenou 712 39-9097 Příplatek za plochu do 10 m2.
</t>
  </si>
  <si>
    <t>67</t>
  </si>
  <si>
    <t>62832001</t>
  </si>
  <si>
    <t>pás asfaltový natavitelný oxidovaný tl. 3,5mm typu V60 S35 s vložkou ze skleněné rohože, s jemnozrnným minerálním posypem</t>
  </si>
  <si>
    <t>1245549974</t>
  </si>
  <si>
    <t>214,224*1,15 'Přepočtené koeficientem množství</t>
  </si>
  <si>
    <t>68</t>
  </si>
  <si>
    <t>712363081</t>
  </si>
  <si>
    <t>Provedení povlakové krytiny střech plochých do 10° fólií elastomerické EPDM (etylen-propylen-dien-monomer) rozvinutí a natažení fólie v ploše</t>
  </si>
  <si>
    <t>-1795551156</t>
  </si>
  <si>
    <t>(31,55*16+36,1*4,4+6*5,2+3,7*5,2)*1,15</t>
  </si>
  <si>
    <t>69</t>
  </si>
  <si>
    <t>2724411R</t>
  </si>
  <si>
    <t>EPDM membrána černá síla 1,14 mm</t>
  </si>
  <si>
    <t>926225886</t>
  </si>
  <si>
    <t>821,2*1,15 'Přepočtené koeficientem množství</t>
  </si>
  <si>
    <t>70</t>
  </si>
  <si>
    <t>247422550</t>
  </si>
  <si>
    <t>lepidlo pro lepení veloduší kůže, pryže či textilií</t>
  </si>
  <si>
    <t>litr</t>
  </si>
  <si>
    <t>-338586606</t>
  </si>
  <si>
    <t>P</t>
  </si>
  <si>
    <t>Poznámka k položce:
klasické lepidlo pro trvalé nalepení potahů. Toto lepidlo není ekologické a proto není schváleno ITTF.</t>
  </si>
  <si>
    <t>944</t>
  </si>
  <si>
    <t>944*0,05 'Přepočtené koeficientem množství</t>
  </si>
  <si>
    <t>71</t>
  </si>
  <si>
    <t>712363085</t>
  </si>
  <si>
    <t>Provedení povlakové krytiny střech plochých do 10° fólií elastomerické EPDM (etylen-propylen-dien-monomer) vytvoření spoje dvou pásů fólií lepícím páskem a zaválečkování</t>
  </si>
  <si>
    <t>1171760457</t>
  </si>
  <si>
    <t>72</t>
  </si>
  <si>
    <t>247712200</t>
  </si>
  <si>
    <t>páska těsnící pro utěsnění rohů, dilatačních a přechodových spár  šíře 105 mm, délka 10 m</t>
  </si>
  <si>
    <t>152644939</t>
  </si>
  <si>
    <t>139,1*1,15 'Přepočtené koeficientem množství</t>
  </si>
  <si>
    <t>73</t>
  </si>
  <si>
    <t>712363086</t>
  </si>
  <si>
    <t>Provedení povlakové krytiny střech plochých do 10° fólií elastomerické EPDM (etylen-propylen-dien-monomer) pojistné opatření spoje fólií pruhem fólie nalepením lepidlem</t>
  </si>
  <si>
    <t>362201875</t>
  </si>
  <si>
    <t>74</t>
  </si>
  <si>
    <t>1882487417</t>
  </si>
  <si>
    <t>90*0,2</t>
  </si>
  <si>
    <t>75</t>
  </si>
  <si>
    <t>712363115</t>
  </si>
  <si>
    <t>Provedení povlakové krytiny střech plochých do 10° fólií ostatní činnosti při pokládání hydroizolačních fólií (materiál ve specifikaci) zaizolování prostupů střešní rovinou kruhový průřez, průměr do 300 mm</t>
  </si>
  <si>
    <t>-295244010</t>
  </si>
  <si>
    <t>76</t>
  </si>
  <si>
    <t>712363122</t>
  </si>
  <si>
    <t>Provedení povlakové krytiny střech plochých do 10° fólií ostatní činnosti při pokládání hydroizolačních fólií (materiál ve specifikaci) zaizolování prostupů střešní rovinou provedení rohů a koutů izolačními tvarovkami horkovzdušným navařením</t>
  </si>
  <si>
    <t>-1209893135</t>
  </si>
  <si>
    <t>77</t>
  </si>
  <si>
    <t>283776000</t>
  </si>
  <si>
    <t>tvarovka koutová pro drenážní nopové fólie</t>
  </si>
  <si>
    <t>-641784375</t>
  </si>
  <si>
    <t>Poznámka k položce:
pro protiradonovou ochranu stavby,zhotovení koutu, kompletace TECHNODRENu 0815 Radon</t>
  </si>
  <si>
    <t>78</t>
  </si>
  <si>
    <t>283776050</t>
  </si>
  <si>
    <t>tvarovka rohová pro drenážní nopové fólie</t>
  </si>
  <si>
    <t>52218041</t>
  </si>
  <si>
    <t>79</t>
  </si>
  <si>
    <t>712363201</t>
  </si>
  <si>
    <t>Provedení povlakové krytiny střech plochých do 10° fólií ostatní činnosti při pokládání hydroizolačních fólií (materiál ve specifikaci) ukončení izolace střechy hliníkovými profily montáž profilu ukončujícího přímého</t>
  </si>
  <si>
    <t>-678074346</t>
  </si>
  <si>
    <t>80</t>
  </si>
  <si>
    <t>712500841</t>
  </si>
  <si>
    <t>Odstranění ze střech oblých mechu odškrabáním a očištěním s urovnáním povrchu</t>
  </si>
  <si>
    <t>1504604848</t>
  </si>
  <si>
    <t>81</t>
  </si>
  <si>
    <t>998712102</t>
  </si>
  <si>
    <t>Přesun hmot pro povlakové krytiny stanovený z hmotnosti přesunovaného materiálu vodorovná dopravní vzdálenost do 50 m v objektech výšky přes 6 do 12 m</t>
  </si>
  <si>
    <t>1833204534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</si>
  <si>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</si>
  <si>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</si>
  <si>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</si>
  <si>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82</t>
  </si>
  <si>
    <t>713111111</t>
  </si>
  <si>
    <t>Montáž tepelné izolace stropů rohožemi, pásy, dílci, deskami, bloky (izolační materiál ve specifikaci) vrchem bez překrytí lepenkou kladenými volně</t>
  </si>
  <si>
    <t>-624170028</t>
  </si>
  <si>
    <t>83</t>
  </si>
  <si>
    <t>28329234</t>
  </si>
  <si>
    <t>fólie PE homogenní pro parotěsnou vrstvu zejména plochých střech tl 0,2mm</t>
  </si>
  <si>
    <t>2124156126</t>
  </si>
  <si>
    <t>587,2*1,02 'Přepočtené koeficientem množství</t>
  </si>
  <si>
    <t>84</t>
  </si>
  <si>
    <t>63152100</t>
  </si>
  <si>
    <t>pás tepelně izolační univerzální λ=0,033-0,033-0,035 tl 120mm</t>
  </si>
  <si>
    <t>803002249</t>
  </si>
  <si>
    <t>85</t>
  </si>
  <si>
    <t>63152106</t>
  </si>
  <si>
    <t>pás tepelně izolační univerzální λ=0,033-0,033-0,035 tl 180mm</t>
  </si>
  <si>
    <t>-642892930</t>
  </si>
  <si>
    <t>86</t>
  </si>
  <si>
    <t>998713102</t>
  </si>
  <si>
    <t>Přesun hmot pro izolace tepelné stanovený z hmotnosti přesunovaného materiálu vodorovná dopravní vzdálenost do 50 m v objektech výšky přes 6 m do 12 m</t>
  </si>
  <si>
    <t>690535935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</si>
  <si>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</si>
  <si>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</si>
  <si>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</si>
  <si>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87</t>
  </si>
  <si>
    <t>762341016</t>
  </si>
  <si>
    <t>Bednění a laťování bednění střech rovných sklonu do 60° s vyřezáním otvorů z dřevoštěpkových desek OSB šroubovaných na krokve na sraz, tloušťky desky 22 mm</t>
  </si>
  <si>
    <t>-181570987</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</si>
  <si>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</si>
  <si>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36,15*5,05</t>
  </si>
  <si>
    <t>88</t>
  </si>
  <si>
    <t>762341811</t>
  </si>
  <si>
    <t>Demontáž bednění a laťování bednění střech rovných, obloukových, sklonu do 60° se všemi nadstřešními konstrukcemi z prken hrubých, hoblovaných tl. do 32 mm</t>
  </si>
  <si>
    <t>-334413497</t>
  </si>
  <si>
    <t>89</t>
  </si>
  <si>
    <t>762395000</t>
  </si>
  <si>
    <t>Spojovací prostředky krovů, bednění a laťování, nadstřešních konstrukcí svory, prkna, hřebíky, pásová ocel, vruty</t>
  </si>
  <si>
    <t>209390369</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</si>
  <si>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</si>
  <si>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90</t>
  </si>
  <si>
    <t>998762102</t>
  </si>
  <si>
    <t>Přesun hmot pro konstrukce tesařské stanovený z hmotnosti přesunovaného materiálu vodorovná dopravní vzdálenost do 50 m v objektech výšky přes 6 do 12 m</t>
  </si>
  <si>
    <t>-482509109</t>
  </si>
  <si>
    <t>763</t>
  </si>
  <si>
    <t>Konstrukce suché výstavby</t>
  </si>
  <si>
    <t>91</t>
  </si>
  <si>
    <t>763131531</t>
  </si>
  <si>
    <t>Podhled ze sádrokartonových desek jednovrstvá zavěšená spodní konstrukce z ocelových profilů CD, UD jednoduše opláštěná deskou protipožární DF, tl. 12,5 mm, bez TI</t>
  </si>
  <si>
    <t>-811901689</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</si>
  <si>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</si>
  <si>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92</t>
  </si>
  <si>
    <t>763131713</t>
  </si>
  <si>
    <t>Podhled ze sádrokartonových desek ostatní práce a konstrukce na podhledech ze sádrokartonových desek napojení na obvodové konstrukce profilem</t>
  </si>
  <si>
    <t>-89551886</t>
  </si>
  <si>
    <t>93</t>
  </si>
  <si>
    <t>763131714</t>
  </si>
  <si>
    <t>Podhled ze sádrokartonových desek ostatní práce a konstrukce na podhledech ze sádrokartonových desek základní penetrační nátěr</t>
  </si>
  <si>
    <t>-127279441</t>
  </si>
  <si>
    <t>94</t>
  </si>
  <si>
    <t>763131765</t>
  </si>
  <si>
    <t>Podhled ze sádrokartonových desek Příplatek k cenám za výšku zavěšení přes 0,5 do 1,0 m</t>
  </si>
  <si>
    <t>192136751</t>
  </si>
  <si>
    <t>95</t>
  </si>
  <si>
    <t>998763101</t>
  </si>
  <si>
    <t>Přesun hmot pro dřevostavby stanovený z hmotnosti přesunovaného materiálu vodorovná dopravní vzdálenost do 50 m v objektech výšky přes 6 do 12 m</t>
  </si>
  <si>
    <t>-1688363897</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</si>
  <si>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</si>
  <si>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</si>
  <si>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</si>
  <si>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96</t>
  </si>
  <si>
    <t>764002811</t>
  </si>
  <si>
    <t>Demontáž klempířských konstrukcí okapového plechu do suti, v krytině povlakové</t>
  </si>
  <si>
    <t>438936808</t>
  </si>
  <si>
    <t>36,2+32,1*2+6,2*2</t>
  </si>
  <si>
    <t>97</t>
  </si>
  <si>
    <t>764002841</t>
  </si>
  <si>
    <t>Demontáž klempířských konstrukcí oplechování horních ploch zdí a nadezdívek do suti</t>
  </si>
  <si>
    <t>570406897</t>
  </si>
  <si>
    <t>19,9*3+4,5*3</t>
  </si>
  <si>
    <t>98</t>
  </si>
  <si>
    <t>764003801</t>
  </si>
  <si>
    <t>Demontáž klempířských konstrukcí lemování trub, konzol, držáků, ventilačních nástavců a ostatních kusových prvků do suti</t>
  </si>
  <si>
    <t>-316440562</t>
  </si>
  <si>
    <t>99</t>
  </si>
  <si>
    <t>764004801</t>
  </si>
  <si>
    <t>Demontáž klempířských konstrukcí žlabu podokapního do suti</t>
  </si>
  <si>
    <t>1478629478</t>
  </si>
  <si>
    <t>100</t>
  </si>
  <si>
    <t>764004861</t>
  </si>
  <si>
    <t>Demontáž klempířských konstrukcí svodu do suti</t>
  </si>
  <si>
    <t>-1463065534</t>
  </si>
  <si>
    <t>101</t>
  </si>
  <si>
    <t>764212667</t>
  </si>
  <si>
    <t>Oplechování střešních prvků z pozinkovaného plechu s povrchovou úpravou okapu okapovým plechem střechy rovné rš 670 mm</t>
  </si>
  <si>
    <t>585630334</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</si>
  <si>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</si>
  <si>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102</t>
  </si>
  <si>
    <t>764215605</t>
  </si>
  <si>
    <t>Oplechování horních ploch zdí a nadezdívek (atik) z pozinkovaného plechu s povrchovou úpravou celoplošně lepené rš 400 mm</t>
  </si>
  <si>
    <t>-1691382604</t>
  </si>
  <si>
    <t>103</t>
  </si>
  <si>
    <t>764216643</t>
  </si>
  <si>
    <t>Oplechování parapetů z pozinkovaného plechu s povrchovou úpravou rovných celoplošně lepené, bez rohů rš 250 mm</t>
  </si>
  <si>
    <t>1252278461</t>
  </si>
  <si>
    <t>1,2*42</t>
  </si>
  <si>
    <t>104</t>
  </si>
  <si>
    <t>764316623</t>
  </si>
  <si>
    <t>Lemování ventilačních nástavců z pozinkovaného plechu s povrchovou úpravou výšky do 1000 mm, se stříškou střech s krytinou skládanou mimo prejzovou nebo z plechu, průměru přes 100 do 150 mm</t>
  </si>
  <si>
    <t>956036813</t>
  </si>
  <si>
    <t>105</t>
  </si>
  <si>
    <t>764511602</t>
  </si>
  <si>
    <t>Žlab podokapní z pozinkovaného plechu s povrchovou úpravou včetně háků a čel půlkruhový rš 330 mm</t>
  </si>
  <si>
    <t>-782473937</t>
  </si>
  <si>
    <t>106</t>
  </si>
  <si>
    <t>764511643</t>
  </si>
  <si>
    <t>Žlab podokapní z pozinkovaného plechu s povrchovou úpravou včetně háků a čel kotlík oválný (trychtýřový), rš žlabu/průměr svodu 330/120 mm</t>
  </si>
  <si>
    <t>-1050106831</t>
  </si>
  <si>
    <t>107</t>
  </si>
  <si>
    <t>764518623</t>
  </si>
  <si>
    <t>Svod z pozinkovaného plechu s upraveným povrchem včetně objímek, kolen a odskoků kruhový, průměru 120 mm</t>
  </si>
  <si>
    <t>-1994125367</t>
  </si>
  <si>
    <t>108</t>
  </si>
  <si>
    <t>998764102</t>
  </si>
  <si>
    <t>Přesun hmot pro konstrukce klempířské stanovený z hmotnosti přesunovaného materiálu vodorovná dopravní vzdálenost do 50 m v objektech výšky přes 6 do 12 m</t>
  </si>
  <si>
    <t>-1617833534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</si>
  <si>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</si>
  <si>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</si>
  <si>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</si>
  <si>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109</t>
  </si>
  <si>
    <t>767610122</t>
  </si>
  <si>
    <t>Montáž oken jednoduchých z hliníkových nebo ocelových profilů na polyuretanovou pěnu otevíravých do celostěnových panelů nebo ocelové konstrukce, plochy přes 0,6 do 1,5 m2</t>
  </si>
  <si>
    <t>-1959236478</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</si>
  <si>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</si>
  <si>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1,2*0,5*25</t>
  </si>
  <si>
    <t>110</t>
  </si>
  <si>
    <t>5534152R</t>
  </si>
  <si>
    <t>okno Al s fixním zasklením</t>
  </si>
  <si>
    <t>721632317</t>
  </si>
  <si>
    <t>111</t>
  </si>
  <si>
    <t>767610123</t>
  </si>
  <si>
    <t>Montáž oken jednoduchých z hliníkových nebo ocelových profilů na polyuretanovou pěnu otevíravých do celostěnových panelů nebo ocelové konstrukce, plochy přes 1,5 do 2,5 m2</t>
  </si>
  <si>
    <t>1434106604</t>
  </si>
  <si>
    <t>1,2*1,4*17</t>
  </si>
  <si>
    <t>112</t>
  </si>
  <si>
    <t>5534176R</t>
  </si>
  <si>
    <t>okno Al otevíravě sklopné dvoukřídlové 1200x1400mm</t>
  </si>
  <si>
    <t>114994858</t>
  </si>
  <si>
    <t>113</t>
  </si>
  <si>
    <t>767640111</t>
  </si>
  <si>
    <t>Montáž dveří ocelových vchodových jednokřídlových bez nadsvětlíku</t>
  </si>
  <si>
    <t>374763210</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</si>
  <si>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</si>
  <si>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114</t>
  </si>
  <si>
    <t>55341156R</t>
  </si>
  <si>
    <t>Výplně otvorů staveb - kovové dveře kovové dveře exteriérové dvouplášťové PN 74 6563 se speciální zárubní, zateplené jednokřídlé 90x 197cm</t>
  </si>
  <si>
    <t>38298716</t>
  </si>
  <si>
    <t>115</t>
  </si>
  <si>
    <t>767651114</t>
  </si>
  <si>
    <t>Montáž vrat garážových nebo průmyslových sekčních zajížděcích pod strop, plochy přes 13 m2</t>
  </si>
  <si>
    <t>-710185406</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</si>
  <si>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</si>
  <si>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116</t>
  </si>
  <si>
    <t>5534587R</t>
  </si>
  <si>
    <t>vrata garážová sekční zateplená  lamela typ M  rozměr 4000x4000mm</t>
  </si>
  <si>
    <t>-1067688478</t>
  </si>
  <si>
    <t>117</t>
  </si>
  <si>
    <t>767652210</t>
  </si>
  <si>
    <t>Montáž vrat garážových nebo průmyslových otvíravých do ocelové konstrukce, plochy do 6 m2</t>
  </si>
  <si>
    <t>611664574</t>
  </si>
  <si>
    <t>118</t>
  </si>
  <si>
    <t>5534191R</t>
  </si>
  <si>
    <t>vrata ocelová 2000x2000 D dvoukřídlá zateplená</t>
  </si>
  <si>
    <t>-1311925195</t>
  </si>
  <si>
    <t>119</t>
  </si>
  <si>
    <t>767652220</t>
  </si>
  <si>
    <t>Montáž vrat garážových nebo průmyslových otvíravých do ocelové konstrukce, plochy přes 6 do 9 m2</t>
  </si>
  <si>
    <t>2071211173</t>
  </si>
  <si>
    <t>120</t>
  </si>
  <si>
    <t>5534192R</t>
  </si>
  <si>
    <t>vrata ocelová 3000x2500 D dvoukřídlá oboustranně opláštěná</t>
  </si>
  <si>
    <t>-1212810127</t>
  </si>
  <si>
    <t>121</t>
  </si>
  <si>
    <t>998767102</t>
  </si>
  <si>
    <t>Přesun hmot pro zámečnické konstrukce stanovený z hmotnosti přesunovaného materiálu vodorovná dopravní vzdálenost do 50 m v objektech výšky přes 6 do 12 m</t>
  </si>
  <si>
    <t>-1423181650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</si>
  <si>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</si>
  <si>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</si>
  <si>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</si>
  <si>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122</t>
  </si>
  <si>
    <t>783301401</t>
  </si>
  <si>
    <t>Příprava podkladu zámečnických konstrukcí před provedením nátěru ometení</t>
  </si>
  <si>
    <t>226216921</t>
  </si>
  <si>
    <t>123</t>
  </si>
  <si>
    <t>783343101</t>
  </si>
  <si>
    <t>Základní impregnační nátěr zámečnických konstrukcí aktivátorem rzi na zkorodovaný povrch jednonásobný polyuretanový</t>
  </si>
  <si>
    <t>-570350361</t>
  </si>
  <si>
    <t>124</t>
  </si>
  <si>
    <t>783344101</t>
  </si>
  <si>
    <t>Základní nátěr zámečnických konstrukcí jednonásobný polyuretanový</t>
  </si>
  <si>
    <t>2046738850</t>
  </si>
  <si>
    <t>125</t>
  </si>
  <si>
    <t>783347101</t>
  </si>
  <si>
    <t>Krycí nátěr (email) zámečnických konstrukcí jednonásobný polyuretanový</t>
  </si>
  <si>
    <t>534369421</t>
  </si>
  <si>
    <t>126</t>
  </si>
  <si>
    <t>783947151</t>
  </si>
  <si>
    <t>Krycí (uzavírací) nátěr betonových podlah jednonásobný polyuretanový vodou ředitelný</t>
  </si>
  <si>
    <t>1009738440</t>
  </si>
  <si>
    <t>784</t>
  </si>
  <si>
    <t>Dokončovací práce - malby a tapety</t>
  </si>
  <si>
    <t>127</t>
  </si>
  <si>
    <t>784211103</t>
  </si>
  <si>
    <t>Malby z malířských směsí otěruvzdorných za mokra dvojnásobné, bílé za mokra otěruvzdorné výborně v místnostech výšky přes 3,80 do 5,00 m</t>
  </si>
  <si>
    <t>878856049</t>
  </si>
  <si>
    <t>02 - VRN</t>
  </si>
  <si>
    <t>VRN - Vedlejší rozpočtové náklady</t>
  </si>
  <si>
    <t xml:space="preserve">    VRN1 - Průzkumné, geodetické a projektové práce</t>
  </si>
  <si>
    <t xml:space="preserve">    VRN3 - Zařízení staveniště</t>
  </si>
  <si>
    <t xml:space="preserve">    VRN6 - Územní vlivy</t>
  </si>
  <si>
    <t>Vedlejší rozpočtové náklady</t>
  </si>
  <si>
    <t>VRN1</t>
  </si>
  <si>
    <t>Průzkumné, geodetické a projektové práce</t>
  </si>
  <si>
    <t>013254000</t>
  </si>
  <si>
    <t>Dokumentace skutečného provedení stavby</t>
  </si>
  <si>
    <t>…</t>
  </si>
  <si>
    <t>1024</t>
  </si>
  <si>
    <t>-1160019627</t>
  </si>
  <si>
    <t>VRN3</t>
  </si>
  <si>
    <t>Zařízení staveniště</t>
  </si>
  <si>
    <t>030001000</t>
  </si>
  <si>
    <t>1696334906</t>
  </si>
  <si>
    <t>032903000</t>
  </si>
  <si>
    <t>Náklady na provoz a údržbu vybavení staveniště</t>
  </si>
  <si>
    <t>617924522</t>
  </si>
  <si>
    <t>039103000</t>
  </si>
  <si>
    <t>Rozebrání, bourání a odvoz zařízení staveniště</t>
  </si>
  <si>
    <t>-1411844289</t>
  </si>
  <si>
    <t>VRN6</t>
  </si>
  <si>
    <t>Územní vlivy</t>
  </si>
  <si>
    <t>060001000</t>
  </si>
  <si>
    <t>-652541266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</si>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</sst>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6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5"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0" fillId="0" borderId="18"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2" fillId="0" borderId="3" xfId="0" applyFont="1" applyBorder="1" applyAlignment="1">
      <alignment vertical="center"/>
    </xf>
    <xf numFmtId="0" fontId="32" fillId="2" borderId="18"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33" fillId="0" borderId="23" xfId="0" applyFont="1" applyBorder="1" applyAlignment="1">
      <alignment vertical="center" wrapText="1"/>
    </xf>
    <xf numFmtId="0" fontId="33" fillId="0" borderId="24" xfId="0" applyFont="1" applyBorder="1" applyAlignment="1">
      <alignment vertical="center" wrapText="1"/>
    </xf>
    <xf numFmtId="0" fontId="33" fillId="0" borderId="25" xfId="0" applyFont="1" applyBorder="1" applyAlignment="1">
      <alignment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6" xfId="0" applyFont="1" applyBorder="1" applyAlignment="1">
      <alignment vertical="center" wrapText="1"/>
    </xf>
    <xf numFmtId="0" fontId="33"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vertical="center" wrapText="1"/>
    </xf>
    <xf numFmtId="0" fontId="33" fillId="0" borderId="28" xfId="0" applyFont="1" applyBorder="1" applyAlignment="1">
      <alignment vertical="center" wrapText="1"/>
    </xf>
    <xf numFmtId="0" fontId="37" fillId="0" borderId="29" xfId="0" applyFont="1" applyBorder="1" applyAlignment="1">
      <alignment vertical="center" wrapText="1"/>
    </xf>
    <xf numFmtId="0" fontId="33" fillId="0" borderId="30" xfId="0" applyFont="1" applyBorder="1" applyAlignment="1">
      <alignment vertical="center" wrapText="1"/>
    </xf>
    <xf numFmtId="0" fontId="33" fillId="0" borderId="0" xfId="0" applyFont="1" applyBorder="1" applyAlignment="1">
      <alignment vertical="top"/>
    </xf>
    <xf numFmtId="0" fontId="33" fillId="0" borderId="0" xfId="0" applyFont="1" applyAlignment="1">
      <alignment vertical="top"/>
    </xf>
    <xf numFmtId="0" fontId="33" fillId="0" borderId="23" xfId="0" applyFont="1" applyBorder="1" applyAlignment="1">
      <alignment horizontal="left" vertical="center"/>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9" xfId="0" applyFont="1" applyBorder="1" applyAlignment="1">
      <alignment horizontal="left" vertical="center"/>
    </xf>
    <xf numFmtId="0" fontId="35" fillId="0" borderId="29" xfId="0" applyFont="1" applyBorder="1" applyAlignment="1">
      <alignment horizontal="center" vertical="center"/>
    </xf>
    <xf numFmtId="0" fontId="38" fillId="0" borderId="29"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3" fillId="0" borderId="28" xfId="0" applyFont="1" applyBorder="1" applyAlignment="1">
      <alignment horizontal="left" vertical="center"/>
    </xf>
    <xf numFmtId="0" fontId="37" fillId="0" borderId="29" xfId="0" applyFont="1" applyBorder="1" applyAlignment="1">
      <alignment horizontal="left" vertical="center"/>
    </xf>
    <xf numFmtId="0" fontId="33" fillId="0" borderId="30" xfId="0" applyFont="1" applyBorder="1" applyAlignment="1">
      <alignment horizontal="left" vertical="center"/>
    </xf>
    <xf numFmtId="0" fontId="33"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9" xfId="0" applyFont="1" applyBorder="1" applyAlignment="1">
      <alignment horizontal="left" vertical="center"/>
    </xf>
    <xf numFmtId="0" fontId="33" fillId="0" borderId="0" xfId="0" applyFont="1" applyBorder="1" applyAlignment="1">
      <alignment horizontal="left" vertical="center" wrapText="1"/>
    </xf>
    <xf numFmtId="0" fontId="36" fillId="0" borderId="0" xfId="0" applyFont="1" applyBorder="1" applyAlignment="1">
      <alignment horizontal="center" vertical="center" wrapText="1"/>
    </xf>
    <xf numFmtId="0" fontId="33" fillId="0" borderId="23" xfId="0" applyFont="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8" xfId="0" applyFont="1" applyBorder="1" applyAlignment="1">
      <alignment horizontal="left" vertical="center" wrapText="1"/>
    </xf>
    <xf numFmtId="0" fontId="36" fillId="0" borderId="29"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8"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9" xfId="0" applyFont="1" applyBorder="1" applyAlignment="1">
      <alignment vertical="center"/>
    </xf>
    <xf numFmtId="0" fontId="35" fillId="0" borderId="29"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9" xfId="0" applyBorder="1" applyAlignment="1">
      <alignment vertical="top"/>
    </xf>
    <xf numFmtId="0" fontId="35" fillId="0" borderId="29" xfId="0" applyFont="1" applyBorder="1" applyAlignment="1">
      <alignment horizontal="left"/>
    </xf>
    <xf numFmtId="0" fontId="38" fillId="0" borderId="29" xfId="0" applyFont="1" applyBorder="1" applyAlignment="1">
      <alignment/>
    </xf>
    <xf numFmtId="0" fontId="33" fillId="0" borderId="26" xfId="0" applyFont="1" applyBorder="1" applyAlignment="1">
      <alignment vertical="top"/>
    </xf>
    <xf numFmtId="0" fontId="33" fillId="0" borderId="27" xfId="0" applyFont="1" applyBorder="1" applyAlignment="1">
      <alignment vertical="top"/>
    </xf>
    <xf numFmtId="0" fontId="33" fillId="0" borderId="0" xfId="0" applyFont="1" applyBorder="1" applyAlignment="1">
      <alignment horizontal="center" vertical="center"/>
    </xf>
    <xf numFmtId="0" fontId="33" fillId="0" borderId="0" xfId="0" applyFont="1" applyBorder="1" applyAlignment="1">
      <alignment horizontal="left" vertical="top"/>
    </xf>
    <xf numFmtId="0" fontId="33" fillId="0" borderId="28" xfId="0" applyFont="1" applyBorder="1" applyAlignment="1">
      <alignment vertical="top"/>
    </xf>
    <xf numFmtId="0" fontId="33" fillId="0" borderId="29" xfId="0" applyFont="1" applyBorder="1" applyAlignment="1">
      <alignment vertical="top"/>
    </xf>
    <xf numFmtId="0" fontId="33" fillId="0" borderId="30" xfId="0" applyFont="1" applyBorder="1" applyAlignment="1">
      <alignment vertical="top"/>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6" fillId="0" borderId="0" xfId="0" applyFont="1" applyBorder="1" applyAlignment="1">
      <alignment horizontal="left" vertical="top"/>
    </xf>
    <xf numFmtId="0" fontId="36" fillId="0" borderId="0" xfId="0" applyFont="1" applyBorder="1" applyAlignment="1">
      <alignment horizontal="left" vertical="center"/>
    </xf>
    <xf numFmtId="0" fontId="35" fillId="0" borderId="29" xfId="0" applyFont="1" applyBorder="1" applyAlignment="1">
      <alignment horizontal="left"/>
    </xf>
    <xf numFmtId="0" fontId="34" fillId="0" borderId="0" xfId="0" applyFont="1" applyBorder="1" applyAlignment="1">
      <alignment horizontal="center" vertical="center" wrapText="1"/>
    </xf>
    <xf numFmtId="0" fontId="36" fillId="0" borderId="0" xfId="0" applyFont="1" applyBorder="1" applyAlignment="1">
      <alignment horizontal="left" vertical="center" wrapText="1"/>
    </xf>
    <xf numFmtId="0" fontId="34" fillId="0" borderId="0" xfId="0" applyFont="1" applyBorder="1" applyAlignment="1">
      <alignment horizontal="center" vertical="center"/>
    </xf>
    <xf numFmtId="0" fontId="35" fillId="0" borderId="29" xfId="0" applyFont="1" applyBorder="1" applyAlignment="1">
      <alignment horizontal="left" wrapText="1"/>
    </xf>
    <xf numFmtId="49" fontId="36"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49" width="18.57421875" style="0" hidden="1" customWidth="1"/>
    <col min="50" max="51" width="21.421875" style="0" hidden="1" customWidth="1"/>
    <col min="52" max="52" width="18.57421875" style="0" hidden="1" customWidth="1"/>
    <col min="53" max="53" width="16.421875" style="0" hidden="1" customWidth="1"/>
    <col min="54" max="54" width="21.421875" style="0" hidden="1" customWidth="1"/>
    <col min="55" max="55" width="18.57421875" style="0" hidden="1" customWidth="1"/>
    <col min="56" max="56" width="16.421875" style="0" hidden="1" customWidth="1"/>
    <col min="57" max="57" width="57.00390625" style="0" customWidth="1"/>
    <col min="71" max="91" width="9.140625" style="0" hidden="1" customWidth="1"/>
  </cols>
  <sheetData>
    <row r="1" spans="1:74" ht="12">
      <c r="A1" s="15" t="s">
        <v>0</v>
      </c>
      <c r="AZ1" s="15" t="s">
        <v>1</v>
      </c>
      <c r="BA1" s="15" t="s">
        <v>2</v>
      </c>
      <c r="BB1" s="15" t="s">
        <v>3</v>
      </c>
      <c r="BT1" s="15" t="s">
        <v>4</v>
      </c>
      <c r="BU1" s="15" t="s">
        <v>4</v>
      </c>
      <c r="BV1" s="15" t="s">
        <v>5</v>
      </c>
    </row>
    <row r="2" spans="44:72" ht="36.9" customHeight="1">
      <c r="AR2" s="323"/>
      <c r="AS2" s="323"/>
      <c r="AT2" s="323"/>
      <c r="AU2" s="323"/>
      <c r="AV2" s="323"/>
      <c r="AW2" s="323"/>
      <c r="AX2" s="323"/>
      <c r="AY2" s="323"/>
      <c r="AZ2" s="323"/>
      <c r="BA2" s="323"/>
      <c r="BB2" s="323"/>
      <c r="BC2" s="323"/>
      <c r="BD2" s="323"/>
      <c r="BE2" s="323"/>
      <c r="BS2" s="16" t="s">
        <v>6</v>
      </c>
      <c r="BT2" s="16" t="s">
        <v>7</v>
      </c>
    </row>
    <row r="3" spans="2:72"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35" t="s">
        <v>14</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1"/>
      <c r="AQ5" s="21"/>
      <c r="AR5" s="19"/>
      <c r="BE5" s="315" t="s">
        <v>15</v>
      </c>
      <c r="BS5" s="16" t="s">
        <v>6</v>
      </c>
    </row>
    <row r="6" spans="2:71" ht="36.9" customHeight="1">
      <c r="B6" s="20"/>
      <c r="C6" s="21"/>
      <c r="D6" s="27" t="s">
        <v>16</v>
      </c>
      <c r="E6" s="21"/>
      <c r="F6" s="21"/>
      <c r="G6" s="21"/>
      <c r="H6" s="21"/>
      <c r="I6" s="21"/>
      <c r="J6" s="21"/>
      <c r="K6" s="337" t="s">
        <v>17</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1"/>
      <c r="AQ6" s="21"/>
      <c r="AR6" s="19"/>
      <c r="BE6" s="316"/>
      <c r="BS6" s="16" t="s">
        <v>6</v>
      </c>
    </row>
    <row r="7" spans="2:7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16"/>
      <c r="BS7" s="16" t="s">
        <v>6</v>
      </c>
    </row>
    <row r="8" spans="2:7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316"/>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16"/>
      <c r="BS9" s="16" t="s">
        <v>6</v>
      </c>
    </row>
    <row r="10" spans="2:7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19</v>
      </c>
      <c r="AO10" s="21"/>
      <c r="AP10" s="21"/>
      <c r="AQ10" s="21"/>
      <c r="AR10" s="19"/>
      <c r="BE10" s="316"/>
      <c r="BS10" s="16" t="s">
        <v>6</v>
      </c>
    </row>
    <row r="11" spans="2:7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19</v>
      </c>
      <c r="AO11" s="21"/>
      <c r="AP11" s="21"/>
      <c r="AQ11" s="21"/>
      <c r="AR11" s="19"/>
      <c r="BE11" s="316"/>
      <c r="BS11" s="16" t="s">
        <v>6</v>
      </c>
    </row>
    <row r="12" spans="2:71" ht="6.9"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16"/>
      <c r="BS12" s="16" t="s">
        <v>6</v>
      </c>
    </row>
    <row r="13" spans="2:71"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316"/>
      <c r="BS13" s="16" t="s">
        <v>6</v>
      </c>
    </row>
    <row r="14" spans="2:71" ht="10.2">
      <c r="B14" s="20"/>
      <c r="C14" s="21"/>
      <c r="D14" s="21"/>
      <c r="E14" s="338" t="s">
        <v>30</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28" t="s">
        <v>28</v>
      </c>
      <c r="AL14" s="21"/>
      <c r="AM14" s="21"/>
      <c r="AN14" s="30" t="s">
        <v>30</v>
      </c>
      <c r="AO14" s="21"/>
      <c r="AP14" s="21"/>
      <c r="AQ14" s="21"/>
      <c r="AR14" s="19"/>
      <c r="BE14" s="316"/>
      <c r="BS14" s="16" t="s">
        <v>6</v>
      </c>
    </row>
    <row r="15" spans="2:71" ht="6.9"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16"/>
      <c r="BS15" s="16" t="s">
        <v>4</v>
      </c>
    </row>
    <row r="16" spans="2:71"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19</v>
      </c>
      <c r="AO16" s="21"/>
      <c r="AP16" s="21"/>
      <c r="AQ16" s="21"/>
      <c r="AR16" s="19"/>
      <c r="BE16" s="316"/>
      <c r="BS16" s="16" t="s">
        <v>4</v>
      </c>
    </row>
    <row r="17" spans="2:71" ht="18.45"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19</v>
      </c>
      <c r="AO17" s="21"/>
      <c r="AP17" s="21"/>
      <c r="AQ17" s="21"/>
      <c r="AR17" s="19"/>
      <c r="BE17" s="316"/>
      <c r="BS17" s="16" t="s">
        <v>33</v>
      </c>
    </row>
    <row r="18" spans="2:71" ht="6.9"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16"/>
      <c r="BS18" s="16" t="s">
        <v>6</v>
      </c>
    </row>
    <row r="19" spans="2:71" ht="12" customHeight="1">
      <c r="B19" s="20"/>
      <c r="C19" s="21"/>
      <c r="D19" s="28"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19</v>
      </c>
      <c r="AO19" s="21"/>
      <c r="AP19" s="21"/>
      <c r="AQ19" s="21"/>
      <c r="AR19" s="19"/>
      <c r="BE19" s="316"/>
      <c r="BS19" s="16" t="s">
        <v>6</v>
      </c>
    </row>
    <row r="20" spans="2:71" ht="18.45"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19</v>
      </c>
      <c r="AO20" s="21"/>
      <c r="AP20" s="21"/>
      <c r="AQ20" s="21"/>
      <c r="AR20" s="19"/>
      <c r="BE20" s="316"/>
      <c r="BS20" s="16" t="s">
        <v>4</v>
      </c>
    </row>
    <row r="21" spans="2:57" ht="6.9"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16"/>
    </row>
    <row r="22" spans="2:57" ht="12" customHeight="1">
      <c r="B22" s="20"/>
      <c r="C22" s="21"/>
      <c r="D22" s="28"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16"/>
    </row>
    <row r="23" spans="2:57" ht="40.8" customHeight="1">
      <c r="B23" s="20"/>
      <c r="C23" s="21"/>
      <c r="D23" s="21"/>
      <c r="E23" s="340" t="s">
        <v>37</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21"/>
      <c r="AP23" s="21"/>
      <c r="AQ23" s="21"/>
      <c r="AR23" s="19"/>
      <c r="BE23" s="316"/>
    </row>
    <row r="24" spans="2:57" ht="6.9"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16"/>
    </row>
    <row r="25" spans="2:57" ht="6.9"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16"/>
    </row>
    <row r="26" spans="2:57" s="1" customFormat="1" ht="25.95" customHeight="1">
      <c r="B26" s="33"/>
      <c r="C26" s="34"/>
      <c r="D26" s="35" t="s">
        <v>38</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17">
        <f>ROUND(AG54,2)</f>
        <v>0</v>
      </c>
      <c r="AL26" s="318"/>
      <c r="AM26" s="318"/>
      <c r="AN26" s="318"/>
      <c r="AO26" s="318"/>
      <c r="AP26" s="34"/>
      <c r="AQ26" s="34"/>
      <c r="AR26" s="37"/>
      <c r="BE26" s="316"/>
    </row>
    <row r="27" spans="2:57" s="1" customFormat="1" ht="6.9"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16"/>
    </row>
    <row r="28" spans="2:57" s="1" customFormat="1" ht="10.2">
      <c r="B28" s="33"/>
      <c r="C28" s="34"/>
      <c r="D28" s="34"/>
      <c r="E28" s="34"/>
      <c r="F28" s="34"/>
      <c r="G28" s="34"/>
      <c r="H28" s="34"/>
      <c r="I28" s="34"/>
      <c r="J28" s="34"/>
      <c r="K28" s="34"/>
      <c r="L28" s="341" t="s">
        <v>39</v>
      </c>
      <c r="M28" s="341"/>
      <c r="N28" s="341"/>
      <c r="O28" s="341"/>
      <c r="P28" s="341"/>
      <c r="Q28" s="34"/>
      <c r="R28" s="34"/>
      <c r="S28" s="34"/>
      <c r="T28" s="34"/>
      <c r="U28" s="34"/>
      <c r="V28" s="34"/>
      <c r="W28" s="341" t="s">
        <v>40</v>
      </c>
      <c r="X28" s="341"/>
      <c r="Y28" s="341"/>
      <c r="Z28" s="341"/>
      <c r="AA28" s="341"/>
      <c r="AB28" s="341"/>
      <c r="AC28" s="341"/>
      <c r="AD28" s="341"/>
      <c r="AE28" s="341"/>
      <c r="AF28" s="34"/>
      <c r="AG28" s="34"/>
      <c r="AH28" s="34"/>
      <c r="AI28" s="34"/>
      <c r="AJ28" s="34"/>
      <c r="AK28" s="341" t="s">
        <v>41</v>
      </c>
      <c r="AL28" s="341"/>
      <c r="AM28" s="341"/>
      <c r="AN28" s="341"/>
      <c r="AO28" s="341"/>
      <c r="AP28" s="34"/>
      <c r="AQ28" s="34"/>
      <c r="AR28" s="37"/>
      <c r="BE28" s="316"/>
    </row>
    <row r="29" spans="2:57" s="2" customFormat="1" ht="14.4" customHeight="1">
      <c r="B29" s="38"/>
      <c r="C29" s="39"/>
      <c r="D29" s="28" t="s">
        <v>42</v>
      </c>
      <c r="E29" s="39"/>
      <c r="F29" s="28" t="s">
        <v>43</v>
      </c>
      <c r="G29" s="39"/>
      <c r="H29" s="39"/>
      <c r="I29" s="39"/>
      <c r="J29" s="39"/>
      <c r="K29" s="39"/>
      <c r="L29" s="342">
        <v>0.21</v>
      </c>
      <c r="M29" s="314"/>
      <c r="N29" s="314"/>
      <c r="O29" s="314"/>
      <c r="P29" s="314"/>
      <c r="Q29" s="39"/>
      <c r="R29" s="39"/>
      <c r="S29" s="39"/>
      <c r="T29" s="39"/>
      <c r="U29" s="39"/>
      <c r="V29" s="39"/>
      <c r="W29" s="313">
        <f>ROUND(AZ54,2)</f>
        <v>0</v>
      </c>
      <c r="X29" s="314"/>
      <c r="Y29" s="314"/>
      <c r="Z29" s="314"/>
      <c r="AA29" s="314"/>
      <c r="AB29" s="314"/>
      <c r="AC29" s="314"/>
      <c r="AD29" s="314"/>
      <c r="AE29" s="314"/>
      <c r="AF29" s="39"/>
      <c r="AG29" s="39"/>
      <c r="AH29" s="39"/>
      <c r="AI29" s="39"/>
      <c r="AJ29" s="39"/>
      <c r="AK29" s="313">
        <f>ROUND(AV54,2)</f>
        <v>0</v>
      </c>
      <c r="AL29" s="314"/>
      <c r="AM29" s="314"/>
      <c r="AN29" s="314"/>
      <c r="AO29" s="314"/>
      <c r="AP29" s="39"/>
      <c r="AQ29" s="39"/>
      <c r="AR29" s="40"/>
      <c r="BE29" s="316"/>
    </row>
    <row r="30" spans="2:57" s="2" customFormat="1" ht="14.4" customHeight="1">
      <c r="B30" s="38"/>
      <c r="C30" s="39"/>
      <c r="D30" s="39"/>
      <c r="E30" s="39"/>
      <c r="F30" s="28" t="s">
        <v>44</v>
      </c>
      <c r="G30" s="39"/>
      <c r="H30" s="39"/>
      <c r="I30" s="39"/>
      <c r="J30" s="39"/>
      <c r="K30" s="39"/>
      <c r="L30" s="342">
        <v>0.15</v>
      </c>
      <c r="M30" s="314"/>
      <c r="N30" s="314"/>
      <c r="O30" s="314"/>
      <c r="P30" s="314"/>
      <c r="Q30" s="39"/>
      <c r="R30" s="39"/>
      <c r="S30" s="39"/>
      <c r="T30" s="39"/>
      <c r="U30" s="39"/>
      <c r="V30" s="39"/>
      <c r="W30" s="313">
        <f>ROUND(BA54,2)</f>
        <v>0</v>
      </c>
      <c r="X30" s="314"/>
      <c r="Y30" s="314"/>
      <c r="Z30" s="314"/>
      <c r="AA30" s="314"/>
      <c r="AB30" s="314"/>
      <c r="AC30" s="314"/>
      <c r="AD30" s="314"/>
      <c r="AE30" s="314"/>
      <c r="AF30" s="39"/>
      <c r="AG30" s="39"/>
      <c r="AH30" s="39"/>
      <c r="AI30" s="39"/>
      <c r="AJ30" s="39"/>
      <c r="AK30" s="313">
        <f>ROUND(AW54,2)</f>
        <v>0</v>
      </c>
      <c r="AL30" s="314"/>
      <c r="AM30" s="314"/>
      <c r="AN30" s="314"/>
      <c r="AO30" s="314"/>
      <c r="AP30" s="39"/>
      <c r="AQ30" s="39"/>
      <c r="AR30" s="40"/>
      <c r="BE30" s="316"/>
    </row>
    <row r="31" spans="2:57" s="2" customFormat="1" ht="14.4" customHeight="1" hidden="1">
      <c r="B31" s="38"/>
      <c r="C31" s="39"/>
      <c r="D31" s="39"/>
      <c r="E31" s="39"/>
      <c r="F31" s="28" t="s">
        <v>45</v>
      </c>
      <c r="G31" s="39"/>
      <c r="H31" s="39"/>
      <c r="I31" s="39"/>
      <c r="J31" s="39"/>
      <c r="K31" s="39"/>
      <c r="L31" s="342">
        <v>0.21</v>
      </c>
      <c r="M31" s="314"/>
      <c r="N31" s="314"/>
      <c r="O31" s="314"/>
      <c r="P31" s="314"/>
      <c r="Q31" s="39"/>
      <c r="R31" s="39"/>
      <c r="S31" s="39"/>
      <c r="T31" s="39"/>
      <c r="U31" s="39"/>
      <c r="V31" s="39"/>
      <c r="W31" s="313">
        <f>ROUND(BB54,2)</f>
        <v>0</v>
      </c>
      <c r="X31" s="314"/>
      <c r="Y31" s="314"/>
      <c r="Z31" s="314"/>
      <c r="AA31" s="314"/>
      <c r="AB31" s="314"/>
      <c r="AC31" s="314"/>
      <c r="AD31" s="314"/>
      <c r="AE31" s="314"/>
      <c r="AF31" s="39"/>
      <c r="AG31" s="39"/>
      <c r="AH31" s="39"/>
      <c r="AI31" s="39"/>
      <c r="AJ31" s="39"/>
      <c r="AK31" s="313">
        <v>0</v>
      </c>
      <c r="AL31" s="314"/>
      <c r="AM31" s="314"/>
      <c r="AN31" s="314"/>
      <c r="AO31" s="314"/>
      <c r="AP31" s="39"/>
      <c r="AQ31" s="39"/>
      <c r="AR31" s="40"/>
      <c r="BE31" s="316"/>
    </row>
    <row r="32" spans="2:57" s="2" customFormat="1" ht="14.4" customHeight="1" hidden="1">
      <c r="B32" s="38"/>
      <c r="C32" s="39"/>
      <c r="D32" s="39"/>
      <c r="E32" s="39"/>
      <c r="F32" s="28" t="s">
        <v>46</v>
      </c>
      <c r="G32" s="39"/>
      <c r="H32" s="39"/>
      <c r="I32" s="39"/>
      <c r="J32" s="39"/>
      <c r="K32" s="39"/>
      <c r="L32" s="342">
        <v>0.15</v>
      </c>
      <c r="M32" s="314"/>
      <c r="N32" s="314"/>
      <c r="O32" s="314"/>
      <c r="P32" s="314"/>
      <c r="Q32" s="39"/>
      <c r="R32" s="39"/>
      <c r="S32" s="39"/>
      <c r="T32" s="39"/>
      <c r="U32" s="39"/>
      <c r="V32" s="39"/>
      <c r="W32" s="313">
        <f>ROUND(BC54,2)</f>
        <v>0</v>
      </c>
      <c r="X32" s="314"/>
      <c r="Y32" s="314"/>
      <c r="Z32" s="314"/>
      <c r="AA32" s="314"/>
      <c r="AB32" s="314"/>
      <c r="AC32" s="314"/>
      <c r="AD32" s="314"/>
      <c r="AE32" s="314"/>
      <c r="AF32" s="39"/>
      <c r="AG32" s="39"/>
      <c r="AH32" s="39"/>
      <c r="AI32" s="39"/>
      <c r="AJ32" s="39"/>
      <c r="AK32" s="313">
        <v>0</v>
      </c>
      <c r="AL32" s="314"/>
      <c r="AM32" s="314"/>
      <c r="AN32" s="314"/>
      <c r="AO32" s="314"/>
      <c r="AP32" s="39"/>
      <c r="AQ32" s="39"/>
      <c r="AR32" s="40"/>
      <c r="BE32" s="316"/>
    </row>
    <row r="33" spans="2:44" s="2" customFormat="1" ht="14.4" customHeight="1" hidden="1">
      <c r="B33" s="38"/>
      <c r="C33" s="39"/>
      <c r="D33" s="39"/>
      <c r="E33" s="39"/>
      <c r="F33" s="28" t="s">
        <v>47</v>
      </c>
      <c r="G33" s="39"/>
      <c r="H33" s="39"/>
      <c r="I33" s="39"/>
      <c r="J33" s="39"/>
      <c r="K33" s="39"/>
      <c r="L33" s="342">
        <v>0</v>
      </c>
      <c r="M33" s="314"/>
      <c r="N33" s="314"/>
      <c r="O33" s="314"/>
      <c r="P33" s="314"/>
      <c r="Q33" s="39"/>
      <c r="R33" s="39"/>
      <c r="S33" s="39"/>
      <c r="T33" s="39"/>
      <c r="U33" s="39"/>
      <c r="V33" s="39"/>
      <c r="W33" s="313">
        <f>ROUND(BD54,2)</f>
        <v>0</v>
      </c>
      <c r="X33" s="314"/>
      <c r="Y33" s="314"/>
      <c r="Z33" s="314"/>
      <c r="AA33" s="314"/>
      <c r="AB33" s="314"/>
      <c r="AC33" s="314"/>
      <c r="AD33" s="314"/>
      <c r="AE33" s="314"/>
      <c r="AF33" s="39"/>
      <c r="AG33" s="39"/>
      <c r="AH33" s="39"/>
      <c r="AI33" s="39"/>
      <c r="AJ33" s="39"/>
      <c r="AK33" s="313">
        <v>0</v>
      </c>
      <c r="AL33" s="314"/>
      <c r="AM33" s="314"/>
      <c r="AN33" s="314"/>
      <c r="AO33" s="314"/>
      <c r="AP33" s="39"/>
      <c r="AQ33" s="39"/>
      <c r="AR33" s="40"/>
    </row>
    <row r="34" spans="2:44" s="1" customFormat="1" ht="6.9"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5" customHeight="1">
      <c r="B35" s="33"/>
      <c r="C35" s="41"/>
      <c r="D35" s="42" t="s">
        <v>48</v>
      </c>
      <c r="E35" s="43"/>
      <c r="F35" s="43"/>
      <c r="G35" s="43"/>
      <c r="H35" s="43"/>
      <c r="I35" s="43"/>
      <c r="J35" s="43"/>
      <c r="K35" s="43"/>
      <c r="L35" s="43"/>
      <c r="M35" s="43"/>
      <c r="N35" s="43"/>
      <c r="O35" s="43"/>
      <c r="P35" s="43"/>
      <c r="Q35" s="43"/>
      <c r="R35" s="43"/>
      <c r="S35" s="43"/>
      <c r="T35" s="44" t="s">
        <v>49</v>
      </c>
      <c r="U35" s="43"/>
      <c r="V35" s="43"/>
      <c r="W35" s="43"/>
      <c r="X35" s="319" t="s">
        <v>50</v>
      </c>
      <c r="Y35" s="320"/>
      <c r="Z35" s="320"/>
      <c r="AA35" s="320"/>
      <c r="AB35" s="320"/>
      <c r="AC35" s="43"/>
      <c r="AD35" s="43"/>
      <c r="AE35" s="43"/>
      <c r="AF35" s="43"/>
      <c r="AG35" s="43"/>
      <c r="AH35" s="43"/>
      <c r="AI35" s="43"/>
      <c r="AJ35" s="43"/>
      <c r="AK35" s="321">
        <f>SUM(AK26:AK33)</f>
        <v>0</v>
      </c>
      <c r="AL35" s="320"/>
      <c r="AM35" s="320"/>
      <c r="AN35" s="320"/>
      <c r="AO35" s="322"/>
      <c r="AP35" s="41"/>
      <c r="AQ35" s="41"/>
      <c r="AR35" s="37"/>
    </row>
    <row r="36" spans="2:44" s="1" customFormat="1" ht="6.9"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 customHeight="1">
      <c r="B42" s="33"/>
      <c r="C42" s="22" t="s">
        <v>51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1" customFormat="1" ht="12" customHeight="1">
      <c r="B44" s="33"/>
      <c r="C44" s="28" t="s">
        <v>13</v>
      </c>
      <c r="D44" s="34"/>
      <c r="E44" s="34"/>
      <c r="F44" s="34"/>
      <c r="G44" s="34"/>
      <c r="H44" s="34"/>
      <c r="I44" s="34"/>
      <c r="J44" s="34"/>
      <c r="K44" s="34"/>
      <c r="L44" s="34" t="str">
        <f>K5</f>
        <v>Javornik-hala-DPS</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7"/>
    </row>
    <row r="45" spans="2:44" s="3" customFormat="1" ht="36.9" customHeight="1">
      <c r="B45" s="49"/>
      <c r="C45" s="50" t="s">
        <v>16</v>
      </c>
      <c r="D45" s="51"/>
      <c r="E45" s="51"/>
      <c r="F45" s="51"/>
      <c r="G45" s="51"/>
      <c r="H45" s="51"/>
      <c r="I45" s="51"/>
      <c r="J45" s="51"/>
      <c r="K45" s="51"/>
      <c r="L45" s="332" t="str">
        <f>K6</f>
        <v>Zateplení obvodových konstrukcí, oprava střešního pláště a podlahy objektu haly</v>
      </c>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51"/>
      <c r="AQ45" s="51"/>
      <c r="AR45" s="52"/>
    </row>
    <row r="46" spans="2:44" s="1" customFormat="1" ht="6.9"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21</v>
      </c>
      <c r="D47" s="34"/>
      <c r="E47" s="34"/>
      <c r="F47" s="34"/>
      <c r="G47" s="34"/>
      <c r="H47" s="34"/>
      <c r="I47" s="34"/>
      <c r="J47" s="34"/>
      <c r="K47" s="34"/>
      <c r="L47" s="53" t="str">
        <f>IF(K8="","",K8)</f>
        <v>kat. úz. Zálesí u Javorníka, parc. č. 124</v>
      </c>
      <c r="M47" s="34"/>
      <c r="N47" s="34"/>
      <c r="O47" s="34"/>
      <c r="P47" s="34"/>
      <c r="Q47" s="34"/>
      <c r="R47" s="34"/>
      <c r="S47" s="34"/>
      <c r="T47" s="34"/>
      <c r="U47" s="34"/>
      <c r="V47" s="34"/>
      <c r="W47" s="34"/>
      <c r="X47" s="34"/>
      <c r="Y47" s="34"/>
      <c r="Z47" s="34"/>
      <c r="AA47" s="34"/>
      <c r="AB47" s="34"/>
      <c r="AC47" s="34"/>
      <c r="AD47" s="34"/>
      <c r="AE47" s="34"/>
      <c r="AF47" s="34"/>
      <c r="AG47" s="34"/>
      <c r="AH47" s="34"/>
      <c r="AI47" s="28" t="s">
        <v>23</v>
      </c>
      <c r="AJ47" s="34"/>
      <c r="AK47" s="34"/>
      <c r="AL47" s="34"/>
      <c r="AM47" s="334" t="str">
        <f>IF(AN8="","",AN8)</f>
        <v>10. 4. 2019</v>
      </c>
      <c r="AN47" s="334"/>
      <c r="AO47" s="34"/>
      <c r="AP47" s="34"/>
      <c r="AQ47" s="34"/>
      <c r="AR47" s="37"/>
    </row>
    <row r="48" spans="2:44" s="1" customFormat="1" ht="6.9"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2:56" s="1" customFormat="1" ht="12.6" customHeight="1">
      <c r="B49" s="33"/>
      <c r="C49" s="28" t="s">
        <v>25</v>
      </c>
      <c r="D49" s="34"/>
      <c r="E49" s="34"/>
      <c r="F49" s="34"/>
      <c r="G49" s="34"/>
      <c r="H49" s="34"/>
      <c r="I49" s="34"/>
      <c r="J49" s="34"/>
      <c r="K49" s="34"/>
      <c r="L49" s="34" t="str">
        <f>IF(E11="","",E11)</f>
        <v>A.D.S. stabil s.r.o.</v>
      </c>
      <c r="M49" s="34"/>
      <c r="N49" s="34"/>
      <c r="O49" s="34"/>
      <c r="P49" s="34"/>
      <c r="Q49" s="34"/>
      <c r="R49" s="34"/>
      <c r="S49" s="34"/>
      <c r="T49" s="34"/>
      <c r="U49" s="34"/>
      <c r="V49" s="34"/>
      <c r="W49" s="34"/>
      <c r="X49" s="34"/>
      <c r="Y49" s="34"/>
      <c r="Z49" s="34"/>
      <c r="AA49" s="34"/>
      <c r="AB49" s="34"/>
      <c r="AC49" s="34"/>
      <c r="AD49" s="34"/>
      <c r="AE49" s="34"/>
      <c r="AF49" s="34"/>
      <c r="AG49" s="34"/>
      <c r="AH49" s="34"/>
      <c r="AI49" s="28" t="s">
        <v>31</v>
      </c>
      <c r="AJ49" s="34"/>
      <c r="AK49" s="34"/>
      <c r="AL49" s="34"/>
      <c r="AM49" s="330" t="str">
        <f>IF(E17="","",E17)</f>
        <v>BENUTA PRO s.r.o.</v>
      </c>
      <c r="AN49" s="331"/>
      <c r="AO49" s="331"/>
      <c r="AP49" s="331"/>
      <c r="AQ49" s="34"/>
      <c r="AR49" s="37"/>
      <c r="AS49" s="324" t="s">
        <v>52</v>
      </c>
      <c r="AT49" s="325"/>
      <c r="AU49" s="55"/>
      <c r="AV49" s="55"/>
      <c r="AW49" s="55"/>
      <c r="AX49" s="55"/>
      <c r="AY49" s="55"/>
      <c r="AZ49" s="55"/>
      <c r="BA49" s="55"/>
      <c r="BB49" s="55"/>
      <c r="BC49" s="55"/>
      <c r="BD49" s="56"/>
    </row>
    <row r="50" spans="2:56" s="1" customFormat="1" ht="12.6" customHeight="1">
      <c r="B50" s="33"/>
      <c r="C50" s="28" t="s">
        <v>29</v>
      </c>
      <c r="D50" s="34"/>
      <c r="E50" s="34"/>
      <c r="F50" s="34"/>
      <c r="G50" s="34"/>
      <c r="H50" s="34"/>
      <c r="I50" s="34"/>
      <c r="J50" s="34"/>
      <c r="K50" s="34"/>
      <c r="L50" s="3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34</v>
      </c>
      <c r="AJ50" s="34"/>
      <c r="AK50" s="34"/>
      <c r="AL50" s="34"/>
      <c r="AM50" s="330" t="str">
        <f>IF(E20="","",E20)</f>
        <v>Ing. T. Pacola</v>
      </c>
      <c r="AN50" s="331"/>
      <c r="AO50" s="331"/>
      <c r="AP50" s="331"/>
      <c r="AQ50" s="34"/>
      <c r="AR50" s="37"/>
      <c r="AS50" s="326"/>
      <c r="AT50" s="327"/>
      <c r="AU50" s="57"/>
      <c r="AV50" s="57"/>
      <c r="AW50" s="57"/>
      <c r="AX50" s="57"/>
      <c r="AY50" s="57"/>
      <c r="AZ50" s="57"/>
      <c r="BA50" s="57"/>
      <c r="BB50" s="57"/>
      <c r="BC50" s="57"/>
      <c r="BD50" s="58"/>
    </row>
    <row r="51" spans="2:56" s="1" customFormat="1" ht="10.8"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28"/>
      <c r="AT51" s="329"/>
      <c r="AU51" s="59"/>
      <c r="AV51" s="59"/>
      <c r="AW51" s="59"/>
      <c r="AX51" s="59"/>
      <c r="AY51" s="59"/>
      <c r="AZ51" s="59"/>
      <c r="BA51" s="59"/>
      <c r="BB51" s="59"/>
      <c r="BC51" s="59"/>
      <c r="BD51" s="60"/>
    </row>
    <row r="52" spans="2:56" s="1" customFormat="1" ht="29.25" customHeight="1">
      <c r="B52" s="33"/>
      <c r="C52" s="343" t="s">
        <v>53</v>
      </c>
      <c r="D52" s="344"/>
      <c r="E52" s="344"/>
      <c r="F52" s="344"/>
      <c r="G52" s="344"/>
      <c r="H52" s="61"/>
      <c r="I52" s="345" t="s">
        <v>54</v>
      </c>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6" t="s">
        <v>55</v>
      </c>
      <c r="AH52" s="344"/>
      <c r="AI52" s="344"/>
      <c r="AJ52" s="344"/>
      <c r="AK52" s="344"/>
      <c r="AL52" s="344"/>
      <c r="AM52" s="344"/>
      <c r="AN52" s="345" t="s">
        <v>56</v>
      </c>
      <c r="AO52" s="344"/>
      <c r="AP52" s="344"/>
      <c r="AQ52" s="62" t="s">
        <v>57</v>
      </c>
      <c r="AR52" s="37"/>
      <c r="AS52" s="63" t="s">
        <v>58</v>
      </c>
      <c r="AT52" s="64" t="s">
        <v>59</v>
      </c>
      <c r="AU52" s="64" t="s">
        <v>60</v>
      </c>
      <c r="AV52" s="64" t="s">
        <v>61</v>
      </c>
      <c r="AW52" s="64" t="s">
        <v>62</v>
      </c>
      <c r="AX52" s="64" t="s">
        <v>63</v>
      </c>
      <c r="AY52" s="64" t="s">
        <v>64</v>
      </c>
      <c r="AZ52" s="64" t="s">
        <v>65</v>
      </c>
      <c r="BA52" s="64" t="s">
        <v>66</v>
      </c>
      <c r="BB52" s="64" t="s">
        <v>67</v>
      </c>
      <c r="BC52" s="64" t="s">
        <v>68</v>
      </c>
      <c r="BD52" s="65" t="s">
        <v>69</v>
      </c>
    </row>
    <row r="53" spans="2:56" s="1" customFormat="1" ht="10.8"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6"/>
      <c r="AT53" s="67"/>
      <c r="AU53" s="67"/>
      <c r="AV53" s="67"/>
      <c r="AW53" s="67"/>
      <c r="AX53" s="67"/>
      <c r="AY53" s="67"/>
      <c r="AZ53" s="67"/>
      <c r="BA53" s="67"/>
      <c r="BB53" s="67"/>
      <c r="BC53" s="67"/>
      <c r="BD53" s="68"/>
    </row>
    <row r="54" spans="2:90" s="4" customFormat="1" ht="32.4" customHeight="1">
      <c r="B54" s="69"/>
      <c r="C54" s="70" t="s">
        <v>70</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350">
        <f>ROUND(SUM(AG55:AG56),2)</f>
        <v>0</v>
      </c>
      <c r="AH54" s="350"/>
      <c r="AI54" s="350"/>
      <c r="AJ54" s="350"/>
      <c r="AK54" s="350"/>
      <c r="AL54" s="350"/>
      <c r="AM54" s="350"/>
      <c r="AN54" s="351">
        <f>SUM(AG54,AT54)</f>
        <v>0</v>
      </c>
      <c r="AO54" s="351"/>
      <c r="AP54" s="351"/>
      <c r="AQ54" s="73" t="s">
        <v>19</v>
      </c>
      <c r="AR54" s="74"/>
      <c r="AS54" s="75">
        <f>ROUND(SUM(AS55:AS56),2)</f>
        <v>0</v>
      </c>
      <c r="AT54" s="76">
        <f>ROUND(SUM(AV54:AW54),2)</f>
        <v>0</v>
      </c>
      <c r="AU54" s="77">
        <f>ROUND(SUM(AU55:AU56),5)</f>
        <v>0</v>
      </c>
      <c r="AV54" s="76">
        <f>ROUND(AZ54*L29,2)</f>
        <v>0</v>
      </c>
      <c r="AW54" s="76">
        <f>ROUND(BA54*L30,2)</f>
        <v>0</v>
      </c>
      <c r="AX54" s="76">
        <f>ROUND(BB54*L29,2)</f>
        <v>0</v>
      </c>
      <c r="AY54" s="76">
        <f>ROUND(BC54*L30,2)</f>
        <v>0</v>
      </c>
      <c r="AZ54" s="76">
        <f>ROUND(SUM(AZ55:AZ56),2)</f>
        <v>0</v>
      </c>
      <c r="BA54" s="76">
        <f>ROUND(SUM(BA55:BA56),2)</f>
        <v>0</v>
      </c>
      <c r="BB54" s="76">
        <f>ROUND(SUM(BB55:BB56),2)</f>
        <v>0</v>
      </c>
      <c r="BC54" s="76">
        <f>ROUND(SUM(BC55:BC56),2)</f>
        <v>0</v>
      </c>
      <c r="BD54" s="78">
        <f>ROUND(SUM(BD55:BD56),2)</f>
        <v>0</v>
      </c>
      <c r="BS54" s="79" t="s">
        <v>71</v>
      </c>
      <c r="BT54" s="79" t="s">
        <v>72</v>
      </c>
      <c r="BU54" s="80" t="s">
        <v>73</v>
      </c>
      <c r="BV54" s="79" t="s">
        <v>74</v>
      </c>
      <c r="BW54" s="79" t="s">
        <v>5</v>
      </c>
      <c r="BX54" s="79" t="s">
        <v>75</v>
      </c>
      <c r="CL54" s="79" t="s">
        <v>19</v>
      </c>
    </row>
    <row r="55" spans="1:91" s="5" customFormat="1" ht="14.4" customHeight="1">
      <c r="A55" s="81" t="s">
        <v>76</v>
      </c>
      <c r="B55" s="82"/>
      <c r="C55" s="83"/>
      <c r="D55" s="349" t="s">
        <v>77</v>
      </c>
      <c r="E55" s="349"/>
      <c r="F55" s="349"/>
      <c r="G55" s="349"/>
      <c r="H55" s="349"/>
      <c r="I55" s="84"/>
      <c r="J55" s="349" t="s">
        <v>78</v>
      </c>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7">
        <f>'01 - Zateplení'!J30</f>
        <v>0</v>
      </c>
      <c r="AH55" s="348"/>
      <c r="AI55" s="348"/>
      <c r="AJ55" s="348"/>
      <c r="AK55" s="348"/>
      <c r="AL55" s="348"/>
      <c r="AM55" s="348"/>
      <c r="AN55" s="347">
        <f>SUM(AG55,AT55)</f>
        <v>0</v>
      </c>
      <c r="AO55" s="348"/>
      <c r="AP55" s="348"/>
      <c r="AQ55" s="85" t="s">
        <v>79</v>
      </c>
      <c r="AR55" s="86"/>
      <c r="AS55" s="87">
        <v>0</v>
      </c>
      <c r="AT55" s="88">
        <f>ROUND(SUM(AV55:AW55),2)</f>
        <v>0</v>
      </c>
      <c r="AU55" s="89">
        <f>'01 - Zateplení'!P96</f>
        <v>0</v>
      </c>
      <c r="AV55" s="88">
        <f>'01 - Zateplení'!J33</f>
        <v>0</v>
      </c>
      <c r="AW55" s="88">
        <f>'01 - Zateplení'!J34</f>
        <v>0</v>
      </c>
      <c r="AX55" s="88">
        <f>'01 - Zateplení'!J35</f>
        <v>0</v>
      </c>
      <c r="AY55" s="88">
        <f>'01 - Zateplení'!J36</f>
        <v>0</v>
      </c>
      <c r="AZ55" s="88">
        <f>'01 - Zateplení'!F33</f>
        <v>0</v>
      </c>
      <c r="BA55" s="88">
        <f>'01 - Zateplení'!F34</f>
        <v>0</v>
      </c>
      <c r="BB55" s="88">
        <f>'01 - Zateplení'!F35</f>
        <v>0</v>
      </c>
      <c r="BC55" s="88">
        <f>'01 - Zateplení'!F36</f>
        <v>0</v>
      </c>
      <c r="BD55" s="90">
        <f>'01 - Zateplení'!F37</f>
        <v>0</v>
      </c>
      <c r="BT55" s="91" t="s">
        <v>80</v>
      </c>
      <c r="BV55" s="91" t="s">
        <v>74</v>
      </c>
      <c r="BW55" s="91" t="s">
        <v>81</v>
      </c>
      <c r="BX55" s="91" t="s">
        <v>5</v>
      </c>
      <c r="CL55" s="91" t="s">
        <v>19</v>
      </c>
      <c r="CM55" s="91" t="s">
        <v>82</v>
      </c>
    </row>
    <row r="56" spans="1:91" s="5" customFormat="1" ht="14.4" customHeight="1">
      <c r="A56" s="81" t="s">
        <v>76</v>
      </c>
      <c r="B56" s="82"/>
      <c r="C56" s="83"/>
      <c r="D56" s="349" t="s">
        <v>83</v>
      </c>
      <c r="E56" s="349"/>
      <c r="F56" s="349"/>
      <c r="G56" s="349"/>
      <c r="H56" s="349"/>
      <c r="I56" s="84"/>
      <c r="J56" s="349" t="s">
        <v>84</v>
      </c>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7">
        <f>'02 - VRN'!J30</f>
        <v>0</v>
      </c>
      <c r="AH56" s="348"/>
      <c r="AI56" s="348"/>
      <c r="AJ56" s="348"/>
      <c r="AK56" s="348"/>
      <c r="AL56" s="348"/>
      <c r="AM56" s="348"/>
      <c r="AN56" s="347">
        <f>SUM(AG56,AT56)</f>
        <v>0</v>
      </c>
      <c r="AO56" s="348"/>
      <c r="AP56" s="348"/>
      <c r="AQ56" s="85" t="s">
        <v>79</v>
      </c>
      <c r="AR56" s="86"/>
      <c r="AS56" s="92">
        <v>0</v>
      </c>
      <c r="AT56" s="93">
        <f>ROUND(SUM(AV56:AW56),2)</f>
        <v>0</v>
      </c>
      <c r="AU56" s="94">
        <f>'02 - VRN'!P83</f>
        <v>0</v>
      </c>
      <c r="AV56" s="93">
        <f>'02 - VRN'!J33</f>
        <v>0</v>
      </c>
      <c r="AW56" s="93">
        <f>'02 - VRN'!J34</f>
        <v>0</v>
      </c>
      <c r="AX56" s="93">
        <f>'02 - VRN'!J35</f>
        <v>0</v>
      </c>
      <c r="AY56" s="93">
        <f>'02 - VRN'!J36</f>
        <v>0</v>
      </c>
      <c r="AZ56" s="93">
        <f>'02 - VRN'!F33</f>
        <v>0</v>
      </c>
      <c r="BA56" s="93">
        <f>'02 - VRN'!F34</f>
        <v>0</v>
      </c>
      <c r="BB56" s="93">
        <f>'02 - VRN'!F35</f>
        <v>0</v>
      </c>
      <c r="BC56" s="93">
        <f>'02 - VRN'!F36</f>
        <v>0</v>
      </c>
      <c r="BD56" s="95">
        <f>'02 - VRN'!F37</f>
        <v>0</v>
      </c>
      <c r="BT56" s="91" t="s">
        <v>80</v>
      </c>
      <c r="BV56" s="91" t="s">
        <v>74</v>
      </c>
      <c r="BW56" s="91" t="s">
        <v>85</v>
      </c>
      <c r="BX56" s="91" t="s">
        <v>5</v>
      </c>
      <c r="CL56" s="91" t="s">
        <v>19</v>
      </c>
      <c r="CM56" s="91" t="s">
        <v>82</v>
      </c>
    </row>
    <row r="57" spans="2:44" s="1" customFormat="1" ht="30" customHeight="1">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7"/>
    </row>
    <row r="58" spans="2:44" s="1" customFormat="1" ht="6.9" customHeight="1">
      <c r="B58" s="4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37"/>
    </row>
  </sheetData>
  <sheetProtection algorithmName="SHA-512" hashValue="KtYxAMJPPiJQi3MNq12mq/pE3PIb9Pgiu8oKlbuqVxA09gT9IHxc6V9kehOW/nBR8EMSAwpuZDnPAOEjssX6xw==" saltValue="yFnihthzD0ArCSUKSqSHCH+8oCBuSuQIYdXIZr4tC0JoApf9oFH+J6kMeWSeXzJufP9+f3pPwh/2EDq5zp71Rw==" spinCount="100000" sheet="1" objects="1" scenarios="1" formatColumns="0" formatRows="0"/>
  <mergeCells count="46">
    <mergeCell ref="AG54:AM54"/>
    <mergeCell ref="AN54:AP54"/>
    <mergeCell ref="AN55:AP55"/>
    <mergeCell ref="AG55:AM55"/>
    <mergeCell ref="D55:H55"/>
    <mergeCell ref="J55:AF55"/>
    <mergeCell ref="AN56:AP56"/>
    <mergeCell ref="AG56:AM56"/>
    <mergeCell ref="D56:H56"/>
    <mergeCell ref="J56:AF56"/>
    <mergeCell ref="L33:P33"/>
    <mergeCell ref="C52:G52"/>
    <mergeCell ref="I52:AF52"/>
    <mergeCell ref="AG52:AM52"/>
    <mergeCell ref="AN52:AP52"/>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1 - Zateplení'!C2" display="/"/>
    <hyperlink ref="A56" location="'02 - VRN'!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396"/>
  <sheetViews>
    <sheetView showGridLines="0" workbookViewId="0" topLeftCell="A1">
      <selection activeCell="H237" sqref="H237"/>
    </sheetView>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8515625" style="0" customWidth="1"/>
    <col min="9" max="9" width="12.140625" style="96"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 customHeight="1">
      <c r="L2" s="323"/>
      <c r="M2" s="323"/>
      <c r="N2" s="323"/>
      <c r="O2" s="323"/>
      <c r="P2" s="323"/>
      <c r="Q2" s="323"/>
      <c r="R2" s="323"/>
      <c r="S2" s="323"/>
      <c r="T2" s="323"/>
      <c r="U2" s="323"/>
      <c r="V2" s="323"/>
      <c r="AT2" s="16" t="s">
        <v>81</v>
      </c>
    </row>
    <row r="3" spans="2:46" ht="6.9" customHeight="1">
      <c r="B3" s="97"/>
      <c r="C3" s="98"/>
      <c r="D3" s="98"/>
      <c r="E3" s="98"/>
      <c r="F3" s="98"/>
      <c r="G3" s="98"/>
      <c r="H3" s="98"/>
      <c r="I3" s="99"/>
      <c r="J3" s="98"/>
      <c r="K3" s="98"/>
      <c r="L3" s="19"/>
      <c r="AT3" s="16" t="s">
        <v>82</v>
      </c>
    </row>
    <row r="4" spans="2:46" ht="24.9" customHeight="1">
      <c r="B4" s="19"/>
      <c r="D4" s="100" t="s">
        <v>86</v>
      </c>
      <c r="L4" s="19"/>
      <c r="M4" s="23" t="s">
        <v>10</v>
      </c>
      <c r="AT4" s="16" t="s">
        <v>4</v>
      </c>
    </row>
    <row r="5" spans="2:12" ht="6.9" customHeight="1">
      <c r="B5" s="19"/>
      <c r="L5" s="19"/>
    </row>
    <row r="6" spans="2:12" ht="12" customHeight="1">
      <c r="B6" s="19"/>
      <c r="D6" s="101" t="s">
        <v>16</v>
      </c>
      <c r="L6" s="19"/>
    </row>
    <row r="7" spans="2:12" ht="14.4" customHeight="1">
      <c r="B7" s="19"/>
      <c r="E7" s="352" t="str">
        <f>'Rekapitulace stavby'!K6</f>
        <v>Zateplení obvodových konstrukcí, oprava střešního pláště a podlahy objektu haly</v>
      </c>
      <c r="F7" s="353"/>
      <c r="G7" s="353"/>
      <c r="H7" s="353"/>
      <c r="L7" s="19"/>
    </row>
    <row r="8" spans="2:12" s="1" customFormat="1" ht="12" customHeight="1">
      <c r="B8" s="37"/>
      <c r="D8" s="101" t="s">
        <v>87</v>
      </c>
      <c r="I8" s="102"/>
      <c r="L8" s="37"/>
    </row>
    <row r="9" spans="2:12" s="1" customFormat="1" ht="36.9" customHeight="1">
      <c r="B9" s="37"/>
      <c r="E9" s="354" t="s">
        <v>88</v>
      </c>
      <c r="F9" s="355"/>
      <c r="G9" s="355"/>
      <c r="H9" s="355"/>
      <c r="I9" s="102"/>
      <c r="L9" s="37"/>
    </row>
    <row r="10" spans="2:12" s="1" customFormat="1" ht="10.2">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t="str">
        <f>'Rekapitulace stavby'!AN8</f>
        <v>10. 4. 2019</v>
      </c>
      <c r="L12" s="37"/>
    </row>
    <row r="13" spans="2:12" s="1" customFormat="1" ht="10.8" customHeight="1">
      <c r="B13" s="37"/>
      <c r="I13" s="102"/>
      <c r="L13" s="37"/>
    </row>
    <row r="14" spans="2:12" s="1" customFormat="1" ht="12" customHeight="1">
      <c r="B14" s="37"/>
      <c r="D14" s="101" t="s">
        <v>25</v>
      </c>
      <c r="I14" s="103" t="s">
        <v>26</v>
      </c>
      <c r="J14" s="16" t="s">
        <v>19</v>
      </c>
      <c r="L14" s="37"/>
    </row>
    <row r="15" spans="2:12" s="1" customFormat="1" ht="18" customHeight="1">
      <c r="B15" s="37"/>
      <c r="E15" s="16" t="s">
        <v>27</v>
      </c>
      <c r="I15" s="103" t="s">
        <v>28</v>
      </c>
      <c r="J15" s="16" t="s">
        <v>19</v>
      </c>
      <c r="L15" s="37"/>
    </row>
    <row r="16" spans="2:12" s="1" customFormat="1" ht="6.9"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 customHeight="1">
      <c r="B19" s="37"/>
      <c r="I19" s="102"/>
      <c r="L19" s="37"/>
    </row>
    <row r="20" spans="2:12" s="1" customFormat="1" ht="12" customHeight="1">
      <c r="B20" s="37"/>
      <c r="D20" s="101" t="s">
        <v>31</v>
      </c>
      <c r="I20" s="103" t="s">
        <v>26</v>
      </c>
      <c r="J20" s="16" t="s">
        <v>19</v>
      </c>
      <c r="L20" s="37"/>
    </row>
    <row r="21" spans="2:12" s="1" customFormat="1" ht="18" customHeight="1">
      <c r="B21" s="37"/>
      <c r="E21" s="16" t="s">
        <v>32</v>
      </c>
      <c r="I21" s="103" t="s">
        <v>28</v>
      </c>
      <c r="J21" s="16" t="s">
        <v>19</v>
      </c>
      <c r="L21" s="37"/>
    </row>
    <row r="22" spans="2:12" s="1" customFormat="1" ht="6.9" customHeight="1">
      <c r="B22" s="37"/>
      <c r="I22" s="102"/>
      <c r="L22" s="37"/>
    </row>
    <row r="23" spans="2:12" s="1" customFormat="1" ht="12" customHeight="1">
      <c r="B23" s="37"/>
      <c r="D23" s="101" t="s">
        <v>34</v>
      </c>
      <c r="I23" s="103" t="s">
        <v>26</v>
      </c>
      <c r="J23" s="16" t="s">
        <v>19</v>
      </c>
      <c r="L23" s="37"/>
    </row>
    <row r="24" spans="2:12" s="1" customFormat="1" ht="18" customHeight="1">
      <c r="B24" s="37"/>
      <c r="E24" s="16" t="s">
        <v>35</v>
      </c>
      <c r="I24" s="103" t="s">
        <v>28</v>
      </c>
      <c r="J24" s="16" t="s">
        <v>19</v>
      </c>
      <c r="L24" s="37"/>
    </row>
    <row r="25" spans="2:12" s="1" customFormat="1" ht="6.9" customHeight="1">
      <c r="B25" s="37"/>
      <c r="I25" s="102"/>
      <c r="L25" s="37"/>
    </row>
    <row r="26" spans="2:12" s="1" customFormat="1" ht="12" customHeight="1">
      <c r="B26" s="37"/>
      <c r="D26" s="101" t="s">
        <v>36</v>
      </c>
      <c r="I26" s="102"/>
      <c r="L26" s="37"/>
    </row>
    <row r="27" spans="2:12" s="6" customFormat="1" ht="14.4" customHeight="1">
      <c r="B27" s="105"/>
      <c r="E27" s="358" t="s">
        <v>19</v>
      </c>
      <c r="F27" s="358"/>
      <c r="G27" s="358"/>
      <c r="H27" s="358"/>
      <c r="I27" s="106"/>
      <c r="L27" s="105"/>
    </row>
    <row r="28" spans="2:12" s="1" customFormat="1" ht="6.9" customHeight="1">
      <c r="B28" s="37"/>
      <c r="I28" s="102"/>
      <c r="L28" s="37"/>
    </row>
    <row r="29" spans="2:12" s="1" customFormat="1" ht="6.9" customHeight="1">
      <c r="B29" s="37"/>
      <c r="D29" s="55"/>
      <c r="E29" s="55"/>
      <c r="F29" s="55"/>
      <c r="G29" s="55"/>
      <c r="H29" s="55"/>
      <c r="I29" s="107"/>
      <c r="J29" s="55"/>
      <c r="K29" s="55"/>
      <c r="L29" s="37"/>
    </row>
    <row r="30" spans="2:12" s="1" customFormat="1" ht="25.35" customHeight="1">
      <c r="B30" s="37"/>
      <c r="D30" s="108" t="s">
        <v>38</v>
      </c>
      <c r="I30" s="102"/>
      <c r="J30" s="109">
        <f>ROUND(J96,2)</f>
        <v>0</v>
      </c>
      <c r="L30" s="37"/>
    </row>
    <row r="31" spans="2:12" s="1" customFormat="1" ht="6.9" customHeight="1">
      <c r="B31" s="37"/>
      <c r="D31" s="55"/>
      <c r="E31" s="55"/>
      <c r="F31" s="55"/>
      <c r="G31" s="55"/>
      <c r="H31" s="55"/>
      <c r="I31" s="107"/>
      <c r="J31" s="55"/>
      <c r="K31" s="55"/>
      <c r="L31" s="37"/>
    </row>
    <row r="32" spans="2:12" s="1" customFormat="1" ht="14.4" customHeight="1">
      <c r="B32" s="37"/>
      <c r="F32" s="110" t="s">
        <v>40</v>
      </c>
      <c r="I32" s="111" t="s">
        <v>39</v>
      </c>
      <c r="J32" s="110" t="s">
        <v>41</v>
      </c>
      <c r="L32" s="37"/>
    </row>
    <row r="33" spans="2:12" s="1" customFormat="1" ht="14.4" customHeight="1">
      <c r="B33" s="37"/>
      <c r="D33" s="101" t="s">
        <v>42</v>
      </c>
      <c r="E33" s="101" t="s">
        <v>43</v>
      </c>
      <c r="F33" s="112">
        <f>ROUND((SUM(BE96:BE395)),2)</f>
        <v>0</v>
      </c>
      <c r="I33" s="113">
        <v>0.21</v>
      </c>
      <c r="J33" s="112">
        <f>ROUND(((SUM(BE96:BE395))*I33),2)</f>
        <v>0</v>
      </c>
      <c r="L33" s="37"/>
    </row>
    <row r="34" spans="2:12" s="1" customFormat="1" ht="14.4" customHeight="1">
      <c r="B34" s="37"/>
      <c r="E34" s="101" t="s">
        <v>44</v>
      </c>
      <c r="F34" s="112">
        <f>ROUND((SUM(BF96:BF395)),2)</f>
        <v>0</v>
      </c>
      <c r="I34" s="113">
        <v>0.15</v>
      </c>
      <c r="J34" s="112">
        <f>ROUND(((SUM(BF96:BF395))*I34),2)</f>
        <v>0</v>
      </c>
      <c r="L34" s="37"/>
    </row>
    <row r="35" spans="2:12" s="1" customFormat="1" ht="14.4" customHeight="1" hidden="1">
      <c r="B35" s="37"/>
      <c r="E35" s="101" t="s">
        <v>45</v>
      </c>
      <c r="F35" s="112">
        <f>ROUND((SUM(BG96:BG395)),2)</f>
        <v>0</v>
      </c>
      <c r="I35" s="113">
        <v>0.21</v>
      </c>
      <c r="J35" s="112">
        <f>0</f>
        <v>0</v>
      </c>
      <c r="L35" s="37"/>
    </row>
    <row r="36" spans="2:12" s="1" customFormat="1" ht="14.4" customHeight="1" hidden="1">
      <c r="B36" s="37"/>
      <c r="E36" s="101" t="s">
        <v>46</v>
      </c>
      <c r="F36" s="112">
        <f>ROUND((SUM(BH96:BH395)),2)</f>
        <v>0</v>
      </c>
      <c r="I36" s="113">
        <v>0.15</v>
      </c>
      <c r="J36" s="112">
        <f>0</f>
        <v>0</v>
      </c>
      <c r="L36" s="37"/>
    </row>
    <row r="37" spans="2:12" s="1" customFormat="1" ht="14.4" customHeight="1" hidden="1">
      <c r="B37" s="37"/>
      <c r="E37" s="101" t="s">
        <v>47</v>
      </c>
      <c r="F37" s="112">
        <f>ROUND((SUM(BI96:BI395)),2)</f>
        <v>0</v>
      </c>
      <c r="I37" s="113">
        <v>0</v>
      </c>
      <c r="J37" s="112">
        <f>0</f>
        <v>0</v>
      </c>
      <c r="L37" s="37"/>
    </row>
    <row r="38" spans="2:12" s="1" customFormat="1" ht="6.9"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 customHeight="1">
      <c r="B40" s="122"/>
      <c r="C40" s="123"/>
      <c r="D40" s="123"/>
      <c r="E40" s="123"/>
      <c r="F40" s="123"/>
      <c r="G40" s="123"/>
      <c r="H40" s="123"/>
      <c r="I40" s="124"/>
      <c r="J40" s="123"/>
      <c r="K40" s="123"/>
      <c r="L40" s="37"/>
    </row>
    <row r="44" spans="2:12" s="1" customFormat="1" ht="6.9" customHeight="1">
      <c r="B44" s="125"/>
      <c r="C44" s="126"/>
      <c r="D44" s="126"/>
      <c r="E44" s="126"/>
      <c r="F44" s="126"/>
      <c r="G44" s="126"/>
      <c r="H44" s="126"/>
      <c r="I44" s="127"/>
      <c r="J44" s="126"/>
      <c r="K44" s="126"/>
      <c r="L44" s="37"/>
    </row>
    <row r="45" spans="2:12" s="1" customFormat="1" ht="24.9" customHeight="1">
      <c r="B45" s="33"/>
      <c r="C45" s="22" t="s">
        <v>89</v>
      </c>
      <c r="D45" s="34"/>
      <c r="E45" s="34"/>
      <c r="F45" s="34"/>
      <c r="G45" s="34"/>
      <c r="H45" s="34"/>
      <c r="I45" s="102"/>
      <c r="J45" s="34"/>
      <c r="K45" s="34"/>
      <c r="L45" s="37"/>
    </row>
    <row r="46" spans="2:12" s="1" customFormat="1" ht="6.9"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 customHeight="1">
      <c r="B48" s="33"/>
      <c r="C48" s="34"/>
      <c r="D48" s="34"/>
      <c r="E48" s="359" t="str">
        <f>E7</f>
        <v>Zateplení obvodových konstrukcí, oprava střešního pláště a podlahy objektu haly</v>
      </c>
      <c r="F48" s="360"/>
      <c r="G48" s="360"/>
      <c r="H48" s="360"/>
      <c r="I48" s="102"/>
      <c r="J48" s="34"/>
      <c r="K48" s="34"/>
      <c r="L48" s="37"/>
    </row>
    <row r="49" spans="2:12" s="1" customFormat="1" ht="12" customHeight="1">
      <c r="B49" s="33"/>
      <c r="C49" s="28" t="s">
        <v>87</v>
      </c>
      <c r="D49" s="34"/>
      <c r="E49" s="34"/>
      <c r="F49" s="34"/>
      <c r="G49" s="34"/>
      <c r="H49" s="34"/>
      <c r="I49" s="102"/>
      <c r="J49" s="34"/>
      <c r="K49" s="34"/>
      <c r="L49" s="37"/>
    </row>
    <row r="50" spans="2:12" s="1" customFormat="1" ht="14.4" customHeight="1">
      <c r="B50" s="33"/>
      <c r="C50" s="34"/>
      <c r="D50" s="34"/>
      <c r="E50" s="332" t="str">
        <f>E9</f>
        <v>01 - Zateplení</v>
      </c>
      <c r="F50" s="331"/>
      <c r="G50" s="331"/>
      <c r="H50" s="331"/>
      <c r="I50" s="102"/>
      <c r="J50" s="34"/>
      <c r="K50" s="34"/>
      <c r="L50" s="37"/>
    </row>
    <row r="51" spans="2:12" s="1" customFormat="1" ht="6.9" customHeight="1">
      <c r="B51" s="33"/>
      <c r="C51" s="34"/>
      <c r="D51" s="34"/>
      <c r="E51" s="34"/>
      <c r="F51" s="34"/>
      <c r="G51" s="34"/>
      <c r="H51" s="34"/>
      <c r="I51" s="102"/>
      <c r="J51" s="34"/>
      <c r="K51" s="34"/>
      <c r="L51" s="37"/>
    </row>
    <row r="52" spans="2:12" s="1" customFormat="1" ht="12" customHeight="1">
      <c r="B52" s="33"/>
      <c r="C52" s="28" t="s">
        <v>21</v>
      </c>
      <c r="D52" s="34"/>
      <c r="E52" s="34"/>
      <c r="F52" s="26" t="str">
        <f>F12</f>
        <v>kat. úz. Zálesí u Javorníka, parc. č. 124</v>
      </c>
      <c r="G52" s="34"/>
      <c r="H52" s="34"/>
      <c r="I52" s="103" t="s">
        <v>23</v>
      </c>
      <c r="J52" s="54" t="str">
        <f>IF(J12="","",J12)</f>
        <v>10. 4. 2019</v>
      </c>
      <c r="K52" s="34"/>
      <c r="L52" s="37"/>
    </row>
    <row r="53" spans="2:12" s="1" customFormat="1" ht="6.9" customHeight="1">
      <c r="B53" s="33"/>
      <c r="C53" s="34"/>
      <c r="D53" s="34"/>
      <c r="E53" s="34"/>
      <c r="F53" s="34"/>
      <c r="G53" s="34"/>
      <c r="H53" s="34"/>
      <c r="I53" s="102"/>
      <c r="J53" s="34"/>
      <c r="K53" s="34"/>
      <c r="L53" s="37"/>
    </row>
    <row r="54" spans="2:12" s="1" customFormat="1" ht="12.6" customHeight="1">
      <c r="B54" s="33"/>
      <c r="C54" s="28" t="s">
        <v>25</v>
      </c>
      <c r="D54" s="34"/>
      <c r="E54" s="34"/>
      <c r="F54" s="26" t="str">
        <f>E15</f>
        <v>A.D.S. stabil s.r.o.</v>
      </c>
      <c r="G54" s="34"/>
      <c r="H54" s="34"/>
      <c r="I54" s="103" t="s">
        <v>31</v>
      </c>
      <c r="J54" s="31" t="str">
        <f>E21</f>
        <v>BENUTA PRO s.r.o.</v>
      </c>
      <c r="K54" s="34"/>
      <c r="L54" s="37"/>
    </row>
    <row r="55" spans="2:12" s="1" customFormat="1" ht="12.6" customHeight="1">
      <c r="B55" s="33"/>
      <c r="C55" s="28" t="s">
        <v>29</v>
      </c>
      <c r="D55" s="34"/>
      <c r="E55" s="34"/>
      <c r="F55" s="26" t="str">
        <f>IF(E18="","",E18)</f>
        <v>Vyplň údaj</v>
      </c>
      <c r="G55" s="34"/>
      <c r="H55" s="34"/>
      <c r="I55" s="103" t="s">
        <v>34</v>
      </c>
      <c r="J55" s="31" t="str">
        <f>E24</f>
        <v>Ing. T. Pacola</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90</v>
      </c>
      <c r="D57" s="129"/>
      <c r="E57" s="129"/>
      <c r="F57" s="129"/>
      <c r="G57" s="129"/>
      <c r="H57" s="129"/>
      <c r="I57" s="130"/>
      <c r="J57" s="131" t="s">
        <v>91</v>
      </c>
      <c r="K57" s="129"/>
      <c r="L57" s="37"/>
    </row>
    <row r="58" spans="2:12" s="1" customFormat="1" ht="10.35" customHeight="1">
      <c r="B58" s="33"/>
      <c r="C58" s="34"/>
      <c r="D58" s="34"/>
      <c r="E58" s="34"/>
      <c r="F58" s="34"/>
      <c r="G58" s="34"/>
      <c r="H58" s="34"/>
      <c r="I58" s="102"/>
      <c r="J58" s="34"/>
      <c r="K58" s="34"/>
      <c r="L58" s="37"/>
    </row>
    <row r="59" spans="2:47" s="1" customFormat="1" ht="22.8" customHeight="1">
      <c r="B59" s="33"/>
      <c r="C59" s="132" t="s">
        <v>70</v>
      </c>
      <c r="D59" s="34"/>
      <c r="E59" s="34"/>
      <c r="F59" s="34"/>
      <c r="G59" s="34"/>
      <c r="H59" s="34"/>
      <c r="I59" s="102"/>
      <c r="J59" s="72">
        <f>J96</f>
        <v>0</v>
      </c>
      <c r="K59" s="34"/>
      <c r="L59" s="37"/>
      <c r="AU59" s="16" t="s">
        <v>92</v>
      </c>
    </row>
    <row r="60" spans="2:12" s="7" customFormat="1" ht="24.9" customHeight="1">
      <c r="B60" s="133"/>
      <c r="C60" s="134"/>
      <c r="D60" s="135" t="s">
        <v>93</v>
      </c>
      <c r="E60" s="136"/>
      <c r="F60" s="136"/>
      <c r="G60" s="136"/>
      <c r="H60" s="136"/>
      <c r="I60" s="137"/>
      <c r="J60" s="138">
        <f>J97</f>
        <v>0</v>
      </c>
      <c r="K60" s="134"/>
      <c r="L60" s="139"/>
    </row>
    <row r="61" spans="2:12" s="8" customFormat="1" ht="19.95" customHeight="1">
      <c r="B61" s="140"/>
      <c r="C61" s="141"/>
      <c r="D61" s="142" t="s">
        <v>94</v>
      </c>
      <c r="E61" s="143"/>
      <c r="F61" s="143"/>
      <c r="G61" s="143"/>
      <c r="H61" s="143"/>
      <c r="I61" s="144"/>
      <c r="J61" s="145">
        <f>J98</f>
        <v>0</v>
      </c>
      <c r="K61" s="141"/>
      <c r="L61" s="146"/>
    </row>
    <row r="62" spans="2:12" s="8" customFormat="1" ht="19.95" customHeight="1">
      <c r="B62" s="140"/>
      <c r="C62" s="141"/>
      <c r="D62" s="142" t="s">
        <v>95</v>
      </c>
      <c r="E62" s="143"/>
      <c r="F62" s="143"/>
      <c r="G62" s="143"/>
      <c r="H62" s="143"/>
      <c r="I62" s="144"/>
      <c r="J62" s="145">
        <f>J118</f>
        <v>0</v>
      </c>
      <c r="K62" s="141"/>
      <c r="L62" s="146"/>
    </row>
    <row r="63" spans="2:12" s="8" customFormat="1" ht="19.95" customHeight="1">
      <c r="B63" s="140"/>
      <c r="C63" s="141"/>
      <c r="D63" s="142" t="s">
        <v>96</v>
      </c>
      <c r="E63" s="143"/>
      <c r="F63" s="143"/>
      <c r="G63" s="143"/>
      <c r="H63" s="143"/>
      <c r="I63" s="144"/>
      <c r="J63" s="145">
        <f>J127</f>
        <v>0</v>
      </c>
      <c r="K63" s="141"/>
      <c r="L63" s="146"/>
    </row>
    <row r="64" spans="2:12" s="8" customFormat="1" ht="19.95" customHeight="1">
      <c r="B64" s="140"/>
      <c r="C64" s="141"/>
      <c r="D64" s="142" t="s">
        <v>97</v>
      </c>
      <c r="E64" s="143"/>
      <c r="F64" s="143"/>
      <c r="G64" s="143"/>
      <c r="H64" s="143"/>
      <c r="I64" s="144"/>
      <c r="J64" s="145">
        <f>J133</f>
        <v>0</v>
      </c>
      <c r="K64" s="141"/>
      <c r="L64" s="146"/>
    </row>
    <row r="65" spans="2:12" s="8" customFormat="1" ht="19.95" customHeight="1">
      <c r="B65" s="140"/>
      <c r="C65" s="141"/>
      <c r="D65" s="142" t="s">
        <v>98</v>
      </c>
      <c r="E65" s="143"/>
      <c r="F65" s="143"/>
      <c r="G65" s="143"/>
      <c r="H65" s="143"/>
      <c r="I65" s="144"/>
      <c r="J65" s="145">
        <f>J226</f>
        <v>0</v>
      </c>
      <c r="K65" s="141"/>
      <c r="L65" s="146"/>
    </row>
    <row r="66" spans="2:12" s="8" customFormat="1" ht="19.95" customHeight="1">
      <c r="B66" s="140"/>
      <c r="C66" s="141"/>
      <c r="D66" s="142" t="s">
        <v>99</v>
      </c>
      <c r="E66" s="143"/>
      <c r="F66" s="143"/>
      <c r="G66" s="143"/>
      <c r="H66" s="143"/>
      <c r="I66" s="144"/>
      <c r="J66" s="145">
        <f>J263</f>
        <v>0</v>
      </c>
      <c r="K66" s="141"/>
      <c r="L66" s="146"/>
    </row>
    <row r="67" spans="2:12" s="8" customFormat="1" ht="19.95" customHeight="1">
      <c r="B67" s="140"/>
      <c r="C67" s="141"/>
      <c r="D67" s="142" t="s">
        <v>100</v>
      </c>
      <c r="E67" s="143"/>
      <c r="F67" s="143"/>
      <c r="G67" s="143"/>
      <c r="H67" s="143"/>
      <c r="I67" s="144"/>
      <c r="J67" s="145">
        <f>J273</f>
        <v>0</v>
      </c>
      <c r="K67" s="141"/>
      <c r="L67" s="146"/>
    </row>
    <row r="68" spans="2:12" s="7" customFormat="1" ht="24.9" customHeight="1">
      <c r="B68" s="133"/>
      <c r="C68" s="134"/>
      <c r="D68" s="135" t="s">
        <v>101</v>
      </c>
      <c r="E68" s="136"/>
      <c r="F68" s="136"/>
      <c r="G68" s="136"/>
      <c r="H68" s="136"/>
      <c r="I68" s="137"/>
      <c r="J68" s="138">
        <f>J276</f>
        <v>0</v>
      </c>
      <c r="K68" s="134"/>
      <c r="L68" s="139"/>
    </row>
    <row r="69" spans="2:12" s="8" customFormat="1" ht="19.95" customHeight="1">
      <c r="B69" s="140"/>
      <c r="C69" s="141"/>
      <c r="D69" s="142" t="s">
        <v>102</v>
      </c>
      <c r="E69" s="143"/>
      <c r="F69" s="143"/>
      <c r="G69" s="143"/>
      <c r="H69" s="143"/>
      <c r="I69" s="144"/>
      <c r="J69" s="145">
        <f>J277</f>
        <v>0</v>
      </c>
      <c r="K69" s="141"/>
      <c r="L69" s="146"/>
    </row>
    <row r="70" spans="2:12" s="8" customFormat="1" ht="19.95" customHeight="1">
      <c r="B70" s="140"/>
      <c r="C70" s="141"/>
      <c r="D70" s="142" t="s">
        <v>103</v>
      </c>
      <c r="E70" s="143"/>
      <c r="F70" s="143"/>
      <c r="G70" s="143"/>
      <c r="H70" s="143"/>
      <c r="I70" s="144"/>
      <c r="J70" s="145">
        <f>J316</f>
        <v>0</v>
      </c>
      <c r="K70" s="141"/>
      <c r="L70" s="146"/>
    </row>
    <row r="71" spans="2:12" s="8" customFormat="1" ht="19.95" customHeight="1">
      <c r="B71" s="140"/>
      <c r="C71" s="141"/>
      <c r="D71" s="142" t="s">
        <v>104</v>
      </c>
      <c r="E71" s="143"/>
      <c r="F71" s="143"/>
      <c r="G71" s="143"/>
      <c r="H71" s="143"/>
      <c r="I71" s="144"/>
      <c r="J71" s="145">
        <f>J326</f>
        <v>0</v>
      </c>
      <c r="K71" s="141"/>
      <c r="L71" s="146"/>
    </row>
    <row r="72" spans="2:12" s="8" customFormat="1" ht="19.95" customHeight="1">
      <c r="B72" s="140"/>
      <c r="C72" s="141"/>
      <c r="D72" s="142" t="s">
        <v>105</v>
      </c>
      <c r="E72" s="143"/>
      <c r="F72" s="143"/>
      <c r="G72" s="143"/>
      <c r="H72" s="143"/>
      <c r="I72" s="144"/>
      <c r="J72" s="145">
        <f>J335</f>
        <v>0</v>
      </c>
      <c r="K72" s="141"/>
      <c r="L72" s="146"/>
    </row>
    <row r="73" spans="2:12" s="8" customFormat="1" ht="19.95" customHeight="1">
      <c r="B73" s="140"/>
      <c r="C73" s="141"/>
      <c r="D73" s="142" t="s">
        <v>106</v>
      </c>
      <c r="E73" s="143"/>
      <c r="F73" s="143"/>
      <c r="G73" s="143"/>
      <c r="H73" s="143"/>
      <c r="I73" s="144"/>
      <c r="J73" s="145">
        <f>J346</f>
        <v>0</v>
      </c>
      <c r="K73" s="141"/>
      <c r="L73" s="146"/>
    </row>
    <row r="74" spans="2:12" s="8" customFormat="1" ht="19.95" customHeight="1">
      <c r="B74" s="140"/>
      <c r="C74" s="141"/>
      <c r="D74" s="142" t="s">
        <v>107</v>
      </c>
      <c r="E74" s="143"/>
      <c r="F74" s="143"/>
      <c r="G74" s="143"/>
      <c r="H74" s="143"/>
      <c r="I74" s="144"/>
      <c r="J74" s="145">
        <f>J365</f>
        <v>0</v>
      </c>
      <c r="K74" s="141"/>
      <c r="L74" s="146"/>
    </row>
    <row r="75" spans="2:12" s="8" customFormat="1" ht="19.95" customHeight="1">
      <c r="B75" s="140"/>
      <c r="C75" s="141"/>
      <c r="D75" s="142" t="s">
        <v>108</v>
      </c>
      <c r="E75" s="143"/>
      <c r="F75" s="143"/>
      <c r="G75" s="143"/>
      <c r="H75" s="143"/>
      <c r="I75" s="144"/>
      <c r="J75" s="145">
        <f>J388</f>
        <v>0</v>
      </c>
      <c r="K75" s="141"/>
      <c r="L75" s="146"/>
    </row>
    <row r="76" spans="2:12" s="8" customFormat="1" ht="19.95" customHeight="1">
      <c r="B76" s="140"/>
      <c r="C76" s="141"/>
      <c r="D76" s="142" t="s">
        <v>109</v>
      </c>
      <c r="E76" s="143"/>
      <c r="F76" s="143"/>
      <c r="G76" s="143"/>
      <c r="H76" s="143"/>
      <c r="I76" s="144"/>
      <c r="J76" s="145">
        <f>J394</f>
        <v>0</v>
      </c>
      <c r="K76" s="141"/>
      <c r="L76" s="146"/>
    </row>
    <row r="77" spans="2:12" s="1" customFormat="1" ht="21.75" customHeight="1">
      <c r="B77" s="33"/>
      <c r="C77" s="34"/>
      <c r="D77" s="34"/>
      <c r="E77" s="34"/>
      <c r="F77" s="34"/>
      <c r="G77" s="34"/>
      <c r="H77" s="34"/>
      <c r="I77" s="102"/>
      <c r="J77" s="34"/>
      <c r="K77" s="34"/>
      <c r="L77" s="37"/>
    </row>
    <row r="78" spans="2:12" s="1" customFormat="1" ht="6.9" customHeight="1">
      <c r="B78" s="45"/>
      <c r="C78" s="46"/>
      <c r="D78" s="46"/>
      <c r="E78" s="46"/>
      <c r="F78" s="46"/>
      <c r="G78" s="46"/>
      <c r="H78" s="46"/>
      <c r="I78" s="124"/>
      <c r="J78" s="46"/>
      <c r="K78" s="46"/>
      <c r="L78" s="37"/>
    </row>
    <row r="82" spans="2:12" s="1" customFormat="1" ht="6.9" customHeight="1">
      <c r="B82" s="47"/>
      <c r="C82" s="48"/>
      <c r="D82" s="48"/>
      <c r="E82" s="48"/>
      <c r="F82" s="48"/>
      <c r="G82" s="48"/>
      <c r="H82" s="48"/>
      <c r="I82" s="127"/>
      <c r="J82" s="48"/>
      <c r="K82" s="48"/>
      <c r="L82" s="37"/>
    </row>
    <row r="83" spans="2:12" s="1" customFormat="1" ht="24.9" customHeight="1">
      <c r="B83" s="33"/>
      <c r="C83" s="22" t="s">
        <v>110</v>
      </c>
      <c r="D83" s="34"/>
      <c r="E83" s="34"/>
      <c r="F83" s="34"/>
      <c r="G83" s="34"/>
      <c r="H83" s="34"/>
      <c r="I83" s="102"/>
      <c r="J83" s="34"/>
      <c r="K83" s="34"/>
      <c r="L83" s="37"/>
    </row>
    <row r="84" spans="2:12" s="1" customFormat="1" ht="6.9" customHeight="1">
      <c r="B84" s="33"/>
      <c r="C84" s="34"/>
      <c r="D84" s="34"/>
      <c r="E84" s="34"/>
      <c r="F84" s="34"/>
      <c r="G84" s="34"/>
      <c r="H84" s="34"/>
      <c r="I84" s="102"/>
      <c r="J84" s="34"/>
      <c r="K84" s="34"/>
      <c r="L84" s="37"/>
    </row>
    <row r="85" spans="2:12" s="1" customFormat="1" ht="12" customHeight="1">
      <c r="B85" s="33"/>
      <c r="C85" s="28" t="s">
        <v>16</v>
      </c>
      <c r="D85" s="34"/>
      <c r="E85" s="34"/>
      <c r="F85" s="34"/>
      <c r="G85" s="34"/>
      <c r="H85" s="34"/>
      <c r="I85" s="102"/>
      <c r="J85" s="34"/>
      <c r="K85" s="34"/>
      <c r="L85" s="37"/>
    </row>
    <row r="86" spans="2:12" s="1" customFormat="1" ht="14.4" customHeight="1">
      <c r="B86" s="33"/>
      <c r="C86" s="34"/>
      <c r="D86" s="34"/>
      <c r="E86" s="359" t="str">
        <f>E7</f>
        <v>Zateplení obvodových konstrukcí, oprava střešního pláště a podlahy objektu haly</v>
      </c>
      <c r="F86" s="360"/>
      <c r="G86" s="360"/>
      <c r="H86" s="360"/>
      <c r="I86" s="102"/>
      <c r="J86" s="34"/>
      <c r="K86" s="34"/>
      <c r="L86" s="37"/>
    </row>
    <row r="87" spans="2:12" s="1" customFormat="1" ht="12" customHeight="1">
      <c r="B87" s="33"/>
      <c r="C87" s="28" t="s">
        <v>87</v>
      </c>
      <c r="D87" s="34"/>
      <c r="E87" s="34"/>
      <c r="F87" s="34"/>
      <c r="G87" s="34"/>
      <c r="H87" s="34"/>
      <c r="I87" s="102"/>
      <c r="J87" s="34"/>
      <c r="K87" s="34"/>
      <c r="L87" s="37"/>
    </row>
    <row r="88" spans="2:12" s="1" customFormat="1" ht="14.4" customHeight="1">
      <c r="B88" s="33"/>
      <c r="C88" s="34"/>
      <c r="D88" s="34"/>
      <c r="E88" s="332" t="str">
        <f>E9</f>
        <v>01 - Zateplení</v>
      </c>
      <c r="F88" s="331"/>
      <c r="G88" s="331"/>
      <c r="H88" s="331"/>
      <c r="I88" s="102"/>
      <c r="J88" s="34"/>
      <c r="K88" s="34"/>
      <c r="L88" s="37"/>
    </row>
    <row r="89" spans="2:12" s="1" customFormat="1" ht="6.9" customHeight="1">
      <c r="B89" s="33"/>
      <c r="C89" s="34"/>
      <c r="D89" s="34"/>
      <c r="E89" s="34"/>
      <c r="F89" s="34"/>
      <c r="G89" s="34"/>
      <c r="H89" s="34"/>
      <c r="I89" s="102"/>
      <c r="J89" s="34"/>
      <c r="K89" s="34"/>
      <c r="L89" s="37"/>
    </row>
    <row r="90" spans="2:12" s="1" customFormat="1" ht="12" customHeight="1">
      <c r="B90" s="33"/>
      <c r="C90" s="28" t="s">
        <v>21</v>
      </c>
      <c r="D90" s="34"/>
      <c r="E90" s="34"/>
      <c r="F90" s="26" t="str">
        <f>F12</f>
        <v>kat. úz. Zálesí u Javorníka, parc. č. 124</v>
      </c>
      <c r="G90" s="34"/>
      <c r="H90" s="34"/>
      <c r="I90" s="103" t="s">
        <v>23</v>
      </c>
      <c r="J90" s="54" t="str">
        <f>IF(J12="","",J12)</f>
        <v>10. 4. 2019</v>
      </c>
      <c r="K90" s="34"/>
      <c r="L90" s="37"/>
    </row>
    <row r="91" spans="2:12" s="1" customFormat="1" ht="6.9" customHeight="1">
      <c r="B91" s="33"/>
      <c r="C91" s="34"/>
      <c r="D91" s="34"/>
      <c r="E91" s="34"/>
      <c r="F91" s="34"/>
      <c r="G91" s="34"/>
      <c r="H91" s="34"/>
      <c r="I91" s="102"/>
      <c r="J91" s="34"/>
      <c r="K91" s="34"/>
      <c r="L91" s="37"/>
    </row>
    <row r="92" spans="2:12" s="1" customFormat="1" ht="12.6" customHeight="1">
      <c r="B92" s="33"/>
      <c r="C92" s="28" t="s">
        <v>25</v>
      </c>
      <c r="D92" s="34"/>
      <c r="E92" s="34"/>
      <c r="F92" s="26" t="str">
        <f>E15</f>
        <v>A.D.S. stabil s.r.o.</v>
      </c>
      <c r="G92" s="34"/>
      <c r="H92" s="34"/>
      <c r="I92" s="103" t="s">
        <v>31</v>
      </c>
      <c r="J92" s="31" t="str">
        <f>E21</f>
        <v>BENUTA PRO s.r.o.</v>
      </c>
      <c r="K92" s="34"/>
      <c r="L92" s="37"/>
    </row>
    <row r="93" spans="2:12" s="1" customFormat="1" ht="12.6" customHeight="1">
      <c r="B93" s="33"/>
      <c r="C93" s="28" t="s">
        <v>29</v>
      </c>
      <c r="D93" s="34"/>
      <c r="E93" s="34"/>
      <c r="F93" s="26" t="str">
        <f>IF(E18="","",E18)</f>
        <v>Vyplň údaj</v>
      </c>
      <c r="G93" s="34"/>
      <c r="H93" s="34"/>
      <c r="I93" s="103" t="s">
        <v>34</v>
      </c>
      <c r="J93" s="31" t="str">
        <f>E24</f>
        <v>Ing. T. Pacola</v>
      </c>
      <c r="K93" s="34"/>
      <c r="L93" s="37"/>
    </row>
    <row r="94" spans="2:12" s="1" customFormat="1" ht="10.35" customHeight="1">
      <c r="B94" s="33"/>
      <c r="C94" s="34"/>
      <c r="D94" s="34"/>
      <c r="E94" s="34"/>
      <c r="F94" s="34"/>
      <c r="G94" s="34"/>
      <c r="H94" s="34"/>
      <c r="I94" s="102"/>
      <c r="J94" s="34"/>
      <c r="K94" s="34"/>
      <c r="L94" s="37"/>
    </row>
    <row r="95" spans="2:20" s="9" customFormat="1" ht="29.25" customHeight="1">
      <c r="B95" s="147"/>
      <c r="C95" s="148" t="s">
        <v>111</v>
      </c>
      <c r="D95" s="149" t="s">
        <v>57</v>
      </c>
      <c r="E95" s="149" t="s">
        <v>53</v>
      </c>
      <c r="F95" s="149" t="s">
        <v>54</v>
      </c>
      <c r="G95" s="149" t="s">
        <v>112</v>
      </c>
      <c r="H95" s="149" t="s">
        <v>113</v>
      </c>
      <c r="I95" s="150" t="s">
        <v>114</v>
      </c>
      <c r="J95" s="149" t="s">
        <v>91</v>
      </c>
      <c r="K95" s="151" t="s">
        <v>115</v>
      </c>
      <c r="L95" s="152"/>
      <c r="M95" s="63" t="s">
        <v>19</v>
      </c>
      <c r="N95" s="64" t="s">
        <v>42</v>
      </c>
      <c r="O95" s="64" t="s">
        <v>116</v>
      </c>
      <c r="P95" s="64" t="s">
        <v>117</v>
      </c>
      <c r="Q95" s="64" t="s">
        <v>118</v>
      </c>
      <c r="R95" s="64" t="s">
        <v>119</v>
      </c>
      <c r="S95" s="64" t="s">
        <v>120</v>
      </c>
      <c r="T95" s="65" t="s">
        <v>121</v>
      </c>
    </row>
    <row r="96" spans="2:63" s="1" customFormat="1" ht="22.8" customHeight="1">
      <c r="B96" s="33"/>
      <c r="C96" s="70" t="s">
        <v>122</v>
      </c>
      <c r="D96" s="34"/>
      <c r="E96" s="34"/>
      <c r="F96" s="34"/>
      <c r="G96" s="34"/>
      <c r="H96" s="34"/>
      <c r="I96" s="102"/>
      <c r="J96" s="153">
        <f>BK96</f>
        <v>0</v>
      </c>
      <c r="K96" s="34"/>
      <c r="L96" s="37"/>
      <c r="M96" s="66"/>
      <c r="N96" s="67"/>
      <c r="O96" s="67"/>
      <c r="P96" s="154">
        <f>P97+P276</f>
        <v>0</v>
      </c>
      <c r="Q96" s="67"/>
      <c r="R96" s="154">
        <f>R97+R276</f>
        <v>779.63063178</v>
      </c>
      <c r="S96" s="67"/>
      <c r="T96" s="155">
        <f>T97+T276</f>
        <v>721.491472</v>
      </c>
      <c r="AT96" s="16" t="s">
        <v>71</v>
      </c>
      <c r="AU96" s="16" t="s">
        <v>92</v>
      </c>
      <c r="BK96" s="156">
        <f>BK97+BK276</f>
        <v>0</v>
      </c>
    </row>
    <row r="97" spans="2:63" s="10" customFormat="1" ht="25.95" customHeight="1">
      <c r="B97" s="157"/>
      <c r="C97" s="158"/>
      <c r="D97" s="159" t="s">
        <v>71</v>
      </c>
      <c r="E97" s="160" t="s">
        <v>123</v>
      </c>
      <c r="F97" s="160" t="s">
        <v>124</v>
      </c>
      <c r="G97" s="158"/>
      <c r="H97" s="158"/>
      <c r="I97" s="161"/>
      <c r="J97" s="162">
        <f>BK97</f>
        <v>0</v>
      </c>
      <c r="K97" s="158"/>
      <c r="L97" s="163"/>
      <c r="M97" s="164"/>
      <c r="N97" s="165"/>
      <c r="O97" s="165"/>
      <c r="P97" s="166">
        <f>P98+P118+P127+P133+P226+P263+P273</f>
        <v>0</v>
      </c>
      <c r="Q97" s="165"/>
      <c r="R97" s="166">
        <f>R98+R118+R127+R133+R226+R263+R273</f>
        <v>755.96312286</v>
      </c>
      <c r="S97" s="165"/>
      <c r="T97" s="167">
        <f>T98+T118+T127+T133+T226+T263+T273</f>
        <v>717.4629140000001</v>
      </c>
      <c r="AR97" s="168" t="s">
        <v>80</v>
      </c>
      <c r="AT97" s="169" t="s">
        <v>71</v>
      </c>
      <c r="AU97" s="169" t="s">
        <v>72</v>
      </c>
      <c r="AY97" s="168" t="s">
        <v>125</v>
      </c>
      <c r="BK97" s="170">
        <f>BK98+BK118+BK127+BK133+BK226+BK263+BK273</f>
        <v>0</v>
      </c>
    </row>
    <row r="98" spans="2:63" s="10" customFormat="1" ht="22.8" customHeight="1">
      <c r="B98" s="157"/>
      <c r="C98" s="158"/>
      <c r="D98" s="159" t="s">
        <v>71</v>
      </c>
      <c r="E98" s="171" t="s">
        <v>80</v>
      </c>
      <c r="F98" s="171" t="s">
        <v>126</v>
      </c>
      <c r="G98" s="158"/>
      <c r="H98" s="158"/>
      <c r="I98" s="161"/>
      <c r="J98" s="172">
        <f>BK98</f>
        <v>0</v>
      </c>
      <c r="K98" s="158"/>
      <c r="L98" s="163"/>
      <c r="M98" s="164"/>
      <c r="N98" s="165"/>
      <c r="O98" s="165"/>
      <c r="P98" s="166">
        <f>SUM(P99:P117)</f>
        <v>0</v>
      </c>
      <c r="Q98" s="165"/>
      <c r="R98" s="166">
        <f>SUM(R99:R117)</f>
        <v>0</v>
      </c>
      <c r="S98" s="165"/>
      <c r="T98" s="167">
        <f>SUM(T99:T117)</f>
        <v>710.5120000000001</v>
      </c>
      <c r="AR98" s="168" t="s">
        <v>80</v>
      </c>
      <c r="AT98" s="169" t="s">
        <v>71</v>
      </c>
      <c r="AU98" s="169" t="s">
        <v>80</v>
      </c>
      <c r="AY98" s="168" t="s">
        <v>125</v>
      </c>
      <c r="BK98" s="170">
        <f>SUM(BK99:BK117)</f>
        <v>0</v>
      </c>
    </row>
    <row r="99" spans="2:65" s="1" customFormat="1" ht="30.6" customHeight="1">
      <c r="B99" s="33"/>
      <c r="C99" s="173" t="s">
        <v>80</v>
      </c>
      <c r="D99" s="173" t="s">
        <v>127</v>
      </c>
      <c r="E99" s="174" t="s">
        <v>128</v>
      </c>
      <c r="F99" s="175" t="s">
        <v>129</v>
      </c>
      <c r="G99" s="176" t="s">
        <v>130</v>
      </c>
      <c r="H99" s="177">
        <v>587.2</v>
      </c>
      <c r="I99" s="178"/>
      <c r="J99" s="179">
        <f>ROUND(I99*H99,2)</f>
        <v>0</v>
      </c>
      <c r="K99" s="175" t="s">
        <v>131</v>
      </c>
      <c r="L99" s="37"/>
      <c r="M99" s="180" t="s">
        <v>19</v>
      </c>
      <c r="N99" s="181" t="s">
        <v>43</v>
      </c>
      <c r="O99" s="59"/>
      <c r="P99" s="182">
        <f>O99*H99</f>
        <v>0</v>
      </c>
      <c r="Q99" s="182">
        <v>0</v>
      </c>
      <c r="R99" s="182">
        <f>Q99*H99</f>
        <v>0</v>
      </c>
      <c r="S99" s="182">
        <v>0.58</v>
      </c>
      <c r="T99" s="183">
        <f>S99*H99</f>
        <v>340.576</v>
      </c>
      <c r="AR99" s="16" t="s">
        <v>132</v>
      </c>
      <c r="AT99" s="16" t="s">
        <v>127</v>
      </c>
      <c r="AU99" s="16" t="s">
        <v>82</v>
      </c>
      <c r="AY99" s="16" t="s">
        <v>125</v>
      </c>
      <c r="BE99" s="184">
        <f>IF(N99="základní",J99,0)</f>
        <v>0</v>
      </c>
      <c r="BF99" s="184">
        <f>IF(N99="snížená",J99,0)</f>
        <v>0</v>
      </c>
      <c r="BG99" s="184">
        <f>IF(N99="zákl. přenesená",J99,0)</f>
        <v>0</v>
      </c>
      <c r="BH99" s="184">
        <f>IF(N99="sníž. přenesená",J99,0)</f>
        <v>0</v>
      </c>
      <c r="BI99" s="184">
        <f>IF(N99="nulová",J99,0)</f>
        <v>0</v>
      </c>
      <c r="BJ99" s="16" t="s">
        <v>80</v>
      </c>
      <c r="BK99" s="184">
        <f>ROUND(I99*H99,2)</f>
        <v>0</v>
      </c>
      <c r="BL99" s="16" t="s">
        <v>132</v>
      </c>
      <c r="BM99" s="16" t="s">
        <v>133</v>
      </c>
    </row>
    <row r="100" spans="2:47" s="1" customFormat="1" ht="211.2">
      <c r="B100" s="33"/>
      <c r="C100" s="34"/>
      <c r="D100" s="185" t="s">
        <v>134</v>
      </c>
      <c r="E100" s="34"/>
      <c r="F100" s="186" t="s">
        <v>135</v>
      </c>
      <c r="G100" s="34"/>
      <c r="H100" s="34"/>
      <c r="I100" s="102"/>
      <c r="J100" s="34"/>
      <c r="K100" s="34"/>
      <c r="L100" s="37"/>
      <c r="M100" s="187"/>
      <c r="N100" s="59"/>
      <c r="O100" s="59"/>
      <c r="P100" s="59"/>
      <c r="Q100" s="59"/>
      <c r="R100" s="59"/>
      <c r="S100" s="59"/>
      <c r="T100" s="60"/>
      <c r="AT100" s="16" t="s">
        <v>134</v>
      </c>
      <c r="AU100" s="16" t="s">
        <v>82</v>
      </c>
    </row>
    <row r="101" spans="2:51" s="11" customFormat="1" ht="10.2">
      <c r="B101" s="188"/>
      <c r="C101" s="189"/>
      <c r="D101" s="185" t="s">
        <v>136</v>
      </c>
      <c r="E101" s="190" t="s">
        <v>19</v>
      </c>
      <c r="F101" s="191" t="s">
        <v>137</v>
      </c>
      <c r="G101" s="189"/>
      <c r="H101" s="192">
        <v>587.2</v>
      </c>
      <c r="I101" s="193"/>
      <c r="J101" s="189"/>
      <c r="K101" s="189"/>
      <c r="L101" s="194"/>
      <c r="M101" s="195"/>
      <c r="N101" s="196"/>
      <c r="O101" s="196"/>
      <c r="P101" s="196"/>
      <c r="Q101" s="196"/>
      <c r="R101" s="196"/>
      <c r="S101" s="196"/>
      <c r="T101" s="197"/>
      <c r="AT101" s="198" t="s">
        <v>136</v>
      </c>
      <c r="AU101" s="198" t="s">
        <v>82</v>
      </c>
      <c r="AV101" s="11" t="s">
        <v>82</v>
      </c>
      <c r="AW101" s="11" t="s">
        <v>33</v>
      </c>
      <c r="AX101" s="11" t="s">
        <v>80</v>
      </c>
      <c r="AY101" s="198" t="s">
        <v>125</v>
      </c>
    </row>
    <row r="102" spans="2:65" s="1" customFormat="1" ht="30.6" customHeight="1">
      <c r="B102" s="33"/>
      <c r="C102" s="173" t="s">
        <v>82</v>
      </c>
      <c r="D102" s="173" t="s">
        <v>127</v>
      </c>
      <c r="E102" s="174" t="s">
        <v>138</v>
      </c>
      <c r="F102" s="175" t="s">
        <v>139</v>
      </c>
      <c r="G102" s="176" t="s">
        <v>130</v>
      </c>
      <c r="H102" s="177">
        <v>587.2</v>
      </c>
      <c r="I102" s="178"/>
      <c r="J102" s="179">
        <f>ROUND(I102*H102,2)</f>
        <v>0</v>
      </c>
      <c r="K102" s="175" t="s">
        <v>131</v>
      </c>
      <c r="L102" s="37"/>
      <c r="M102" s="180" t="s">
        <v>19</v>
      </c>
      <c r="N102" s="181" t="s">
        <v>43</v>
      </c>
      <c r="O102" s="59"/>
      <c r="P102" s="182">
        <f>O102*H102</f>
        <v>0</v>
      </c>
      <c r="Q102" s="182">
        <v>0</v>
      </c>
      <c r="R102" s="182">
        <f>Q102*H102</f>
        <v>0</v>
      </c>
      <c r="S102" s="182">
        <v>0.63</v>
      </c>
      <c r="T102" s="183">
        <f>S102*H102</f>
        <v>369.93600000000004</v>
      </c>
      <c r="AR102" s="16" t="s">
        <v>132</v>
      </c>
      <c r="AT102" s="16" t="s">
        <v>127</v>
      </c>
      <c r="AU102" s="16" t="s">
        <v>82</v>
      </c>
      <c r="AY102" s="16" t="s">
        <v>125</v>
      </c>
      <c r="BE102" s="184">
        <f>IF(N102="základní",J102,0)</f>
        <v>0</v>
      </c>
      <c r="BF102" s="184">
        <f>IF(N102="snížená",J102,0)</f>
        <v>0</v>
      </c>
      <c r="BG102" s="184">
        <f>IF(N102="zákl. přenesená",J102,0)</f>
        <v>0</v>
      </c>
      <c r="BH102" s="184">
        <f>IF(N102="sníž. přenesená",J102,0)</f>
        <v>0</v>
      </c>
      <c r="BI102" s="184">
        <f>IF(N102="nulová",J102,0)</f>
        <v>0</v>
      </c>
      <c r="BJ102" s="16" t="s">
        <v>80</v>
      </c>
      <c r="BK102" s="184">
        <f>ROUND(I102*H102,2)</f>
        <v>0</v>
      </c>
      <c r="BL102" s="16" t="s">
        <v>132</v>
      </c>
      <c r="BM102" s="16" t="s">
        <v>140</v>
      </c>
    </row>
    <row r="103" spans="2:47" s="1" customFormat="1" ht="211.2">
      <c r="B103" s="33"/>
      <c r="C103" s="34"/>
      <c r="D103" s="185" t="s">
        <v>134</v>
      </c>
      <c r="E103" s="34"/>
      <c r="F103" s="186" t="s">
        <v>135</v>
      </c>
      <c r="G103" s="34"/>
      <c r="H103" s="34"/>
      <c r="I103" s="102"/>
      <c r="J103" s="34"/>
      <c r="K103" s="34"/>
      <c r="L103" s="37"/>
      <c r="M103" s="187"/>
      <c r="N103" s="59"/>
      <c r="O103" s="59"/>
      <c r="P103" s="59"/>
      <c r="Q103" s="59"/>
      <c r="R103" s="59"/>
      <c r="S103" s="59"/>
      <c r="T103" s="60"/>
      <c r="AT103" s="16" t="s">
        <v>134</v>
      </c>
      <c r="AU103" s="16" t="s">
        <v>82</v>
      </c>
    </row>
    <row r="104" spans="2:65" s="1" customFormat="1" ht="20.4" customHeight="1">
      <c r="B104" s="33"/>
      <c r="C104" s="173" t="s">
        <v>141</v>
      </c>
      <c r="D104" s="173" t="s">
        <v>127</v>
      </c>
      <c r="E104" s="174" t="s">
        <v>142</v>
      </c>
      <c r="F104" s="175" t="s">
        <v>143</v>
      </c>
      <c r="G104" s="176" t="s">
        <v>144</v>
      </c>
      <c r="H104" s="177">
        <v>19.376</v>
      </c>
      <c r="I104" s="178"/>
      <c r="J104" s="179">
        <f>ROUND(I104*H104,2)</f>
        <v>0</v>
      </c>
      <c r="K104" s="175" t="s">
        <v>131</v>
      </c>
      <c r="L104" s="37"/>
      <c r="M104" s="180" t="s">
        <v>19</v>
      </c>
      <c r="N104" s="181" t="s">
        <v>43</v>
      </c>
      <c r="O104" s="59"/>
      <c r="P104" s="182">
        <f>O104*H104</f>
        <v>0</v>
      </c>
      <c r="Q104" s="182">
        <v>0</v>
      </c>
      <c r="R104" s="182">
        <f>Q104*H104</f>
        <v>0</v>
      </c>
      <c r="S104" s="182">
        <v>0</v>
      </c>
      <c r="T104" s="183">
        <f>S104*H104</f>
        <v>0</v>
      </c>
      <c r="AR104" s="16" t="s">
        <v>132</v>
      </c>
      <c r="AT104" s="16" t="s">
        <v>127</v>
      </c>
      <c r="AU104" s="16" t="s">
        <v>82</v>
      </c>
      <c r="AY104" s="16" t="s">
        <v>125</v>
      </c>
      <c r="BE104" s="184">
        <f>IF(N104="základní",J104,0)</f>
        <v>0</v>
      </c>
      <c r="BF104" s="184">
        <f>IF(N104="snížená",J104,0)</f>
        <v>0</v>
      </c>
      <c r="BG104" s="184">
        <f>IF(N104="zákl. přenesená",J104,0)</f>
        <v>0</v>
      </c>
      <c r="BH104" s="184">
        <f>IF(N104="sníž. přenesená",J104,0)</f>
        <v>0</v>
      </c>
      <c r="BI104" s="184">
        <f>IF(N104="nulová",J104,0)</f>
        <v>0</v>
      </c>
      <c r="BJ104" s="16" t="s">
        <v>80</v>
      </c>
      <c r="BK104" s="184">
        <f>ROUND(I104*H104,2)</f>
        <v>0</v>
      </c>
      <c r="BL104" s="16" t="s">
        <v>132</v>
      </c>
      <c r="BM104" s="16" t="s">
        <v>145</v>
      </c>
    </row>
    <row r="105" spans="2:47" s="1" customFormat="1" ht="105.6">
      <c r="B105" s="33"/>
      <c r="C105" s="34"/>
      <c r="D105" s="185" t="s">
        <v>134</v>
      </c>
      <c r="E105" s="34"/>
      <c r="F105" s="186" t="s">
        <v>146</v>
      </c>
      <c r="G105" s="34"/>
      <c r="H105" s="34"/>
      <c r="I105" s="102"/>
      <c r="J105" s="34"/>
      <c r="K105" s="34"/>
      <c r="L105" s="37"/>
      <c r="M105" s="187"/>
      <c r="N105" s="59"/>
      <c r="O105" s="59"/>
      <c r="P105" s="59"/>
      <c r="Q105" s="59"/>
      <c r="R105" s="59"/>
      <c r="S105" s="59"/>
      <c r="T105" s="60"/>
      <c r="AT105" s="16" t="s">
        <v>134</v>
      </c>
      <c r="AU105" s="16" t="s">
        <v>82</v>
      </c>
    </row>
    <row r="106" spans="2:51" s="11" customFormat="1" ht="10.2">
      <c r="B106" s="188"/>
      <c r="C106" s="189"/>
      <c r="D106" s="185" t="s">
        <v>136</v>
      </c>
      <c r="E106" s="190" t="s">
        <v>19</v>
      </c>
      <c r="F106" s="191" t="s">
        <v>147</v>
      </c>
      <c r="G106" s="189"/>
      <c r="H106" s="192">
        <v>19.376</v>
      </c>
      <c r="I106" s="193"/>
      <c r="J106" s="189"/>
      <c r="K106" s="189"/>
      <c r="L106" s="194"/>
      <c r="M106" s="195"/>
      <c r="N106" s="196"/>
      <c r="O106" s="196"/>
      <c r="P106" s="196"/>
      <c r="Q106" s="196"/>
      <c r="R106" s="196"/>
      <c r="S106" s="196"/>
      <c r="T106" s="197"/>
      <c r="AT106" s="198" t="s">
        <v>136</v>
      </c>
      <c r="AU106" s="198" t="s">
        <v>82</v>
      </c>
      <c r="AV106" s="11" t="s">
        <v>82</v>
      </c>
      <c r="AW106" s="11" t="s">
        <v>33</v>
      </c>
      <c r="AX106" s="11" t="s">
        <v>80</v>
      </c>
      <c r="AY106" s="198" t="s">
        <v>125</v>
      </c>
    </row>
    <row r="107" spans="2:65" s="1" customFormat="1" ht="20.4" customHeight="1">
      <c r="B107" s="33"/>
      <c r="C107" s="173" t="s">
        <v>132</v>
      </c>
      <c r="D107" s="173" t="s">
        <v>127</v>
      </c>
      <c r="E107" s="174" t="s">
        <v>148</v>
      </c>
      <c r="F107" s="175" t="s">
        <v>149</v>
      </c>
      <c r="G107" s="176" t="s">
        <v>144</v>
      </c>
      <c r="H107" s="177">
        <v>19.376</v>
      </c>
      <c r="I107" s="178"/>
      <c r="J107" s="179">
        <f>ROUND(I107*H107,2)</f>
        <v>0</v>
      </c>
      <c r="K107" s="175" t="s">
        <v>131</v>
      </c>
      <c r="L107" s="37"/>
      <c r="M107" s="180" t="s">
        <v>19</v>
      </c>
      <c r="N107" s="181" t="s">
        <v>43</v>
      </c>
      <c r="O107" s="59"/>
      <c r="P107" s="182">
        <f>O107*H107</f>
        <v>0</v>
      </c>
      <c r="Q107" s="182">
        <v>0</v>
      </c>
      <c r="R107" s="182">
        <f>Q107*H107</f>
        <v>0</v>
      </c>
      <c r="S107" s="182">
        <v>0</v>
      </c>
      <c r="T107" s="183">
        <f>S107*H107</f>
        <v>0</v>
      </c>
      <c r="AR107" s="16" t="s">
        <v>132</v>
      </c>
      <c r="AT107" s="16" t="s">
        <v>127</v>
      </c>
      <c r="AU107" s="16" t="s">
        <v>82</v>
      </c>
      <c r="AY107" s="16" t="s">
        <v>125</v>
      </c>
      <c r="BE107" s="184">
        <f>IF(N107="základní",J107,0)</f>
        <v>0</v>
      </c>
      <c r="BF107" s="184">
        <f>IF(N107="snížená",J107,0)</f>
        <v>0</v>
      </c>
      <c r="BG107" s="184">
        <f>IF(N107="zákl. přenesená",J107,0)</f>
        <v>0</v>
      </c>
      <c r="BH107" s="184">
        <f>IF(N107="sníž. přenesená",J107,0)</f>
        <v>0</v>
      </c>
      <c r="BI107" s="184">
        <f>IF(N107="nulová",J107,0)</f>
        <v>0</v>
      </c>
      <c r="BJ107" s="16" t="s">
        <v>80</v>
      </c>
      <c r="BK107" s="184">
        <f>ROUND(I107*H107,2)</f>
        <v>0</v>
      </c>
      <c r="BL107" s="16" t="s">
        <v>132</v>
      </c>
      <c r="BM107" s="16" t="s">
        <v>150</v>
      </c>
    </row>
    <row r="108" spans="2:47" s="1" customFormat="1" ht="105.6">
      <c r="B108" s="33"/>
      <c r="C108" s="34"/>
      <c r="D108" s="185" t="s">
        <v>134</v>
      </c>
      <c r="E108" s="34"/>
      <c r="F108" s="186" t="s">
        <v>146</v>
      </c>
      <c r="G108" s="34"/>
      <c r="H108" s="34"/>
      <c r="I108" s="102"/>
      <c r="J108" s="34"/>
      <c r="K108" s="34"/>
      <c r="L108" s="37"/>
      <c r="M108" s="187"/>
      <c r="N108" s="59"/>
      <c r="O108" s="59"/>
      <c r="P108" s="59"/>
      <c r="Q108" s="59"/>
      <c r="R108" s="59"/>
      <c r="S108" s="59"/>
      <c r="T108" s="60"/>
      <c r="AT108" s="16" t="s">
        <v>134</v>
      </c>
      <c r="AU108" s="16" t="s">
        <v>82</v>
      </c>
    </row>
    <row r="109" spans="2:51" s="11" customFormat="1" ht="10.2">
      <c r="B109" s="188"/>
      <c r="C109" s="189"/>
      <c r="D109" s="185" t="s">
        <v>136</v>
      </c>
      <c r="E109" s="190" t="s">
        <v>19</v>
      </c>
      <c r="F109" s="191" t="s">
        <v>147</v>
      </c>
      <c r="G109" s="189"/>
      <c r="H109" s="192">
        <v>19.376</v>
      </c>
      <c r="I109" s="193"/>
      <c r="J109" s="189"/>
      <c r="K109" s="189"/>
      <c r="L109" s="194"/>
      <c r="M109" s="195"/>
      <c r="N109" s="196"/>
      <c r="O109" s="196"/>
      <c r="P109" s="196"/>
      <c r="Q109" s="196"/>
      <c r="R109" s="196"/>
      <c r="S109" s="196"/>
      <c r="T109" s="197"/>
      <c r="AT109" s="198" t="s">
        <v>136</v>
      </c>
      <c r="AU109" s="198" t="s">
        <v>82</v>
      </c>
      <c r="AV109" s="11" t="s">
        <v>82</v>
      </c>
      <c r="AW109" s="11" t="s">
        <v>33</v>
      </c>
      <c r="AX109" s="11" t="s">
        <v>80</v>
      </c>
      <c r="AY109" s="198" t="s">
        <v>125</v>
      </c>
    </row>
    <row r="110" spans="2:65" s="1" customFormat="1" ht="30.6" customHeight="1">
      <c r="B110" s="33"/>
      <c r="C110" s="173" t="s">
        <v>151</v>
      </c>
      <c r="D110" s="173" t="s">
        <v>127</v>
      </c>
      <c r="E110" s="174" t="s">
        <v>152</v>
      </c>
      <c r="F110" s="175" t="s">
        <v>153</v>
      </c>
      <c r="G110" s="176" t="s">
        <v>144</v>
      </c>
      <c r="H110" s="177">
        <v>353</v>
      </c>
      <c r="I110" s="178"/>
      <c r="J110" s="179">
        <f>ROUND(I110*H110,2)</f>
        <v>0</v>
      </c>
      <c r="K110" s="175" t="s">
        <v>131</v>
      </c>
      <c r="L110" s="37"/>
      <c r="M110" s="180" t="s">
        <v>19</v>
      </c>
      <c r="N110" s="181" t="s">
        <v>43</v>
      </c>
      <c r="O110" s="59"/>
      <c r="P110" s="182">
        <f>O110*H110</f>
        <v>0</v>
      </c>
      <c r="Q110" s="182">
        <v>0</v>
      </c>
      <c r="R110" s="182">
        <f>Q110*H110</f>
        <v>0</v>
      </c>
      <c r="S110" s="182">
        <v>0</v>
      </c>
      <c r="T110" s="183">
        <f>S110*H110</f>
        <v>0</v>
      </c>
      <c r="AR110" s="16" t="s">
        <v>132</v>
      </c>
      <c r="AT110" s="16" t="s">
        <v>127</v>
      </c>
      <c r="AU110" s="16" t="s">
        <v>82</v>
      </c>
      <c r="AY110" s="16" t="s">
        <v>125</v>
      </c>
      <c r="BE110" s="184">
        <f>IF(N110="základní",J110,0)</f>
        <v>0</v>
      </c>
      <c r="BF110" s="184">
        <f>IF(N110="snížená",J110,0)</f>
        <v>0</v>
      </c>
      <c r="BG110" s="184">
        <f>IF(N110="zákl. přenesená",J110,0)</f>
        <v>0</v>
      </c>
      <c r="BH110" s="184">
        <f>IF(N110="sníž. přenesená",J110,0)</f>
        <v>0</v>
      </c>
      <c r="BI110" s="184">
        <f>IF(N110="nulová",J110,0)</f>
        <v>0</v>
      </c>
      <c r="BJ110" s="16" t="s">
        <v>80</v>
      </c>
      <c r="BK110" s="184">
        <f>ROUND(I110*H110,2)</f>
        <v>0</v>
      </c>
      <c r="BL110" s="16" t="s">
        <v>132</v>
      </c>
      <c r="BM110" s="16" t="s">
        <v>154</v>
      </c>
    </row>
    <row r="111" spans="2:47" s="1" customFormat="1" ht="153.6">
      <c r="B111" s="33"/>
      <c r="C111" s="34"/>
      <c r="D111" s="185" t="s">
        <v>134</v>
      </c>
      <c r="E111" s="34"/>
      <c r="F111" s="186" t="s">
        <v>155</v>
      </c>
      <c r="G111" s="34"/>
      <c r="H111" s="34"/>
      <c r="I111" s="102"/>
      <c r="J111" s="34"/>
      <c r="K111" s="34"/>
      <c r="L111" s="37"/>
      <c r="M111" s="187"/>
      <c r="N111" s="59"/>
      <c r="O111" s="59"/>
      <c r="P111" s="59"/>
      <c r="Q111" s="59"/>
      <c r="R111" s="59"/>
      <c r="S111" s="59"/>
      <c r="T111" s="60"/>
      <c r="AT111" s="16" t="s">
        <v>134</v>
      </c>
      <c r="AU111" s="16" t="s">
        <v>82</v>
      </c>
    </row>
    <row r="112" spans="2:65" s="1" customFormat="1" ht="20.4" customHeight="1">
      <c r="B112" s="33"/>
      <c r="C112" s="173" t="s">
        <v>156</v>
      </c>
      <c r="D112" s="173" t="s">
        <v>127</v>
      </c>
      <c r="E112" s="174" t="s">
        <v>157</v>
      </c>
      <c r="F112" s="175" t="s">
        <v>158</v>
      </c>
      <c r="G112" s="176" t="s">
        <v>144</v>
      </c>
      <c r="H112" s="177">
        <v>353</v>
      </c>
      <c r="I112" s="178"/>
      <c r="J112" s="179">
        <f>ROUND(I112*H112,2)</f>
        <v>0</v>
      </c>
      <c r="K112" s="175" t="s">
        <v>131</v>
      </c>
      <c r="L112" s="37"/>
      <c r="M112" s="180" t="s">
        <v>19</v>
      </c>
      <c r="N112" s="181" t="s">
        <v>43</v>
      </c>
      <c r="O112" s="59"/>
      <c r="P112" s="182">
        <f>O112*H112</f>
        <v>0</v>
      </c>
      <c r="Q112" s="182">
        <v>0</v>
      </c>
      <c r="R112" s="182">
        <f>Q112*H112</f>
        <v>0</v>
      </c>
      <c r="S112" s="182">
        <v>0</v>
      </c>
      <c r="T112" s="183">
        <f>S112*H112</f>
        <v>0</v>
      </c>
      <c r="AR112" s="16" t="s">
        <v>132</v>
      </c>
      <c r="AT112" s="16" t="s">
        <v>127</v>
      </c>
      <c r="AU112" s="16" t="s">
        <v>82</v>
      </c>
      <c r="AY112" s="16" t="s">
        <v>125</v>
      </c>
      <c r="BE112" s="184">
        <f>IF(N112="základní",J112,0)</f>
        <v>0</v>
      </c>
      <c r="BF112" s="184">
        <f>IF(N112="snížená",J112,0)</f>
        <v>0</v>
      </c>
      <c r="BG112" s="184">
        <f>IF(N112="zákl. přenesená",J112,0)</f>
        <v>0</v>
      </c>
      <c r="BH112" s="184">
        <f>IF(N112="sníž. přenesená",J112,0)</f>
        <v>0</v>
      </c>
      <c r="BI112" s="184">
        <f>IF(N112="nulová",J112,0)</f>
        <v>0</v>
      </c>
      <c r="BJ112" s="16" t="s">
        <v>80</v>
      </c>
      <c r="BK112" s="184">
        <f>ROUND(I112*H112,2)</f>
        <v>0</v>
      </c>
      <c r="BL112" s="16" t="s">
        <v>132</v>
      </c>
      <c r="BM112" s="16" t="s">
        <v>159</v>
      </c>
    </row>
    <row r="113" spans="2:47" s="1" customFormat="1" ht="259.2">
      <c r="B113" s="33"/>
      <c r="C113" s="34"/>
      <c r="D113" s="185" t="s">
        <v>134</v>
      </c>
      <c r="E113" s="34"/>
      <c r="F113" s="186" t="s">
        <v>160</v>
      </c>
      <c r="G113" s="34"/>
      <c r="H113" s="34"/>
      <c r="I113" s="102"/>
      <c r="J113" s="34"/>
      <c r="K113" s="34"/>
      <c r="L113" s="37"/>
      <c r="M113" s="187"/>
      <c r="N113" s="59"/>
      <c r="O113" s="59"/>
      <c r="P113" s="59"/>
      <c r="Q113" s="59"/>
      <c r="R113" s="59"/>
      <c r="S113" s="59"/>
      <c r="T113" s="60"/>
      <c r="AT113" s="16" t="s">
        <v>134</v>
      </c>
      <c r="AU113" s="16" t="s">
        <v>82</v>
      </c>
    </row>
    <row r="114" spans="2:65" s="1" customFormat="1" ht="20.4" customHeight="1">
      <c r="B114" s="33"/>
      <c r="C114" s="173" t="s">
        <v>161</v>
      </c>
      <c r="D114" s="173" t="s">
        <v>127</v>
      </c>
      <c r="E114" s="174" t="s">
        <v>162</v>
      </c>
      <c r="F114" s="175" t="s">
        <v>163</v>
      </c>
      <c r="G114" s="176" t="s">
        <v>144</v>
      </c>
      <c r="H114" s="177">
        <v>19.376</v>
      </c>
      <c r="I114" s="178"/>
      <c r="J114" s="179">
        <f>ROUND(I114*H114,2)</f>
        <v>0</v>
      </c>
      <c r="K114" s="175" t="s">
        <v>131</v>
      </c>
      <c r="L114" s="37"/>
      <c r="M114" s="180" t="s">
        <v>19</v>
      </c>
      <c r="N114" s="181" t="s">
        <v>43</v>
      </c>
      <c r="O114" s="59"/>
      <c r="P114" s="182">
        <f>O114*H114</f>
        <v>0</v>
      </c>
      <c r="Q114" s="182">
        <v>0</v>
      </c>
      <c r="R114" s="182">
        <f>Q114*H114</f>
        <v>0</v>
      </c>
      <c r="S114" s="182">
        <v>0</v>
      </c>
      <c r="T114" s="183">
        <f>S114*H114</f>
        <v>0</v>
      </c>
      <c r="AR114" s="16" t="s">
        <v>132</v>
      </c>
      <c r="AT114" s="16" t="s">
        <v>127</v>
      </c>
      <c r="AU114" s="16" t="s">
        <v>82</v>
      </c>
      <c r="AY114" s="16" t="s">
        <v>125</v>
      </c>
      <c r="BE114" s="184">
        <f>IF(N114="základní",J114,0)</f>
        <v>0</v>
      </c>
      <c r="BF114" s="184">
        <f>IF(N114="snížená",J114,0)</f>
        <v>0</v>
      </c>
      <c r="BG114" s="184">
        <f>IF(N114="zákl. přenesená",J114,0)</f>
        <v>0</v>
      </c>
      <c r="BH114" s="184">
        <f>IF(N114="sníž. přenesená",J114,0)</f>
        <v>0</v>
      </c>
      <c r="BI114" s="184">
        <f>IF(N114="nulová",J114,0)</f>
        <v>0</v>
      </c>
      <c r="BJ114" s="16" t="s">
        <v>80</v>
      </c>
      <c r="BK114" s="184">
        <f>ROUND(I114*H114,2)</f>
        <v>0</v>
      </c>
      <c r="BL114" s="16" t="s">
        <v>132</v>
      </c>
      <c r="BM114" s="16" t="s">
        <v>164</v>
      </c>
    </row>
    <row r="115" spans="2:47" s="1" customFormat="1" ht="393.6">
      <c r="B115" s="33"/>
      <c r="C115" s="34"/>
      <c r="D115" s="185" t="s">
        <v>134</v>
      </c>
      <c r="E115" s="34"/>
      <c r="F115" s="186" t="s">
        <v>165</v>
      </c>
      <c r="G115" s="34"/>
      <c r="H115" s="34"/>
      <c r="I115" s="102"/>
      <c r="J115" s="34"/>
      <c r="K115" s="34"/>
      <c r="L115" s="37"/>
      <c r="M115" s="187"/>
      <c r="N115" s="59"/>
      <c r="O115" s="59"/>
      <c r="P115" s="59"/>
      <c r="Q115" s="59"/>
      <c r="R115" s="59"/>
      <c r="S115" s="59"/>
      <c r="T115" s="60"/>
      <c r="AT115" s="16" t="s">
        <v>134</v>
      </c>
      <c r="AU115" s="16" t="s">
        <v>82</v>
      </c>
    </row>
    <row r="116" spans="2:65" s="1" customFormat="1" ht="20.4" customHeight="1">
      <c r="B116" s="33"/>
      <c r="C116" s="173" t="s">
        <v>166</v>
      </c>
      <c r="D116" s="173" t="s">
        <v>127</v>
      </c>
      <c r="E116" s="174" t="s">
        <v>167</v>
      </c>
      <c r="F116" s="175" t="s">
        <v>168</v>
      </c>
      <c r="G116" s="176" t="s">
        <v>130</v>
      </c>
      <c r="H116" s="177">
        <v>154</v>
      </c>
      <c r="I116" s="178"/>
      <c r="J116" s="179">
        <f>ROUND(I116*H116,2)</f>
        <v>0</v>
      </c>
      <c r="K116" s="175" t="s">
        <v>131</v>
      </c>
      <c r="L116" s="37"/>
      <c r="M116" s="180" t="s">
        <v>19</v>
      </c>
      <c r="N116" s="181" t="s">
        <v>43</v>
      </c>
      <c r="O116" s="59"/>
      <c r="P116" s="182">
        <f>O116*H116</f>
        <v>0</v>
      </c>
      <c r="Q116" s="182">
        <v>0</v>
      </c>
      <c r="R116" s="182">
        <f>Q116*H116</f>
        <v>0</v>
      </c>
      <c r="S116" s="182">
        <v>0</v>
      </c>
      <c r="T116" s="183">
        <f>S116*H116</f>
        <v>0</v>
      </c>
      <c r="AR116" s="16" t="s">
        <v>132</v>
      </c>
      <c r="AT116" s="16" t="s">
        <v>127</v>
      </c>
      <c r="AU116" s="16" t="s">
        <v>82</v>
      </c>
      <c r="AY116" s="16" t="s">
        <v>125</v>
      </c>
      <c r="BE116" s="184">
        <f>IF(N116="základní",J116,0)</f>
        <v>0</v>
      </c>
      <c r="BF116" s="184">
        <f>IF(N116="snížená",J116,0)</f>
        <v>0</v>
      </c>
      <c r="BG116" s="184">
        <f>IF(N116="zákl. přenesená",J116,0)</f>
        <v>0</v>
      </c>
      <c r="BH116" s="184">
        <f>IF(N116="sníž. přenesená",J116,0)</f>
        <v>0</v>
      </c>
      <c r="BI116" s="184">
        <f>IF(N116="nulová",J116,0)</f>
        <v>0</v>
      </c>
      <c r="BJ116" s="16" t="s">
        <v>80</v>
      </c>
      <c r="BK116" s="184">
        <f>ROUND(I116*H116,2)</f>
        <v>0</v>
      </c>
      <c r="BL116" s="16" t="s">
        <v>132</v>
      </c>
      <c r="BM116" s="16" t="s">
        <v>169</v>
      </c>
    </row>
    <row r="117" spans="2:51" s="11" customFormat="1" ht="10.2">
      <c r="B117" s="188"/>
      <c r="C117" s="189"/>
      <c r="D117" s="185" t="s">
        <v>136</v>
      </c>
      <c r="E117" s="190" t="s">
        <v>19</v>
      </c>
      <c r="F117" s="191" t="s">
        <v>170</v>
      </c>
      <c r="G117" s="189"/>
      <c r="H117" s="192">
        <v>154</v>
      </c>
      <c r="I117" s="193"/>
      <c r="J117" s="189"/>
      <c r="K117" s="189"/>
      <c r="L117" s="194"/>
      <c r="M117" s="195"/>
      <c r="N117" s="196"/>
      <c r="O117" s="196"/>
      <c r="P117" s="196"/>
      <c r="Q117" s="196"/>
      <c r="R117" s="196"/>
      <c r="S117" s="196"/>
      <c r="T117" s="197"/>
      <c r="AT117" s="198" t="s">
        <v>136</v>
      </c>
      <c r="AU117" s="198" t="s">
        <v>82</v>
      </c>
      <c r="AV117" s="11" t="s">
        <v>82</v>
      </c>
      <c r="AW117" s="11" t="s">
        <v>33</v>
      </c>
      <c r="AX117" s="11" t="s">
        <v>80</v>
      </c>
      <c r="AY117" s="198" t="s">
        <v>125</v>
      </c>
    </row>
    <row r="118" spans="2:63" s="10" customFormat="1" ht="22.8" customHeight="1">
      <c r="B118" s="157"/>
      <c r="C118" s="158"/>
      <c r="D118" s="159" t="s">
        <v>71</v>
      </c>
      <c r="E118" s="171" t="s">
        <v>82</v>
      </c>
      <c r="F118" s="171" t="s">
        <v>171</v>
      </c>
      <c r="G118" s="158"/>
      <c r="H118" s="158"/>
      <c r="I118" s="161"/>
      <c r="J118" s="172">
        <f>BK118</f>
        <v>0</v>
      </c>
      <c r="K118" s="158"/>
      <c r="L118" s="163"/>
      <c r="M118" s="164"/>
      <c r="N118" s="165"/>
      <c r="O118" s="165"/>
      <c r="P118" s="166">
        <f>SUM(P119:P126)</f>
        <v>0</v>
      </c>
      <c r="Q118" s="165"/>
      <c r="R118" s="166">
        <f>SUM(R119:R126)</f>
        <v>502.20657600000004</v>
      </c>
      <c r="S118" s="165"/>
      <c r="T118" s="167">
        <f>SUM(T119:T126)</f>
        <v>0</v>
      </c>
      <c r="AR118" s="168" t="s">
        <v>80</v>
      </c>
      <c r="AT118" s="169" t="s">
        <v>71</v>
      </c>
      <c r="AU118" s="169" t="s">
        <v>80</v>
      </c>
      <c r="AY118" s="168" t="s">
        <v>125</v>
      </c>
      <c r="BK118" s="170">
        <f>SUM(BK119:BK126)</f>
        <v>0</v>
      </c>
    </row>
    <row r="119" spans="2:65" s="1" customFormat="1" ht="20.4" customHeight="1">
      <c r="B119" s="33"/>
      <c r="C119" s="173" t="s">
        <v>172</v>
      </c>
      <c r="D119" s="173" t="s">
        <v>127</v>
      </c>
      <c r="E119" s="174" t="s">
        <v>173</v>
      </c>
      <c r="F119" s="175" t="s">
        <v>174</v>
      </c>
      <c r="G119" s="176" t="s">
        <v>130</v>
      </c>
      <c r="H119" s="177">
        <v>587.2</v>
      </c>
      <c r="I119" s="178"/>
      <c r="J119" s="179">
        <f>ROUND(I119*H119,2)</f>
        <v>0</v>
      </c>
      <c r="K119" s="175" t="s">
        <v>131</v>
      </c>
      <c r="L119" s="37"/>
      <c r="M119" s="180" t="s">
        <v>19</v>
      </c>
      <c r="N119" s="181" t="s">
        <v>43</v>
      </c>
      <c r="O119" s="59"/>
      <c r="P119" s="182">
        <f>O119*H119</f>
        <v>0</v>
      </c>
      <c r="Q119" s="182">
        <v>0.0001</v>
      </c>
      <c r="R119" s="182">
        <f>Q119*H119</f>
        <v>0.05872000000000001</v>
      </c>
      <c r="S119" s="182">
        <v>0</v>
      </c>
      <c r="T119" s="183">
        <f>S119*H119</f>
        <v>0</v>
      </c>
      <c r="AR119" s="16" t="s">
        <v>132</v>
      </c>
      <c r="AT119" s="16" t="s">
        <v>127</v>
      </c>
      <c r="AU119" s="16" t="s">
        <v>82</v>
      </c>
      <c r="AY119" s="16" t="s">
        <v>125</v>
      </c>
      <c r="BE119" s="184">
        <f>IF(N119="základní",J119,0)</f>
        <v>0</v>
      </c>
      <c r="BF119" s="184">
        <f>IF(N119="snížená",J119,0)</f>
        <v>0</v>
      </c>
      <c r="BG119" s="184">
        <f>IF(N119="zákl. přenesená",J119,0)</f>
        <v>0</v>
      </c>
      <c r="BH119" s="184">
        <f>IF(N119="sníž. přenesená",J119,0)</f>
        <v>0</v>
      </c>
      <c r="BI119" s="184">
        <f>IF(N119="nulová",J119,0)</f>
        <v>0</v>
      </c>
      <c r="BJ119" s="16" t="s">
        <v>80</v>
      </c>
      <c r="BK119" s="184">
        <f>ROUND(I119*H119,2)</f>
        <v>0</v>
      </c>
      <c r="BL119" s="16" t="s">
        <v>132</v>
      </c>
      <c r="BM119" s="16" t="s">
        <v>175</v>
      </c>
    </row>
    <row r="120" spans="2:47" s="1" customFormat="1" ht="67.2">
      <c r="B120" s="33"/>
      <c r="C120" s="34"/>
      <c r="D120" s="185" t="s">
        <v>134</v>
      </c>
      <c r="E120" s="34"/>
      <c r="F120" s="186" t="s">
        <v>176</v>
      </c>
      <c r="G120" s="34"/>
      <c r="H120" s="34"/>
      <c r="I120" s="102"/>
      <c r="J120" s="34"/>
      <c r="K120" s="34"/>
      <c r="L120" s="37"/>
      <c r="M120" s="187"/>
      <c r="N120" s="59"/>
      <c r="O120" s="59"/>
      <c r="P120" s="59"/>
      <c r="Q120" s="59"/>
      <c r="R120" s="59"/>
      <c r="S120" s="59"/>
      <c r="T120" s="60"/>
      <c r="AT120" s="16" t="s">
        <v>134</v>
      </c>
      <c r="AU120" s="16" t="s">
        <v>82</v>
      </c>
    </row>
    <row r="121" spans="2:65" s="1" customFormat="1" ht="20.4" customHeight="1">
      <c r="B121" s="33"/>
      <c r="C121" s="199" t="s">
        <v>177</v>
      </c>
      <c r="D121" s="199" t="s">
        <v>178</v>
      </c>
      <c r="E121" s="200" t="s">
        <v>179</v>
      </c>
      <c r="F121" s="201" t="s">
        <v>180</v>
      </c>
      <c r="G121" s="202" t="s">
        <v>130</v>
      </c>
      <c r="H121" s="203">
        <v>675.28</v>
      </c>
      <c r="I121" s="204"/>
      <c r="J121" s="205">
        <f>ROUND(I121*H121,2)</f>
        <v>0</v>
      </c>
      <c r="K121" s="201" t="s">
        <v>131</v>
      </c>
      <c r="L121" s="206"/>
      <c r="M121" s="207" t="s">
        <v>19</v>
      </c>
      <c r="N121" s="208" t="s">
        <v>43</v>
      </c>
      <c r="O121" s="59"/>
      <c r="P121" s="182">
        <f>O121*H121</f>
        <v>0</v>
      </c>
      <c r="Q121" s="182">
        <v>0.0002</v>
      </c>
      <c r="R121" s="182">
        <f>Q121*H121</f>
        <v>0.135056</v>
      </c>
      <c r="S121" s="182">
        <v>0</v>
      </c>
      <c r="T121" s="183">
        <f>S121*H121</f>
        <v>0</v>
      </c>
      <c r="AR121" s="16" t="s">
        <v>166</v>
      </c>
      <c r="AT121" s="16" t="s">
        <v>178</v>
      </c>
      <c r="AU121" s="16" t="s">
        <v>82</v>
      </c>
      <c r="AY121" s="16" t="s">
        <v>125</v>
      </c>
      <c r="BE121" s="184">
        <f>IF(N121="základní",J121,0)</f>
        <v>0</v>
      </c>
      <c r="BF121" s="184">
        <f>IF(N121="snížená",J121,0)</f>
        <v>0</v>
      </c>
      <c r="BG121" s="184">
        <f>IF(N121="zákl. přenesená",J121,0)</f>
        <v>0</v>
      </c>
      <c r="BH121" s="184">
        <f>IF(N121="sníž. přenesená",J121,0)</f>
        <v>0</v>
      </c>
      <c r="BI121" s="184">
        <f>IF(N121="nulová",J121,0)</f>
        <v>0</v>
      </c>
      <c r="BJ121" s="16" t="s">
        <v>80</v>
      </c>
      <c r="BK121" s="184">
        <f>ROUND(I121*H121,2)</f>
        <v>0</v>
      </c>
      <c r="BL121" s="16" t="s">
        <v>132</v>
      </c>
      <c r="BM121" s="16" t="s">
        <v>181</v>
      </c>
    </row>
    <row r="122" spans="2:51" s="11" customFormat="1" ht="10.2">
      <c r="B122" s="188"/>
      <c r="C122" s="189"/>
      <c r="D122" s="185" t="s">
        <v>136</v>
      </c>
      <c r="E122" s="189"/>
      <c r="F122" s="191" t="s">
        <v>182</v>
      </c>
      <c r="G122" s="189"/>
      <c r="H122" s="192">
        <v>675.28</v>
      </c>
      <c r="I122" s="193"/>
      <c r="J122" s="189"/>
      <c r="K122" s="189"/>
      <c r="L122" s="194"/>
      <c r="M122" s="195"/>
      <c r="N122" s="196"/>
      <c r="O122" s="196"/>
      <c r="P122" s="196"/>
      <c r="Q122" s="196"/>
      <c r="R122" s="196"/>
      <c r="S122" s="196"/>
      <c r="T122" s="197"/>
      <c r="AT122" s="198" t="s">
        <v>136</v>
      </c>
      <c r="AU122" s="198" t="s">
        <v>82</v>
      </c>
      <c r="AV122" s="11" t="s">
        <v>82</v>
      </c>
      <c r="AW122" s="11" t="s">
        <v>4</v>
      </c>
      <c r="AX122" s="11" t="s">
        <v>80</v>
      </c>
      <c r="AY122" s="198" t="s">
        <v>125</v>
      </c>
    </row>
    <row r="123" spans="2:65" s="1" customFormat="1" ht="20.4" customHeight="1">
      <c r="B123" s="33"/>
      <c r="C123" s="173" t="s">
        <v>183</v>
      </c>
      <c r="D123" s="173" t="s">
        <v>127</v>
      </c>
      <c r="E123" s="174" t="s">
        <v>184</v>
      </c>
      <c r="F123" s="175" t="s">
        <v>185</v>
      </c>
      <c r="G123" s="176" t="s">
        <v>144</v>
      </c>
      <c r="H123" s="177">
        <v>205.5</v>
      </c>
      <c r="I123" s="178"/>
      <c r="J123" s="179">
        <f>ROUND(I123*H123,2)</f>
        <v>0</v>
      </c>
      <c r="K123" s="175" t="s">
        <v>131</v>
      </c>
      <c r="L123" s="37"/>
      <c r="M123" s="180" t="s">
        <v>19</v>
      </c>
      <c r="N123" s="181" t="s">
        <v>43</v>
      </c>
      <c r="O123" s="59"/>
      <c r="P123" s="182">
        <f>O123*H123</f>
        <v>0</v>
      </c>
      <c r="Q123" s="182">
        <v>2.16</v>
      </c>
      <c r="R123" s="182">
        <f>Q123*H123</f>
        <v>443.88000000000005</v>
      </c>
      <c r="S123" s="182">
        <v>0</v>
      </c>
      <c r="T123" s="183">
        <f>S123*H123</f>
        <v>0</v>
      </c>
      <c r="AR123" s="16" t="s">
        <v>132</v>
      </c>
      <c r="AT123" s="16" t="s">
        <v>127</v>
      </c>
      <c r="AU123" s="16" t="s">
        <v>82</v>
      </c>
      <c r="AY123" s="16" t="s">
        <v>125</v>
      </c>
      <c r="BE123" s="184">
        <f>IF(N123="základní",J123,0)</f>
        <v>0</v>
      </c>
      <c r="BF123" s="184">
        <f>IF(N123="snížená",J123,0)</f>
        <v>0</v>
      </c>
      <c r="BG123" s="184">
        <f>IF(N123="zákl. přenesená",J123,0)</f>
        <v>0</v>
      </c>
      <c r="BH123" s="184">
        <f>IF(N123="sníž. přenesená",J123,0)</f>
        <v>0</v>
      </c>
      <c r="BI123" s="184">
        <f>IF(N123="nulová",J123,0)</f>
        <v>0</v>
      </c>
      <c r="BJ123" s="16" t="s">
        <v>80</v>
      </c>
      <c r="BK123" s="184">
        <f>ROUND(I123*H123,2)</f>
        <v>0</v>
      </c>
      <c r="BL123" s="16" t="s">
        <v>132</v>
      </c>
      <c r="BM123" s="16" t="s">
        <v>186</v>
      </c>
    </row>
    <row r="124" spans="2:47" s="1" customFormat="1" ht="48">
      <c r="B124" s="33"/>
      <c r="C124" s="34"/>
      <c r="D124" s="185" t="s">
        <v>134</v>
      </c>
      <c r="E124" s="34"/>
      <c r="F124" s="186" t="s">
        <v>187</v>
      </c>
      <c r="G124" s="34"/>
      <c r="H124" s="34"/>
      <c r="I124" s="102"/>
      <c r="J124" s="34"/>
      <c r="K124" s="34"/>
      <c r="L124" s="37"/>
      <c r="M124" s="187"/>
      <c r="N124" s="59"/>
      <c r="O124" s="59"/>
      <c r="P124" s="59"/>
      <c r="Q124" s="59"/>
      <c r="R124" s="59"/>
      <c r="S124" s="59"/>
      <c r="T124" s="60"/>
      <c r="AT124" s="16" t="s">
        <v>134</v>
      </c>
      <c r="AU124" s="16" t="s">
        <v>82</v>
      </c>
    </row>
    <row r="125" spans="2:65" s="1" customFormat="1" ht="20.4" customHeight="1">
      <c r="B125" s="33"/>
      <c r="C125" s="173" t="s">
        <v>188</v>
      </c>
      <c r="D125" s="173" t="s">
        <v>127</v>
      </c>
      <c r="E125" s="174" t="s">
        <v>189</v>
      </c>
      <c r="F125" s="175" t="s">
        <v>190</v>
      </c>
      <c r="G125" s="176" t="s">
        <v>144</v>
      </c>
      <c r="H125" s="177">
        <v>29.36</v>
      </c>
      <c r="I125" s="178"/>
      <c r="J125" s="179">
        <f>ROUND(I125*H125,2)</f>
        <v>0</v>
      </c>
      <c r="K125" s="175" t="s">
        <v>131</v>
      </c>
      <c r="L125" s="37"/>
      <c r="M125" s="180" t="s">
        <v>19</v>
      </c>
      <c r="N125" s="181" t="s">
        <v>43</v>
      </c>
      <c r="O125" s="59"/>
      <c r="P125" s="182">
        <f>O125*H125</f>
        <v>0</v>
      </c>
      <c r="Q125" s="182">
        <v>1.98</v>
      </c>
      <c r="R125" s="182">
        <f>Q125*H125</f>
        <v>58.132799999999996</v>
      </c>
      <c r="S125" s="182">
        <v>0</v>
      </c>
      <c r="T125" s="183">
        <f>S125*H125</f>
        <v>0</v>
      </c>
      <c r="AR125" s="16" t="s">
        <v>132</v>
      </c>
      <c r="AT125" s="16" t="s">
        <v>127</v>
      </c>
      <c r="AU125" s="16" t="s">
        <v>82</v>
      </c>
      <c r="AY125" s="16" t="s">
        <v>125</v>
      </c>
      <c r="BE125" s="184">
        <f>IF(N125="základní",J125,0)</f>
        <v>0</v>
      </c>
      <c r="BF125" s="184">
        <f>IF(N125="snížená",J125,0)</f>
        <v>0</v>
      </c>
      <c r="BG125" s="184">
        <f>IF(N125="zákl. přenesená",J125,0)</f>
        <v>0</v>
      </c>
      <c r="BH125" s="184">
        <f>IF(N125="sníž. přenesená",J125,0)</f>
        <v>0</v>
      </c>
      <c r="BI125" s="184">
        <f>IF(N125="nulová",J125,0)</f>
        <v>0</v>
      </c>
      <c r="BJ125" s="16" t="s">
        <v>80</v>
      </c>
      <c r="BK125" s="184">
        <f>ROUND(I125*H125,2)</f>
        <v>0</v>
      </c>
      <c r="BL125" s="16" t="s">
        <v>132</v>
      </c>
      <c r="BM125" s="16" t="s">
        <v>191</v>
      </c>
    </row>
    <row r="126" spans="2:47" s="1" customFormat="1" ht="48">
      <c r="B126" s="33"/>
      <c r="C126" s="34"/>
      <c r="D126" s="185" t="s">
        <v>134</v>
      </c>
      <c r="E126" s="34"/>
      <c r="F126" s="186" t="s">
        <v>187</v>
      </c>
      <c r="G126" s="34"/>
      <c r="H126" s="34"/>
      <c r="I126" s="102"/>
      <c r="J126" s="34"/>
      <c r="K126" s="34"/>
      <c r="L126" s="37"/>
      <c r="M126" s="187"/>
      <c r="N126" s="59"/>
      <c r="O126" s="59"/>
      <c r="P126" s="59"/>
      <c r="Q126" s="59"/>
      <c r="R126" s="59"/>
      <c r="S126" s="59"/>
      <c r="T126" s="60"/>
      <c r="AT126" s="16" t="s">
        <v>134</v>
      </c>
      <c r="AU126" s="16" t="s">
        <v>82</v>
      </c>
    </row>
    <row r="127" spans="2:63" s="10" customFormat="1" ht="22.8" customHeight="1">
      <c r="B127" s="157"/>
      <c r="C127" s="158"/>
      <c r="D127" s="159" t="s">
        <v>71</v>
      </c>
      <c r="E127" s="171" t="s">
        <v>151</v>
      </c>
      <c r="F127" s="171" t="s">
        <v>192</v>
      </c>
      <c r="G127" s="158"/>
      <c r="H127" s="158"/>
      <c r="I127" s="161"/>
      <c r="J127" s="172">
        <f>BK127</f>
        <v>0</v>
      </c>
      <c r="K127" s="158"/>
      <c r="L127" s="163"/>
      <c r="M127" s="164"/>
      <c r="N127" s="165"/>
      <c r="O127" s="165"/>
      <c r="P127" s="166">
        <f>SUM(P128:P132)</f>
        <v>0</v>
      </c>
      <c r="Q127" s="165"/>
      <c r="R127" s="166">
        <f>SUM(R128:R132)</f>
        <v>13.635914</v>
      </c>
      <c r="S127" s="165"/>
      <c r="T127" s="167">
        <f>SUM(T128:T132)</f>
        <v>0</v>
      </c>
      <c r="AR127" s="168" t="s">
        <v>80</v>
      </c>
      <c r="AT127" s="169" t="s">
        <v>71</v>
      </c>
      <c r="AU127" s="169" t="s">
        <v>80</v>
      </c>
      <c r="AY127" s="168" t="s">
        <v>125</v>
      </c>
      <c r="BK127" s="170">
        <f>SUM(BK128:BK132)</f>
        <v>0</v>
      </c>
    </row>
    <row r="128" spans="2:65" s="1" customFormat="1" ht="30.6" customHeight="1">
      <c r="B128" s="33"/>
      <c r="C128" s="173" t="s">
        <v>193</v>
      </c>
      <c r="D128" s="173" t="s">
        <v>127</v>
      </c>
      <c r="E128" s="174" t="s">
        <v>194</v>
      </c>
      <c r="F128" s="175" t="s">
        <v>195</v>
      </c>
      <c r="G128" s="176" t="s">
        <v>130</v>
      </c>
      <c r="H128" s="177">
        <v>60.55</v>
      </c>
      <c r="I128" s="178"/>
      <c r="J128" s="179">
        <f>ROUND(I128*H128,2)</f>
        <v>0</v>
      </c>
      <c r="K128" s="175" t="s">
        <v>131</v>
      </c>
      <c r="L128" s="37"/>
      <c r="M128" s="180" t="s">
        <v>19</v>
      </c>
      <c r="N128" s="181" t="s">
        <v>43</v>
      </c>
      <c r="O128" s="59"/>
      <c r="P128" s="182">
        <f>O128*H128</f>
        <v>0</v>
      </c>
      <c r="Q128" s="182">
        <v>0.101</v>
      </c>
      <c r="R128" s="182">
        <f>Q128*H128</f>
        <v>6.11555</v>
      </c>
      <c r="S128" s="182">
        <v>0</v>
      </c>
      <c r="T128" s="183">
        <f>S128*H128</f>
        <v>0</v>
      </c>
      <c r="AR128" s="16" t="s">
        <v>132</v>
      </c>
      <c r="AT128" s="16" t="s">
        <v>127</v>
      </c>
      <c r="AU128" s="16" t="s">
        <v>82</v>
      </c>
      <c r="AY128" s="16" t="s">
        <v>125</v>
      </c>
      <c r="BE128" s="184">
        <f>IF(N128="základní",J128,0)</f>
        <v>0</v>
      </c>
      <c r="BF128" s="184">
        <f>IF(N128="snížená",J128,0)</f>
        <v>0</v>
      </c>
      <c r="BG128" s="184">
        <f>IF(N128="zákl. přenesená",J128,0)</f>
        <v>0</v>
      </c>
      <c r="BH128" s="184">
        <f>IF(N128="sníž. přenesená",J128,0)</f>
        <v>0</v>
      </c>
      <c r="BI128" s="184">
        <f>IF(N128="nulová",J128,0)</f>
        <v>0</v>
      </c>
      <c r="BJ128" s="16" t="s">
        <v>80</v>
      </c>
      <c r="BK128" s="184">
        <f>ROUND(I128*H128,2)</f>
        <v>0</v>
      </c>
      <c r="BL128" s="16" t="s">
        <v>132</v>
      </c>
      <c r="BM128" s="16" t="s">
        <v>196</v>
      </c>
    </row>
    <row r="129" spans="2:47" s="1" customFormat="1" ht="96">
      <c r="B129" s="33"/>
      <c r="C129" s="34"/>
      <c r="D129" s="185" t="s">
        <v>134</v>
      </c>
      <c r="E129" s="34"/>
      <c r="F129" s="186" t="s">
        <v>197</v>
      </c>
      <c r="G129" s="34"/>
      <c r="H129" s="34"/>
      <c r="I129" s="102"/>
      <c r="J129" s="34"/>
      <c r="K129" s="34"/>
      <c r="L129" s="37"/>
      <c r="M129" s="187"/>
      <c r="N129" s="59"/>
      <c r="O129" s="59"/>
      <c r="P129" s="59"/>
      <c r="Q129" s="59"/>
      <c r="R129" s="59"/>
      <c r="S129" s="59"/>
      <c r="T129" s="60"/>
      <c r="AT129" s="16" t="s">
        <v>134</v>
      </c>
      <c r="AU129" s="16" t="s">
        <v>82</v>
      </c>
    </row>
    <row r="130" spans="2:51" s="11" customFormat="1" ht="10.2">
      <c r="B130" s="188"/>
      <c r="C130" s="189"/>
      <c r="D130" s="185" t="s">
        <v>136</v>
      </c>
      <c r="E130" s="190" t="s">
        <v>19</v>
      </c>
      <c r="F130" s="191" t="s">
        <v>198</v>
      </c>
      <c r="G130" s="189"/>
      <c r="H130" s="192">
        <v>60.55</v>
      </c>
      <c r="I130" s="193"/>
      <c r="J130" s="189"/>
      <c r="K130" s="189"/>
      <c r="L130" s="194"/>
      <c r="M130" s="195"/>
      <c r="N130" s="196"/>
      <c r="O130" s="196"/>
      <c r="P130" s="196"/>
      <c r="Q130" s="196"/>
      <c r="R130" s="196"/>
      <c r="S130" s="196"/>
      <c r="T130" s="197"/>
      <c r="AT130" s="198" t="s">
        <v>136</v>
      </c>
      <c r="AU130" s="198" t="s">
        <v>82</v>
      </c>
      <c r="AV130" s="11" t="s">
        <v>82</v>
      </c>
      <c r="AW130" s="11" t="s">
        <v>33</v>
      </c>
      <c r="AX130" s="11" t="s">
        <v>80</v>
      </c>
      <c r="AY130" s="198" t="s">
        <v>125</v>
      </c>
    </row>
    <row r="131" spans="2:65" s="1" customFormat="1" ht="20.4" customHeight="1">
      <c r="B131" s="33"/>
      <c r="C131" s="199" t="s">
        <v>199</v>
      </c>
      <c r="D131" s="199" t="s">
        <v>178</v>
      </c>
      <c r="E131" s="200" t="s">
        <v>200</v>
      </c>
      <c r="F131" s="201" t="s">
        <v>201</v>
      </c>
      <c r="G131" s="202" t="s">
        <v>130</v>
      </c>
      <c r="H131" s="203">
        <v>69.633</v>
      </c>
      <c r="I131" s="204"/>
      <c r="J131" s="205">
        <f>ROUND(I131*H131,2)</f>
        <v>0</v>
      </c>
      <c r="K131" s="201" t="s">
        <v>131</v>
      </c>
      <c r="L131" s="206"/>
      <c r="M131" s="207" t="s">
        <v>19</v>
      </c>
      <c r="N131" s="208" t="s">
        <v>43</v>
      </c>
      <c r="O131" s="59"/>
      <c r="P131" s="182">
        <f>O131*H131</f>
        <v>0</v>
      </c>
      <c r="Q131" s="182">
        <v>0.108</v>
      </c>
      <c r="R131" s="182">
        <f>Q131*H131</f>
        <v>7.520364</v>
      </c>
      <c r="S131" s="182">
        <v>0</v>
      </c>
      <c r="T131" s="183">
        <f>S131*H131</f>
        <v>0</v>
      </c>
      <c r="AR131" s="16" t="s">
        <v>166</v>
      </c>
      <c r="AT131" s="16" t="s">
        <v>178</v>
      </c>
      <c r="AU131" s="16" t="s">
        <v>82</v>
      </c>
      <c r="AY131" s="16" t="s">
        <v>125</v>
      </c>
      <c r="BE131" s="184">
        <f>IF(N131="základní",J131,0)</f>
        <v>0</v>
      </c>
      <c r="BF131" s="184">
        <f>IF(N131="snížená",J131,0)</f>
        <v>0</v>
      </c>
      <c r="BG131" s="184">
        <f>IF(N131="zákl. přenesená",J131,0)</f>
        <v>0</v>
      </c>
      <c r="BH131" s="184">
        <f>IF(N131="sníž. přenesená",J131,0)</f>
        <v>0</v>
      </c>
      <c r="BI131" s="184">
        <f>IF(N131="nulová",J131,0)</f>
        <v>0</v>
      </c>
      <c r="BJ131" s="16" t="s">
        <v>80</v>
      </c>
      <c r="BK131" s="184">
        <f>ROUND(I131*H131,2)</f>
        <v>0</v>
      </c>
      <c r="BL131" s="16" t="s">
        <v>132</v>
      </c>
      <c r="BM131" s="16" t="s">
        <v>202</v>
      </c>
    </row>
    <row r="132" spans="2:51" s="11" customFormat="1" ht="10.2">
      <c r="B132" s="188"/>
      <c r="C132" s="189"/>
      <c r="D132" s="185" t="s">
        <v>136</v>
      </c>
      <c r="E132" s="189"/>
      <c r="F132" s="191" t="s">
        <v>203</v>
      </c>
      <c r="G132" s="189"/>
      <c r="H132" s="192">
        <v>69.633</v>
      </c>
      <c r="I132" s="193"/>
      <c r="J132" s="189"/>
      <c r="K132" s="189"/>
      <c r="L132" s="194"/>
      <c r="M132" s="195"/>
      <c r="N132" s="196"/>
      <c r="O132" s="196"/>
      <c r="P132" s="196"/>
      <c r="Q132" s="196"/>
      <c r="R132" s="196"/>
      <c r="S132" s="196"/>
      <c r="T132" s="197"/>
      <c r="AT132" s="198" t="s">
        <v>136</v>
      </c>
      <c r="AU132" s="198" t="s">
        <v>82</v>
      </c>
      <c r="AV132" s="11" t="s">
        <v>82</v>
      </c>
      <c r="AW132" s="11" t="s">
        <v>4</v>
      </c>
      <c r="AX132" s="11" t="s">
        <v>80</v>
      </c>
      <c r="AY132" s="198" t="s">
        <v>125</v>
      </c>
    </row>
    <row r="133" spans="2:63" s="10" customFormat="1" ht="22.8" customHeight="1">
      <c r="B133" s="157"/>
      <c r="C133" s="158"/>
      <c r="D133" s="159" t="s">
        <v>71</v>
      </c>
      <c r="E133" s="171" t="s">
        <v>156</v>
      </c>
      <c r="F133" s="171" t="s">
        <v>204</v>
      </c>
      <c r="G133" s="158"/>
      <c r="H133" s="158"/>
      <c r="I133" s="161"/>
      <c r="J133" s="172">
        <f>BK133</f>
        <v>0</v>
      </c>
      <c r="K133" s="158"/>
      <c r="L133" s="163"/>
      <c r="M133" s="164"/>
      <c r="N133" s="165"/>
      <c r="O133" s="165"/>
      <c r="P133" s="166">
        <f>SUM(P134:P225)</f>
        <v>0</v>
      </c>
      <c r="Q133" s="165"/>
      <c r="R133" s="166">
        <f>SUM(R134:R225)</f>
        <v>240.12063286</v>
      </c>
      <c r="S133" s="165"/>
      <c r="T133" s="167">
        <f>SUM(T134:T225)</f>
        <v>0</v>
      </c>
      <c r="AR133" s="168" t="s">
        <v>80</v>
      </c>
      <c r="AT133" s="169" t="s">
        <v>71</v>
      </c>
      <c r="AU133" s="169" t="s">
        <v>80</v>
      </c>
      <c r="AY133" s="168" t="s">
        <v>125</v>
      </c>
      <c r="BK133" s="170">
        <f>SUM(BK134:BK225)</f>
        <v>0</v>
      </c>
    </row>
    <row r="134" spans="2:65" s="1" customFormat="1" ht="20.4" customHeight="1">
      <c r="B134" s="33"/>
      <c r="C134" s="173" t="s">
        <v>8</v>
      </c>
      <c r="D134" s="173" t="s">
        <v>127</v>
      </c>
      <c r="E134" s="174" t="s">
        <v>72</v>
      </c>
      <c r="F134" s="175" t="s">
        <v>205</v>
      </c>
      <c r="G134" s="176" t="s">
        <v>130</v>
      </c>
      <c r="H134" s="177">
        <v>629.51</v>
      </c>
      <c r="I134" s="178"/>
      <c r="J134" s="179">
        <f>ROUND(I134*H134,2)</f>
        <v>0</v>
      </c>
      <c r="K134" s="175" t="s">
        <v>131</v>
      </c>
      <c r="L134" s="37"/>
      <c r="M134" s="180" t="s">
        <v>19</v>
      </c>
      <c r="N134" s="181" t="s">
        <v>43</v>
      </c>
      <c r="O134" s="59"/>
      <c r="P134" s="182">
        <f>O134*H134</f>
        <v>0</v>
      </c>
      <c r="Q134" s="182">
        <v>0.00268</v>
      </c>
      <c r="R134" s="182">
        <f>Q134*H134</f>
        <v>1.6870868</v>
      </c>
      <c r="S134" s="182">
        <v>0</v>
      </c>
      <c r="T134" s="183">
        <f>S134*H134</f>
        <v>0</v>
      </c>
      <c r="AR134" s="16" t="s">
        <v>132</v>
      </c>
      <c r="AT134" s="16" t="s">
        <v>127</v>
      </c>
      <c r="AU134" s="16" t="s">
        <v>82</v>
      </c>
      <c r="AY134" s="16" t="s">
        <v>125</v>
      </c>
      <c r="BE134" s="184">
        <f>IF(N134="základní",J134,0)</f>
        <v>0</v>
      </c>
      <c r="BF134" s="184">
        <f>IF(N134="snížená",J134,0)</f>
        <v>0</v>
      </c>
      <c r="BG134" s="184">
        <f>IF(N134="zákl. přenesená",J134,0)</f>
        <v>0</v>
      </c>
      <c r="BH134" s="184">
        <f>IF(N134="sníž. přenesená",J134,0)</f>
        <v>0</v>
      </c>
      <c r="BI134" s="184">
        <f>IF(N134="nulová",J134,0)</f>
        <v>0</v>
      </c>
      <c r="BJ134" s="16" t="s">
        <v>80</v>
      </c>
      <c r="BK134" s="184">
        <f>ROUND(I134*H134,2)</f>
        <v>0</v>
      </c>
      <c r="BL134" s="16" t="s">
        <v>132</v>
      </c>
      <c r="BM134" s="16" t="s">
        <v>206</v>
      </c>
    </row>
    <row r="135" spans="2:51" s="11" customFormat="1" ht="10.2">
      <c r="B135" s="188"/>
      <c r="C135" s="189"/>
      <c r="D135" s="185" t="s">
        <v>136</v>
      </c>
      <c r="E135" s="190" t="s">
        <v>19</v>
      </c>
      <c r="F135" s="191" t="s">
        <v>207</v>
      </c>
      <c r="G135" s="189"/>
      <c r="H135" s="192">
        <v>629.51</v>
      </c>
      <c r="I135" s="193"/>
      <c r="J135" s="189"/>
      <c r="K135" s="189"/>
      <c r="L135" s="194"/>
      <c r="M135" s="195"/>
      <c r="N135" s="196"/>
      <c r="O135" s="196"/>
      <c r="P135" s="196"/>
      <c r="Q135" s="196"/>
      <c r="R135" s="196"/>
      <c r="S135" s="196"/>
      <c r="T135" s="197"/>
      <c r="AT135" s="198" t="s">
        <v>136</v>
      </c>
      <c r="AU135" s="198" t="s">
        <v>82</v>
      </c>
      <c r="AV135" s="11" t="s">
        <v>82</v>
      </c>
      <c r="AW135" s="11" t="s">
        <v>33</v>
      </c>
      <c r="AX135" s="11" t="s">
        <v>80</v>
      </c>
      <c r="AY135" s="198" t="s">
        <v>125</v>
      </c>
    </row>
    <row r="136" spans="2:65" s="1" customFormat="1" ht="20.4" customHeight="1">
      <c r="B136" s="33"/>
      <c r="C136" s="173" t="s">
        <v>208</v>
      </c>
      <c r="D136" s="173" t="s">
        <v>127</v>
      </c>
      <c r="E136" s="174" t="s">
        <v>209</v>
      </c>
      <c r="F136" s="175" t="s">
        <v>210</v>
      </c>
      <c r="G136" s="176" t="s">
        <v>211</v>
      </c>
      <c r="H136" s="177">
        <v>147.5</v>
      </c>
      <c r="I136" s="178"/>
      <c r="J136" s="179">
        <f>ROUND(I136*H136,2)</f>
        <v>0</v>
      </c>
      <c r="K136" s="175" t="s">
        <v>131</v>
      </c>
      <c r="L136" s="37"/>
      <c r="M136" s="180" t="s">
        <v>19</v>
      </c>
      <c r="N136" s="181" t="s">
        <v>43</v>
      </c>
      <c r="O136" s="59"/>
      <c r="P136" s="182">
        <f>O136*H136</f>
        <v>0</v>
      </c>
      <c r="Q136" s="182">
        <v>0.0015</v>
      </c>
      <c r="R136" s="182">
        <f>Q136*H136</f>
        <v>0.22125</v>
      </c>
      <c r="S136" s="182">
        <v>0</v>
      </c>
      <c r="T136" s="183">
        <f>S136*H136</f>
        <v>0</v>
      </c>
      <c r="AR136" s="16" t="s">
        <v>132</v>
      </c>
      <c r="AT136" s="16" t="s">
        <v>127</v>
      </c>
      <c r="AU136" s="16" t="s">
        <v>82</v>
      </c>
      <c r="AY136" s="16" t="s">
        <v>125</v>
      </c>
      <c r="BE136" s="184">
        <f>IF(N136="základní",J136,0)</f>
        <v>0</v>
      </c>
      <c r="BF136" s="184">
        <f>IF(N136="snížená",J136,0)</f>
        <v>0</v>
      </c>
      <c r="BG136" s="184">
        <f>IF(N136="zákl. přenesená",J136,0)</f>
        <v>0</v>
      </c>
      <c r="BH136" s="184">
        <f>IF(N136="sníž. přenesená",J136,0)</f>
        <v>0</v>
      </c>
      <c r="BI136" s="184">
        <f>IF(N136="nulová",J136,0)</f>
        <v>0</v>
      </c>
      <c r="BJ136" s="16" t="s">
        <v>80</v>
      </c>
      <c r="BK136" s="184">
        <f>ROUND(I136*H136,2)</f>
        <v>0</v>
      </c>
      <c r="BL136" s="16" t="s">
        <v>132</v>
      </c>
      <c r="BM136" s="16" t="s">
        <v>212</v>
      </c>
    </row>
    <row r="137" spans="2:47" s="1" customFormat="1" ht="38.4">
      <c r="B137" s="33"/>
      <c r="C137" s="34"/>
      <c r="D137" s="185" t="s">
        <v>134</v>
      </c>
      <c r="E137" s="34"/>
      <c r="F137" s="186" t="s">
        <v>213</v>
      </c>
      <c r="G137" s="34"/>
      <c r="H137" s="34"/>
      <c r="I137" s="102"/>
      <c r="J137" s="34"/>
      <c r="K137" s="34"/>
      <c r="L137" s="37"/>
      <c r="M137" s="187"/>
      <c r="N137" s="59"/>
      <c r="O137" s="59"/>
      <c r="P137" s="59"/>
      <c r="Q137" s="59"/>
      <c r="R137" s="59"/>
      <c r="S137" s="59"/>
      <c r="T137" s="60"/>
      <c r="AT137" s="16" t="s">
        <v>134</v>
      </c>
      <c r="AU137" s="16" t="s">
        <v>82</v>
      </c>
    </row>
    <row r="138" spans="2:51" s="11" customFormat="1" ht="10.2">
      <c r="B138" s="188"/>
      <c r="C138" s="189"/>
      <c r="D138" s="185" t="s">
        <v>136</v>
      </c>
      <c r="E138" s="190" t="s">
        <v>19</v>
      </c>
      <c r="F138" s="191" t="s">
        <v>214</v>
      </c>
      <c r="G138" s="189"/>
      <c r="H138" s="192">
        <v>147.5</v>
      </c>
      <c r="I138" s="193"/>
      <c r="J138" s="189"/>
      <c r="K138" s="189"/>
      <c r="L138" s="194"/>
      <c r="M138" s="195"/>
      <c r="N138" s="196"/>
      <c r="O138" s="196"/>
      <c r="P138" s="196"/>
      <c r="Q138" s="196"/>
      <c r="R138" s="196"/>
      <c r="S138" s="196"/>
      <c r="T138" s="197"/>
      <c r="AT138" s="198" t="s">
        <v>136</v>
      </c>
      <c r="AU138" s="198" t="s">
        <v>82</v>
      </c>
      <c r="AV138" s="11" t="s">
        <v>82</v>
      </c>
      <c r="AW138" s="11" t="s">
        <v>33</v>
      </c>
      <c r="AX138" s="11" t="s">
        <v>80</v>
      </c>
      <c r="AY138" s="198" t="s">
        <v>125</v>
      </c>
    </row>
    <row r="139" spans="2:65" s="1" customFormat="1" ht="20.4" customHeight="1">
      <c r="B139" s="33"/>
      <c r="C139" s="173" t="s">
        <v>215</v>
      </c>
      <c r="D139" s="173" t="s">
        <v>127</v>
      </c>
      <c r="E139" s="174" t="s">
        <v>216</v>
      </c>
      <c r="F139" s="175" t="s">
        <v>217</v>
      </c>
      <c r="G139" s="176" t="s">
        <v>130</v>
      </c>
      <c r="H139" s="177">
        <v>139</v>
      </c>
      <c r="I139" s="178"/>
      <c r="J139" s="179">
        <f>ROUND(I139*H139,2)</f>
        <v>0</v>
      </c>
      <c r="K139" s="175" t="s">
        <v>131</v>
      </c>
      <c r="L139" s="37"/>
      <c r="M139" s="180" t="s">
        <v>19</v>
      </c>
      <c r="N139" s="181" t="s">
        <v>43</v>
      </c>
      <c r="O139" s="59"/>
      <c r="P139" s="182">
        <f>O139*H139</f>
        <v>0</v>
      </c>
      <c r="Q139" s="182">
        <v>0.00828</v>
      </c>
      <c r="R139" s="182">
        <f>Q139*H139</f>
        <v>1.15092</v>
      </c>
      <c r="S139" s="182">
        <v>0</v>
      </c>
      <c r="T139" s="183">
        <f>S139*H139</f>
        <v>0</v>
      </c>
      <c r="AR139" s="16" t="s">
        <v>132</v>
      </c>
      <c r="AT139" s="16" t="s">
        <v>127</v>
      </c>
      <c r="AU139" s="16" t="s">
        <v>82</v>
      </c>
      <c r="AY139" s="16" t="s">
        <v>125</v>
      </c>
      <c r="BE139" s="184">
        <f>IF(N139="základní",J139,0)</f>
        <v>0</v>
      </c>
      <c r="BF139" s="184">
        <f>IF(N139="snížená",J139,0)</f>
        <v>0</v>
      </c>
      <c r="BG139" s="184">
        <f>IF(N139="zákl. přenesená",J139,0)</f>
        <v>0</v>
      </c>
      <c r="BH139" s="184">
        <f>IF(N139="sníž. přenesená",J139,0)</f>
        <v>0</v>
      </c>
      <c r="BI139" s="184">
        <f>IF(N139="nulová",J139,0)</f>
        <v>0</v>
      </c>
      <c r="BJ139" s="16" t="s">
        <v>80</v>
      </c>
      <c r="BK139" s="184">
        <f>ROUND(I139*H139,2)</f>
        <v>0</v>
      </c>
      <c r="BL139" s="16" t="s">
        <v>132</v>
      </c>
      <c r="BM139" s="16" t="s">
        <v>218</v>
      </c>
    </row>
    <row r="140" spans="2:47" s="1" customFormat="1" ht="201.6">
      <c r="B140" s="33"/>
      <c r="C140" s="34"/>
      <c r="D140" s="185" t="s">
        <v>134</v>
      </c>
      <c r="E140" s="34"/>
      <c r="F140" s="186" t="s">
        <v>219</v>
      </c>
      <c r="G140" s="34"/>
      <c r="H140" s="34"/>
      <c r="I140" s="102"/>
      <c r="J140" s="34"/>
      <c r="K140" s="34"/>
      <c r="L140" s="37"/>
      <c r="M140" s="187"/>
      <c r="N140" s="59"/>
      <c r="O140" s="59"/>
      <c r="P140" s="59"/>
      <c r="Q140" s="59"/>
      <c r="R140" s="59"/>
      <c r="S140" s="59"/>
      <c r="T140" s="60"/>
      <c r="AT140" s="16" t="s">
        <v>134</v>
      </c>
      <c r="AU140" s="16" t="s">
        <v>82</v>
      </c>
    </row>
    <row r="141" spans="2:51" s="11" customFormat="1" ht="10.2">
      <c r="B141" s="188"/>
      <c r="C141" s="189"/>
      <c r="D141" s="185" t="s">
        <v>136</v>
      </c>
      <c r="E141" s="190" t="s">
        <v>19</v>
      </c>
      <c r="F141" s="191" t="s">
        <v>220</v>
      </c>
      <c r="G141" s="189"/>
      <c r="H141" s="192">
        <v>59.6</v>
      </c>
      <c r="I141" s="193"/>
      <c r="J141" s="189"/>
      <c r="K141" s="189"/>
      <c r="L141" s="194"/>
      <c r="M141" s="195"/>
      <c r="N141" s="196"/>
      <c r="O141" s="196"/>
      <c r="P141" s="196"/>
      <c r="Q141" s="196"/>
      <c r="R141" s="196"/>
      <c r="S141" s="196"/>
      <c r="T141" s="197"/>
      <c r="AT141" s="198" t="s">
        <v>136</v>
      </c>
      <c r="AU141" s="198" t="s">
        <v>82</v>
      </c>
      <c r="AV141" s="11" t="s">
        <v>82</v>
      </c>
      <c r="AW141" s="11" t="s">
        <v>33</v>
      </c>
      <c r="AX141" s="11" t="s">
        <v>72</v>
      </c>
      <c r="AY141" s="198" t="s">
        <v>125</v>
      </c>
    </row>
    <row r="142" spans="2:51" s="11" customFormat="1" ht="10.2">
      <c r="B142" s="188"/>
      <c r="C142" s="189"/>
      <c r="D142" s="185" t="s">
        <v>136</v>
      </c>
      <c r="E142" s="190" t="s">
        <v>19</v>
      </c>
      <c r="F142" s="191" t="s">
        <v>221</v>
      </c>
      <c r="G142" s="189"/>
      <c r="H142" s="192">
        <v>65</v>
      </c>
      <c r="I142" s="193"/>
      <c r="J142" s="189"/>
      <c r="K142" s="189"/>
      <c r="L142" s="194"/>
      <c r="M142" s="195"/>
      <c r="N142" s="196"/>
      <c r="O142" s="196"/>
      <c r="P142" s="196"/>
      <c r="Q142" s="196"/>
      <c r="R142" s="196"/>
      <c r="S142" s="196"/>
      <c r="T142" s="197"/>
      <c r="AT142" s="198" t="s">
        <v>136</v>
      </c>
      <c r="AU142" s="198" t="s">
        <v>82</v>
      </c>
      <c r="AV142" s="11" t="s">
        <v>82</v>
      </c>
      <c r="AW142" s="11" t="s">
        <v>33</v>
      </c>
      <c r="AX142" s="11" t="s">
        <v>72</v>
      </c>
      <c r="AY142" s="198" t="s">
        <v>125</v>
      </c>
    </row>
    <row r="143" spans="2:51" s="11" customFormat="1" ht="10.2">
      <c r="B143" s="188"/>
      <c r="C143" s="189"/>
      <c r="D143" s="185" t="s">
        <v>136</v>
      </c>
      <c r="E143" s="190" t="s">
        <v>19</v>
      </c>
      <c r="F143" s="191" t="s">
        <v>222</v>
      </c>
      <c r="G143" s="189"/>
      <c r="H143" s="192">
        <v>14.4</v>
      </c>
      <c r="I143" s="193"/>
      <c r="J143" s="189"/>
      <c r="K143" s="189"/>
      <c r="L143" s="194"/>
      <c r="M143" s="195"/>
      <c r="N143" s="196"/>
      <c r="O143" s="196"/>
      <c r="P143" s="196"/>
      <c r="Q143" s="196"/>
      <c r="R143" s="196"/>
      <c r="S143" s="196"/>
      <c r="T143" s="197"/>
      <c r="AT143" s="198" t="s">
        <v>136</v>
      </c>
      <c r="AU143" s="198" t="s">
        <v>82</v>
      </c>
      <c r="AV143" s="11" t="s">
        <v>82</v>
      </c>
      <c r="AW143" s="11" t="s">
        <v>33</v>
      </c>
      <c r="AX143" s="11" t="s">
        <v>72</v>
      </c>
      <c r="AY143" s="198" t="s">
        <v>125</v>
      </c>
    </row>
    <row r="144" spans="2:51" s="12" customFormat="1" ht="10.2">
      <c r="B144" s="209"/>
      <c r="C144" s="210"/>
      <c r="D144" s="185" t="s">
        <v>136</v>
      </c>
      <c r="E144" s="211" t="s">
        <v>19</v>
      </c>
      <c r="F144" s="212" t="s">
        <v>223</v>
      </c>
      <c r="G144" s="210"/>
      <c r="H144" s="213">
        <v>139</v>
      </c>
      <c r="I144" s="214"/>
      <c r="J144" s="210"/>
      <c r="K144" s="210"/>
      <c r="L144" s="215"/>
      <c r="M144" s="216"/>
      <c r="N144" s="217"/>
      <c r="O144" s="217"/>
      <c r="P144" s="217"/>
      <c r="Q144" s="217"/>
      <c r="R144" s="217"/>
      <c r="S144" s="217"/>
      <c r="T144" s="218"/>
      <c r="AT144" s="219" t="s">
        <v>136</v>
      </c>
      <c r="AU144" s="219" t="s">
        <v>82</v>
      </c>
      <c r="AV144" s="12" t="s">
        <v>132</v>
      </c>
      <c r="AW144" s="12" t="s">
        <v>33</v>
      </c>
      <c r="AX144" s="12" t="s">
        <v>80</v>
      </c>
      <c r="AY144" s="219" t="s">
        <v>125</v>
      </c>
    </row>
    <row r="145" spans="2:65" s="1" customFormat="1" ht="20.4" customHeight="1">
      <c r="B145" s="33"/>
      <c r="C145" s="199" t="s">
        <v>224</v>
      </c>
      <c r="D145" s="199" t="s">
        <v>178</v>
      </c>
      <c r="E145" s="200" t="s">
        <v>225</v>
      </c>
      <c r="F145" s="201" t="s">
        <v>226</v>
      </c>
      <c r="G145" s="202" t="s">
        <v>130</v>
      </c>
      <c r="H145" s="203">
        <v>141.78</v>
      </c>
      <c r="I145" s="204"/>
      <c r="J145" s="205">
        <f>ROUND(I145*H145,2)</f>
        <v>0</v>
      </c>
      <c r="K145" s="201" t="s">
        <v>131</v>
      </c>
      <c r="L145" s="206"/>
      <c r="M145" s="207" t="s">
        <v>19</v>
      </c>
      <c r="N145" s="208" t="s">
        <v>43</v>
      </c>
      <c r="O145" s="59"/>
      <c r="P145" s="182">
        <f>O145*H145</f>
        <v>0</v>
      </c>
      <c r="Q145" s="182">
        <v>0.00051</v>
      </c>
      <c r="R145" s="182">
        <f>Q145*H145</f>
        <v>0.0723078</v>
      </c>
      <c r="S145" s="182">
        <v>0</v>
      </c>
      <c r="T145" s="183">
        <f>S145*H145</f>
        <v>0</v>
      </c>
      <c r="AR145" s="16" t="s">
        <v>166</v>
      </c>
      <c r="AT145" s="16" t="s">
        <v>178</v>
      </c>
      <c r="AU145" s="16" t="s">
        <v>82</v>
      </c>
      <c r="AY145" s="16" t="s">
        <v>125</v>
      </c>
      <c r="BE145" s="184">
        <f>IF(N145="základní",J145,0)</f>
        <v>0</v>
      </c>
      <c r="BF145" s="184">
        <f>IF(N145="snížená",J145,0)</f>
        <v>0</v>
      </c>
      <c r="BG145" s="184">
        <f>IF(N145="zákl. přenesená",J145,0)</f>
        <v>0</v>
      </c>
      <c r="BH145" s="184">
        <f>IF(N145="sníž. přenesená",J145,0)</f>
        <v>0</v>
      </c>
      <c r="BI145" s="184">
        <f>IF(N145="nulová",J145,0)</f>
        <v>0</v>
      </c>
      <c r="BJ145" s="16" t="s">
        <v>80</v>
      </c>
      <c r="BK145" s="184">
        <f>ROUND(I145*H145,2)</f>
        <v>0</v>
      </c>
      <c r="BL145" s="16" t="s">
        <v>132</v>
      </c>
      <c r="BM145" s="16" t="s">
        <v>227</v>
      </c>
    </row>
    <row r="146" spans="2:51" s="11" customFormat="1" ht="10.2">
      <c r="B146" s="188"/>
      <c r="C146" s="189"/>
      <c r="D146" s="185" t="s">
        <v>136</v>
      </c>
      <c r="E146" s="189"/>
      <c r="F146" s="191" t="s">
        <v>228</v>
      </c>
      <c r="G146" s="189"/>
      <c r="H146" s="192">
        <v>141.78</v>
      </c>
      <c r="I146" s="193"/>
      <c r="J146" s="189"/>
      <c r="K146" s="189"/>
      <c r="L146" s="194"/>
      <c r="M146" s="195"/>
      <c r="N146" s="196"/>
      <c r="O146" s="196"/>
      <c r="P146" s="196"/>
      <c r="Q146" s="196"/>
      <c r="R146" s="196"/>
      <c r="S146" s="196"/>
      <c r="T146" s="197"/>
      <c r="AT146" s="198" t="s">
        <v>136</v>
      </c>
      <c r="AU146" s="198" t="s">
        <v>82</v>
      </c>
      <c r="AV146" s="11" t="s">
        <v>82</v>
      </c>
      <c r="AW146" s="11" t="s">
        <v>4</v>
      </c>
      <c r="AX146" s="11" t="s">
        <v>80</v>
      </c>
      <c r="AY146" s="198" t="s">
        <v>125</v>
      </c>
    </row>
    <row r="147" spans="2:65" s="1" customFormat="1" ht="20.4" customHeight="1">
      <c r="B147" s="33"/>
      <c r="C147" s="173" t="s">
        <v>229</v>
      </c>
      <c r="D147" s="173" t="s">
        <v>127</v>
      </c>
      <c r="E147" s="174" t="s">
        <v>230</v>
      </c>
      <c r="F147" s="175" t="s">
        <v>231</v>
      </c>
      <c r="G147" s="176" t="s">
        <v>130</v>
      </c>
      <c r="H147" s="177">
        <v>514.385</v>
      </c>
      <c r="I147" s="178"/>
      <c r="J147" s="179">
        <f>ROUND(I147*H147,2)</f>
        <v>0</v>
      </c>
      <c r="K147" s="175" t="s">
        <v>131</v>
      </c>
      <c r="L147" s="37"/>
      <c r="M147" s="180" t="s">
        <v>19</v>
      </c>
      <c r="N147" s="181" t="s">
        <v>43</v>
      </c>
      <c r="O147" s="59"/>
      <c r="P147" s="182">
        <f>O147*H147</f>
        <v>0</v>
      </c>
      <c r="Q147" s="182">
        <v>0.00546</v>
      </c>
      <c r="R147" s="182">
        <f>Q147*H147</f>
        <v>2.8085421</v>
      </c>
      <c r="S147" s="182">
        <v>0</v>
      </c>
      <c r="T147" s="183">
        <f>S147*H147</f>
        <v>0</v>
      </c>
      <c r="AR147" s="16" t="s">
        <v>132</v>
      </c>
      <c r="AT147" s="16" t="s">
        <v>127</v>
      </c>
      <c r="AU147" s="16" t="s">
        <v>82</v>
      </c>
      <c r="AY147" s="16" t="s">
        <v>125</v>
      </c>
      <c r="BE147" s="184">
        <f>IF(N147="základní",J147,0)</f>
        <v>0</v>
      </c>
      <c r="BF147" s="184">
        <f>IF(N147="snížená",J147,0)</f>
        <v>0</v>
      </c>
      <c r="BG147" s="184">
        <f>IF(N147="zákl. přenesená",J147,0)</f>
        <v>0</v>
      </c>
      <c r="BH147" s="184">
        <f>IF(N147="sníž. přenesená",J147,0)</f>
        <v>0</v>
      </c>
      <c r="BI147" s="184">
        <f>IF(N147="nulová",J147,0)</f>
        <v>0</v>
      </c>
      <c r="BJ147" s="16" t="s">
        <v>80</v>
      </c>
      <c r="BK147" s="184">
        <f>ROUND(I147*H147,2)</f>
        <v>0</v>
      </c>
      <c r="BL147" s="16" t="s">
        <v>132</v>
      </c>
      <c r="BM147" s="16" t="s">
        <v>232</v>
      </c>
    </row>
    <row r="148" spans="2:47" s="1" customFormat="1" ht="115.2">
      <c r="B148" s="33"/>
      <c r="C148" s="34"/>
      <c r="D148" s="185" t="s">
        <v>134</v>
      </c>
      <c r="E148" s="34"/>
      <c r="F148" s="186" t="s">
        <v>233</v>
      </c>
      <c r="G148" s="34"/>
      <c r="H148" s="34"/>
      <c r="I148" s="102"/>
      <c r="J148" s="34"/>
      <c r="K148" s="34"/>
      <c r="L148" s="37"/>
      <c r="M148" s="187"/>
      <c r="N148" s="59"/>
      <c r="O148" s="59"/>
      <c r="P148" s="59"/>
      <c r="Q148" s="59"/>
      <c r="R148" s="59"/>
      <c r="S148" s="59"/>
      <c r="T148" s="60"/>
      <c r="AT148" s="16" t="s">
        <v>134</v>
      </c>
      <c r="AU148" s="16" t="s">
        <v>82</v>
      </c>
    </row>
    <row r="149" spans="2:51" s="11" customFormat="1" ht="10.2">
      <c r="B149" s="188"/>
      <c r="C149" s="189"/>
      <c r="D149" s="185" t="s">
        <v>136</v>
      </c>
      <c r="E149" s="190" t="s">
        <v>19</v>
      </c>
      <c r="F149" s="191" t="s">
        <v>234</v>
      </c>
      <c r="G149" s="189"/>
      <c r="H149" s="192">
        <v>163.185</v>
      </c>
      <c r="I149" s="193"/>
      <c r="J149" s="189"/>
      <c r="K149" s="189"/>
      <c r="L149" s="194"/>
      <c r="M149" s="195"/>
      <c r="N149" s="196"/>
      <c r="O149" s="196"/>
      <c r="P149" s="196"/>
      <c r="Q149" s="196"/>
      <c r="R149" s="196"/>
      <c r="S149" s="196"/>
      <c r="T149" s="197"/>
      <c r="AT149" s="198" t="s">
        <v>136</v>
      </c>
      <c r="AU149" s="198" t="s">
        <v>82</v>
      </c>
      <c r="AV149" s="11" t="s">
        <v>82</v>
      </c>
      <c r="AW149" s="11" t="s">
        <v>33</v>
      </c>
      <c r="AX149" s="11" t="s">
        <v>72</v>
      </c>
      <c r="AY149" s="198" t="s">
        <v>125</v>
      </c>
    </row>
    <row r="150" spans="2:51" s="11" customFormat="1" ht="10.2">
      <c r="B150" s="188"/>
      <c r="C150" s="189"/>
      <c r="D150" s="185" t="s">
        <v>136</v>
      </c>
      <c r="E150" s="190" t="s">
        <v>19</v>
      </c>
      <c r="F150" s="191" t="s">
        <v>235</v>
      </c>
      <c r="G150" s="189"/>
      <c r="H150" s="192">
        <v>27.18</v>
      </c>
      <c r="I150" s="193"/>
      <c r="J150" s="189"/>
      <c r="K150" s="189"/>
      <c r="L150" s="194"/>
      <c r="M150" s="195"/>
      <c r="N150" s="196"/>
      <c r="O150" s="196"/>
      <c r="P150" s="196"/>
      <c r="Q150" s="196"/>
      <c r="R150" s="196"/>
      <c r="S150" s="196"/>
      <c r="T150" s="197"/>
      <c r="AT150" s="198" t="s">
        <v>136</v>
      </c>
      <c r="AU150" s="198" t="s">
        <v>82</v>
      </c>
      <c r="AV150" s="11" t="s">
        <v>82</v>
      </c>
      <c r="AW150" s="11" t="s">
        <v>33</v>
      </c>
      <c r="AX150" s="11" t="s">
        <v>72</v>
      </c>
      <c r="AY150" s="198" t="s">
        <v>125</v>
      </c>
    </row>
    <row r="151" spans="2:51" s="11" customFormat="1" ht="10.2">
      <c r="B151" s="188"/>
      <c r="C151" s="189"/>
      <c r="D151" s="185" t="s">
        <v>136</v>
      </c>
      <c r="E151" s="190" t="s">
        <v>19</v>
      </c>
      <c r="F151" s="191" t="s">
        <v>236</v>
      </c>
      <c r="G151" s="189"/>
      <c r="H151" s="192">
        <v>40.33</v>
      </c>
      <c r="I151" s="193"/>
      <c r="J151" s="189"/>
      <c r="K151" s="189"/>
      <c r="L151" s="194"/>
      <c r="M151" s="195"/>
      <c r="N151" s="196"/>
      <c r="O151" s="196"/>
      <c r="P151" s="196"/>
      <c r="Q151" s="196"/>
      <c r="R151" s="196"/>
      <c r="S151" s="196"/>
      <c r="T151" s="197"/>
      <c r="AT151" s="198" t="s">
        <v>136</v>
      </c>
      <c r="AU151" s="198" t="s">
        <v>82</v>
      </c>
      <c r="AV151" s="11" t="s">
        <v>82</v>
      </c>
      <c r="AW151" s="11" t="s">
        <v>33</v>
      </c>
      <c r="AX151" s="11" t="s">
        <v>72</v>
      </c>
      <c r="AY151" s="198" t="s">
        <v>125</v>
      </c>
    </row>
    <row r="152" spans="2:51" s="11" customFormat="1" ht="10.2">
      <c r="B152" s="188"/>
      <c r="C152" s="189"/>
      <c r="D152" s="185" t="s">
        <v>136</v>
      </c>
      <c r="E152" s="190" t="s">
        <v>19</v>
      </c>
      <c r="F152" s="191" t="s">
        <v>237</v>
      </c>
      <c r="G152" s="189"/>
      <c r="H152" s="192">
        <v>65.79</v>
      </c>
      <c r="I152" s="193"/>
      <c r="J152" s="189"/>
      <c r="K152" s="189"/>
      <c r="L152" s="194"/>
      <c r="M152" s="195"/>
      <c r="N152" s="196"/>
      <c r="O152" s="196"/>
      <c r="P152" s="196"/>
      <c r="Q152" s="196"/>
      <c r="R152" s="196"/>
      <c r="S152" s="196"/>
      <c r="T152" s="197"/>
      <c r="AT152" s="198" t="s">
        <v>136</v>
      </c>
      <c r="AU152" s="198" t="s">
        <v>82</v>
      </c>
      <c r="AV152" s="11" t="s">
        <v>82</v>
      </c>
      <c r="AW152" s="11" t="s">
        <v>33</v>
      </c>
      <c r="AX152" s="11" t="s">
        <v>72</v>
      </c>
      <c r="AY152" s="198" t="s">
        <v>125</v>
      </c>
    </row>
    <row r="153" spans="2:51" s="11" customFormat="1" ht="10.2">
      <c r="B153" s="188"/>
      <c r="C153" s="189"/>
      <c r="D153" s="185" t="s">
        <v>136</v>
      </c>
      <c r="E153" s="190" t="s">
        <v>19</v>
      </c>
      <c r="F153" s="191" t="s">
        <v>238</v>
      </c>
      <c r="G153" s="189"/>
      <c r="H153" s="192">
        <v>87.21</v>
      </c>
      <c r="I153" s="193"/>
      <c r="J153" s="189"/>
      <c r="K153" s="189"/>
      <c r="L153" s="194"/>
      <c r="M153" s="195"/>
      <c r="N153" s="196"/>
      <c r="O153" s="196"/>
      <c r="P153" s="196"/>
      <c r="Q153" s="196"/>
      <c r="R153" s="196"/>
      <c r="S153" s="196"/>
      <c r="T153" s="197"/>
      <c r="AT153" s="198" t="s">
        <v>136</v>
      </c>
      <c r="AU153" s="198" t="s">
        <v>82</v>
      </c>
      <c r="AV153" s="11" t="s">
        <v>82</v>
      </c>
      <c r="AW153" s="11" t="s">
        <v>33</v>
      </c>
      <c r="AX153" s="11" t="s">
        <v>72</v>
      </c>
      <c r="AY153" s="198" t="s">
        <v>125</v>
      </c>
    </row>
    <row r="154" spans="2:51" s="11" customFormat="1" ht="10.2">
      <c r="B154" s="188"/>
      <c r="C154" s="189"/>
      <c r="D154" s="185" t="s">
        <v>136</v>
      </c>
      <c r="E154" s="190" t="s">
        <v>19</v>
      </c>
      <c r="F154" s="191" t="s">
        <v>239</v>
      </c>
      <c r="G154" s="189"/>
      <c r="H154" s="192">
        <v>24.75</v>
      </c>
      <c r="I154" s="193"/>
      <c r="J154" s="189"/>
      <c r="K154" s="189"/>
      <c r="L154" s="194"/>
      <c r="M154" s="195"/>
      <c r="N154" s="196"/>
      <c r="O154" s="196"/>
      <c r="P154" s="196"/>
      <c r="Q154" s="196"/>
      <c r="R154" s="196"/>
      <c r="S154" s="196"/>
      <c r="T154" s="197"/>
      <c r="AT154" s="198" t="s">
        <v>136</v>
      </c>
      <c r="AU154" s="198" t="s">
        <v>82</v>
      </c>
      <c r="AV154" s="11" t="s">
        <v>82</v>
      </c>
      <c r="AW154" s="11" t="s">
        <v>33</v>
      </c>
      <c r="AX154" s="11" t="s">
        <v>72</v>
      </c>
      <c r="AY154" s="198" t="s">
        <v>125</v>
      </c>
    </row>
    <row r="155" spans="2:51" s="11" customFormat="1" ht="10.2">
      <c r="B155" s="188"/>
      <c r="C155" s="189"/>
      <c r="D155" s="185" t="s">
        <v>136</v>
      </c>
      <c r="E155" s="190" t="s">
        <v>19</v>
      </c>
      <c r="F155" s="191" t="s">
        <v>240</v>
      </c>
      <c r="G155" s="189"/>
      <c r="H155" s="192">
        <v>7.15</v>
      </c>
      <c r="I155" s="193"/>
      <c r="J155" s="189"/>
      <c r="K155" s="189"/>
      <c r="L155" s="194"/>
      <c r="M155" s="195"/>
      <c r="N155" s="196"/>
      <c r="O155" s="196"/>
      <c r="P155" s="196"/>
      <c r="Q155" s="196"/>
      <c r="R155" s="196"/>
      <c r="S155" s="196"/>
      <c r="T155" s="197"/>
      <c r="AT155" s="198" t="s">
        <v>136</v>
      </c>
      <c r="AU155" s="198" t="s">
        <v>82</v>
      </c>
      <c r="AV155" s="11" t="s">
        <v>82</v>
      </c>
      <c r="AW155" s="11" t="s">
        <v>33</v>
      </c>
      <c r="AX155" s="11" t="s">
        <v>72</v>
      </c>
      <c r="AY155" s="198" t="s">
        <v>125</v>
      </c>
    </row>
    <row r="156" spans="2:51" s="11" customFormat="1" ht="10.2">
      <c r="B156" s="188"/>
      <c r="C156" s="189"/>
      <c r="D156" s="185" t="s">
        <v>136</v>
      </c>
      <c r="E156" s="190" t="s">
        <v>19</v>
      </c>
      <c r="F156" s="191" t="s">
        <v>241</v>
      </c>
      <c r="G156" s="189"/>
      <c r="H156" s="192">
        <v>4.29</v>
      </c>
      <c r="I156" s="193"/>
      <c r="J156" s="189"/>
      <c r="K156" s="189"/>
      <c r="L156" s="194"/>
      <c r="M156" s="195"/>
      <c r="N156" s="196"/>
      <c r="O156" s="196"/>
      <c r="P156" s="196"/>
      <c r="Q156" s="196"/>
      <c r="R156" s="196"/>
      <c r="S156" s="196"/>
      <c r="T156" s="197"/>
      <c r="AT156" s="198" t="s">
        <v>136</v>
      </c>
      <c r="AU156" s="198" t="s">
        <v>82</v>
      </c>
      <c r="AV156" s="11" t="s">
        <v>82</v>
      </c>
      <c r="AW156" s="11" t="s">
        <v>33</v>
      </c>
      <c r="AX156" s="11" t="s">
        <v>72</v>
      </c>
      <c r="AY156" s="198" t="s">
        <v>125</v>
      </c>
    </row>
    <row r="157" spans="2:51" s="11" customFormat="1" ht="10.2">
      <c r="B157" s="188"/>
      <c r="C157" s="189"/>
      <c r="D157" s="185" t="s">
        <v>136</v>
      </c>
      <c r="E157" s="190" t="s">
        <v>19</v>
      </c>
      <c r="F157" s="191" t="s">
        <v>242</v>
      </c>
      <c r="G157" s="189"/>
      <c r="H157" s="192">
        <v>94.5</v>
      </c>
      <c r="I157" s="193"/>
      <c r="J157" s="189"/>
      <c r="K157" s="189"/>
      <c r="L157" s="194"/>
      <c r="M157" s="195"/>
      <c r="N157" s="196"/>
      <c r="O157" s="196"/>
      <c r="P157" s="196"/>
      <c r="Q157" s="196"/>
      <c r="R157" s="196"/>
      <c r="S157" s="196"/>
      <c r="T157" s="197"/>
      <c r="AT157" s="198" t="s">
        <v>136</v>
      </c>
      <c r="AU157" s="198" t="s">
        <v>82</v>
      </c>
      <c r="AV157" s="11" t="s">
        <v>82</v>
      </c>
      <c r="AW157" s="11" t="s">
        <v>33</v>
      </c>
      <c r="AX157" s="11" t="s">
        <v>72</v>
      </c>
      <c r="AY157" s="198" t="s">
        <v>125</v>
      </c>
    </row>
    <row r="158" spans="2:51" s="12" customFormat="1" ht="10.2">
      <c r="B158" s="209"/>
      <c r="C158" s="210"/>
      <c r="D158" s="185" t="s">
        <v>136</v>
      </c>
      <c r="E158" s="211" t="s">
        <v>19</v>
      </c>
      <c r="F158" s="212" t="s">
        <v>223</v>
      </c>
      <c r="G158" s="210"/>
      <c r="H158" s="213">
        <v>514.385</v>
      </c>
      <c r="I158" s="214"/>
      <c r="J158" s="210"/>
      <c r="K158" s="210"/>
      <c r="L158" s="215"/>
      <c r="M158" s="216"/>
      <c r="N158" s="217"/>
      <c r="O158" s="217"/>
      <c r="P158" s="217"/>
      <c r="Q158" s="217"/>
      <c r="R158" s="217"/>
      <c r="S158" s="217"/>
      <c r="T158" s="218"/>
      <c r="AT158" s="219" t="s">
        <v>136</v>
      </c>
      <c r="AU158" s="219" t="s">
        <v>82</v>
      </c>
      <c r="AV158" s="12" t="s">
        <v>132</v>
      </c>
      <c r="AW158" s="12" t="s">
        <v>33</v>
      </c>
      <c r="AX158" s="12" t="s">
        <v>80</v>
      </c>
      <c r="AY158" s="219" t="s">
        <v>125</v>
      </c>
    </row>
    <row r="159" spans="2:65" s="1" customFormat="1" ht="20.4" customHeight="1">
      <c r="B159" s="33"/>
      <c r="C159" s="173" t="s">
        <v>243</v>
      </c>
      <c r="D159" s="173" t="s">
        <v>127</v>
      </c>
      <c r="E159" s="174" t="s">
        <v>244</v>
      </c>
      <c r="F159" s="175" t="s">
        <v>245</v>
      </c>
      <c r="G159" s="176" t="s">
        <v>130</v>
      </c>
      <c r="H159" s="177">
        <v>2571.925</v>
      </c>
      <c r="I159" s="178"/>
      <c r="J159" s="179">
        <f>ROUND(I159*H159,2)</f>
        <v>0</v>
      </c>
      <c r="K159" s="175" t="s">
        <v>131</v>
      </c>
      <c r="L159" s="37"/>
      <c r="M159" s="180" t="s">
        <v>19</v>
      </c>
      <c r="N159" s="181" t="s">
        <v>43</v>
      </c>
      <c r="O159" s="59"/>
      <c r="P159" s="182">
        <f>O159*H159</f>
        <v>0</v>
      </c>
      <c r="Q159" s="182">
        <v>0.0021</v>
      </c>
      <c r="R159" s="182">
        <f>Q159*H159</f>
        <v>5.4010425</v>
      </c>
      <c r="S159" s="182">
        <v>0</v>
      </c>
      <c r="T159" s="183">
        <f>S159*H159</f>
        <v>0</v>
      </c>
      <c r="AR159" s="16" t="s">
        <v>132</v>
      </c>
      <c r="AT159" s="16" t="s">
        <v>127</v>
      </c>
      <c r="AU159" s="16" t="s">
        <v>82</v>
      </c>
      <c r="AY159" s="16" t="s">
        <v>125</v>
      </c>
      <c r="BE159" s="184">
        <f>IF(N159="základní",J159,0)</f>
        <v>0</v>
      </c>
      <c r="BF159" s="184">
        <f>IF(N159="snížená",J159,0)</f>
        <v>0</v>
      </c>
      <c r="BG159" s="184">
        <f>IF(N159="zákl. přenesená",J159,0)</f>
        <v>0</v>
      </c>
      <c r="BH159" s="184">
        <f>IF(N159="sníž. přenesená",J159,0)</f>
        <v>0</v>
      </c>
      <c r="BI159" s="184">
        <f>IF(N159="nulová",J159,0)</f>
        <v>0</v>
      </c>
      <c r="BJ159" s="16" t="s">
        <v>80</v>
      </c>
      <c r="BK159" s="184">
        <f>ROUND(I159*H159,2)</f>
        <v>0</v>
      </c>
      <c r="BL159" s="16" t="s">
        <v>132</v>
      </c>
      <c r="BM159" s="16" t="s">
        <v>246</v>
      </c>
    </row>
    <row r="160" spans="2:47" s="1" customFormat="1" ht="115.2">
      <c r="B160" s="33"/>
      <c r="C160" s="34"/>
      <c r="D160" s="185" t="s">
        <v>134</v>
      </c>
      <c r="E160" s="34"/>
      <c r="F160" s="186" t="s">
        <v>233</v>
      </c>
      <c r="G160" s="34"/>
      <c r="H160" s="34"/>
      <c r="I160" s="102"/>
      <c r="J160" s="34"/>
      <c r="K160" s="34"/>
      <c r="L160" s="37"/>
      <c r="M160" s="187"/>
      <c r="N160" s="59"/>
      <c r="O160" s="59"/>
      <c r="P160" s="59"/>
      <c r="Q160" s="59"/>
      <c r="R160" s="59"/>
      <c r="S160" s="59"/>
      <c r="T160" s="60"/>
      <c r="AT160" s="16" t="s">
        <v>134</v>
      </c>
      <c r="AU160" s="16" t="s">
        <v>82</v>
      </c>
    </row>
    <row r="161" spans="2:51" s="11" customFormat="1" ht="10.2">
      <c r="B161" s="188"/>
      <c r="C161" s="189"/>
      <c r="D161" s="185" t="s">
        <v>136</v>
      </c>
      <c r="E161" s="189"/>
      <c r="F161" s="191" t="s">
        <v>247</v>
      </c>
      <c r="G161" s="189"/>
      <c r="H161" s="192">
        <v>2571.925</v>
      </c>
      <c r="I161" s="193"/>
      <c r="J161" s="189"/>
      <c r="K161" s="189"/>
      <c r="L161" s="194"/>
      <c r="M161" s="195"/>
      <c r="N161" s="196"/>
      <c r="O161" s="196"/>
      <c r="P161" s="196"/>
      <c r="Q161" s="196"/>
      <c r="R161" s="196"/>
      <c r="S161" s="196"/>
      <c r="T161" s="197"/>
      <c r="AT161" s="198" t="s">
        <v>136</v>
      </c>
      <c r="AU161" s="198" t="s">
        <v>82</v>
      </c>
      <c r="AV161" s="11" t="s">
        <v>82</v>
      </c>
      <c r="AW161" s="11" t="s">
        <v>4</v>
      </c>
      <c r="AX161" s="11" t="s">
        <v>80</v>
      </c>
      <c r="AY161" s="198" t="s">
        <v>125</v>
      </c>
    </row>
    <row r="162" spans="2:65" s="1" customFormat="1" ht="20.4" customHeight="1">
      <c r="B162" s="33"/>
      <c r="C162" s="173" t="s">
        <v>7</v>
      </c>
      <c r="D162" s="173" t="s">
        <v>127</v>
      </c>
      <c r="E162" s="174" t="s">
        <v>248</v>
      </c>
      <c r="F162" s="175" t="s">
        <v>249</v>
      </c>
      <c r="G162" s="176" t="s">
        <v>130</v>
      </c>
      <c r="H162" s="177">
        <v>529.855</v>
      </c>
      <c r="I162" s="178"/>
      <c r="J162" s="179">
        <f>ROUND(I162*H162,2)</f>
        <v>0</v>
      </c>
      <c r="K162" s="175" t="s">
        <v>131</v>
      </c>
      <c r="L162" s="37"/>
      <c r="M162" s="180" t="s">
        <v>19</v>
      </c>
      <c r="N162" s="181" t="s">
        <v>43</v>
      </c>
      <c r="O162" s="59"/>
      <c r="P162" s="182">
        <f>O162*H162</f>
        <v>0</v>
      </c>
      <c r="Q162" s="182">
        <v>0.0085</v>
      </c>
      <c r="R162" s="182">
        <f>Q162*H162</f>
        <v>4.5037675</v>
      </c>
      <c r="S162" s="182">
        <v>0</v>
      </c>
      <c r="T162" s="183">
        <f>S162*H162</f>
        <v>0</v>
      </c>
      <c r="AR162" s="16" t="s">
        <v>132</v>
      </c>
      <c r="AT162" s="16" t="s">
        <v>127</v>
      </c>
      <c r="AU162" s="16" t="s">
        <v>82</v>
      </c>
      <c r="AY162" s="16" t="s">
        <v>125</v>
      </c>
      <c r="BE162" s="184">
        <f>IF(N162="základní",J162,0)</f>
        <v>0</v>
      </c>
      <c r="BF162" s="184">
        <f>IF(N162="snížená",J162,0)</f>
        <v>0</v>
      </c>
      <c r="BG162" s="184">
        <f>IF(N162="zákl. přenesená",J162,0)</f>
        <v>0</v>
      </c>
      <c r="BH162" s="184">
        <f>IF(N162="sníž. přenesená",J162,0)</f>
        <v>0</v>
      </c>
      <c r="BI162" s="184">
        <f>IF(N162="nulová",J162,0)</f>
        <v>0</v>
      </c>
      <c r="BJ162" s="16" t="s">
        <v>80</v>
      </c>
      <c r="BK162" s="184">
        <f>ROUND(I162*H162,2)</f>
        <v>0</v>
      </c>
      <c r="BL162" s="16" t="s">
        <v>132</v>
      </c>
      <c r="BM162" s="16" t="s">
        <v>250</v>
      </c>
    </row>
    <row r="163" spans="2:47" s="1" customFormat="1" ht="201.6">
      <c r="B163" s="33"/>
      <c r="C163" s="34"/>
      <c r="D163" s="185" t="s">
        <v>134</v>
      </c>
      <c r="E163" s="34"/>
      <c r="F163" s="186" t="s">
        <v>219</v>
      </c>
      <c r="G163" s="34"/>
      <c r="H163" s="34"/>
      <c r="I163" s="102"/>
      <c r="J163" s="34"/>
      <c r="K163" s="34"/>
      <c r="L163" s="37"/>
      <c r="M163" s="187"/>
      <c r="N163" s="59"/>
      <c r="O163" s="59"/>
      <c r="P163" s="59"/>
      <c r="Q163" s="59"/>
      <c r="R163" s="59"/>
      <c r="S163" s="59"/>
      <c r="T163" s="60"/>
      <c r="AT163" s="16" t="s">
        <v>134</v>
      </c>
      <c r="AU163" s="16" t="s">
        <v>82</v>
      </c>
    </row>
    <row r="164" spans="2:51" s="13" customFormat="1" ht="10.2">
      <c r="B164" s="220"/>
      <c r="C164" s="221"/>
      <c r="D164" s="185" t="s">
        <v>136</v>
      </c>
      <c r="E164" s="222" t="s">
        <v>19</v>
      </c>
      <c r="F164" s="223" t="s">
        <v>251</v>
      </c>
      <c r="G164" s="221"/>
      <c r="H164" s="222" t="s">
        <v>19</v>
      </c>
      <c r="I164" s="224"/>
      <c r="J164" s="221"/>
      <c r="K164" s="221"/>
      <c r="L164" s="225"/>
      <c r="M164" s="226"/>
      <c r="N164" s="227"/>
      <c r="O164" s="227"/>
      <c r="P164" s="227"/>
      <c r="Q164" s="227"/>
      <c r="R164" s="227"/>
      <c r="S164" s="227"/>
      <c r="T164" s="228"/>
      <c r="AT164" s="229" t="s">
        <v>136</v>
      </c>
      <c r="AU164" s="229" t="s">
        <v>82</v>
      </c>
      <c r="AV164" s="13" t="s">
        <v>80</v>
      </c>
      <c r="AW164" s="13" t="s">
        <v>33</v>
      </c>
      <c r="AX164" s="13" t="s">
        <v>72</v>
      </c>
      <c r="AY164" s="229" t="s">
        <v>125</v>
      </c>
    </row>
    <row r="165" spans="2:51" s="11" customFormat="1" ht="10.2">
      <c r="B165" s="188"/>
      <c r="C165" s="189"/>
      <c r="D165" s="185" t="s">
        <v>136</v>
      </c>
      <c r="E165" s="190" t="s">
        <v>19</v>
      </c>
      <c r="F165" s="191" t="s">
        <v>252</v>
      </c>
      <c r="G165" s="189"/>
      <c r="H165" s="192">
        <v>514.385</v>
      </c>
      <c r="I165" s="193"/>
      <c r="J165" s="189"/>
      <c r="K165" s="189"/>
      <c r="L165" s="194"/>
      <c r="M165" s="195"/>
      <c r="N165" s="196"/>
      <c r="O165" s="196"/>
      <c r="P165" s="196"/>
      <c r="Q165" s="196"/>
      <c r="R165" s="196"/>
      <c r="S165" s="196"/>
      <c r="T165" s="197"/>
      <c r="AT165" s="198" t="s">
        <v>136</v>
      </c>
      <c r="AU165" s="198" t="s">
        <v>82</v>
      </c>
      <c r="AV165" s="11" t="s">
        <v>82</v>
      </c>
      <c r="AW165" s="11" t="s">
        <v>33</v>
      </c>
      <c r="AX165" s="11" t="s">
        <v>72</v>
      </c>
      <c r="AY165" s="198" t="s">
        <v>125</v>
      </c>
    </row>
    <row r="166" spans="2:51" s="13" customFormat="1" ht="10.2">
      <c r="B166" s="220"/>
      <c r="C166" s="221"/>
      <c r="D166" s="185" t="s">
        <v>136</v>
      </c>
      <c r="E166" s="222" t="s">
        <v>19</v>
      </c>
      <c r="F166" s="223" t="s">
        <v>253</v>
      </c>
      <c r="G166" s="221"/>
      <c r="H166" s="222" t="s">
        <v>19</v>
      </c>
      <c r="I166" s="224"/>
      <c r="J166" s="221"/>
      <c r="K166" s="221"/>
      <c r="L166" s="225"/>
      <c r="M166" s="226"/>
      <c r="N166" s="227"/>
      <c r="O166" s="227"/>
      <c r="P166" s="227"/>
      <c r="Q166" s="227"/>
      <c r="R166" s="227"/>
      <c r="S166" s="227"/>
      <c r="T166" s="228"/>
      <c r="AT166" s="229" t="s">
        <v>136</v>
      </c>
      <c r="AU166" s="229" t="s">
        <v>82</v>
      </c>
      <c r="AV166" s="13" t="s">
        <v>80</v>
      </c>
      <c r="AW166" s="13" t="s">
        <v>33</v>
      </c>
      <c r="AX166" s="13" t="s">
        <v>72</v>
      </c>
      <c r="AY166" s="229" t="s">
        <v>125</v>
      </c>
    </row>
    <row r="167" spans="2:51" s="11" customFormat="1" ht="10.2">
      <c r="B167" s="188"/>
      <c r="C167" s="189"/>
      <c r="D167" s="185" t="s">
        <v>136</v>
      </c>
      <c r="E167" s="190" t="s">
        <v>19</v>
      </c>
      <c r="F167" s="191" t="s">
        <v>254</v>
      </c>
      <c r="G167" s="189"/>
      <c r="H167" s="192">
        <v>69.28</v>
      </c>
      <c r="I167" s="193"/>
      <c r="J167" s="189"/>
      <c r="K167" s="189"/>
      <c r="L167" s="194"/>
      <c r="M167" s="195"/>
      <c r="N167" s="196"/>
      <c r="O167" s="196"/>
      <c r="P167" s="196"/>
      <c r="Q167" s="196"/>
      <c r="R167" s="196"/>
      <c r="S167" s="196"/>
      <c r="T167" s="197"/>
      <c r="AT167" s="198" t="s">
        <v>136</v>
      </c>
      <c r="AU167" s="198" t="s">
        <v>82</v>
      </c>
      <c r="AV167" s="11" t="s">
        <v>82</v>
      </c>
      <c r="AW167" s="11" t="s">
        <v>33</v>
      </c>
      <c r="AX167" s="11" t="s">
        <v>72</v>
      </c>
      <c r="AY167" s="198" t="s">
        <v>125</v>
      </c>
    </row>
    <row r="168" spans="2:51" s="13" customFormat="1" ht="10.2">
      <c r="B168" s="220"/>
      <c r="C168" s="221"/>
      <c r="D168" s="185" t="s">
        <v>136</v>
      </c>
      <c r="E168" s="222" t="s">
        <v>19</v>
      </c>
      <c r="F168" s="223" t="s">
        <v>255</v>
      </c>
      <c r="G168" s="221"/>
      <c r="H168" s="222" t="s">
        <v>19</v>
      </c>
      <c r="I168" s="224"/>
      <c r="J168" s="221"/>
      <c r="K168" s="221"/>
      <c r="L168" s="225"/>
      <c r="M168" s="226"/>
      <c r="N168" s="227"/>
      <c r="O168" s="227"/>
      <c r="P168" s="227"/>
      <c r="Q168" s="227"/>
      <c r="R168" s="227"/>
      <c r="S168" s="227"/>
      <c r="T168" s="228"/>
      <c r="AT168" s="229" t="s">
        <v>136</v>
      </c>
      <c r="AU168" s="229" t="s">
        <v>82</v>
      </c>
      <c r="AV168" s="13" t="s">
        <v>80</v>
      </c>
      <c r="AW168" s="13" t="s">
        <v>33</v>
      </c>
      <c r="AX168" s="13" t="s">
        <v>72</v>
      </c>
      <c r="AY168" s="229" t="s">
        <v>125</v>
      </c>
    </row>
    <row r="169" spans="2:51" s="11" customFormat="1" ht="10.2">
      <c r="B169" s="188"/>
      <c r="C169" s="189"/>
      <c r="D169" s="185" t="s">
        <v>136</v>
      </c>
      <c r="E169" s="190" t="s">
        <v>19</v>
      </c>
      <c r="F169" s="191" t="s">
        <v>256</v>
      </c>
      <c r="G169" s="189"/>
      <c r="H169" s="192">
        <v>-53.81</v>
      </c>
      <c r="I169" s="193"/>
      <c r="J169" s="189"/>
      <c r="K169" s="189"/>
      <c r="L169" s="194"/>
      <c r="M169" s="195"/>
      <c r="N169" s="196"/>
      <c r="O169" s="196"/>
      <c r="P169" s="196"/>
      <c r="Q169" s="196"/>
      <c r="R169" s="196"/>
      <c r="S169" s="196"/>
      <c r="T169" s="197"/>
      <c r="AT169" s="198" t="s">
        <v>136</v>
      </c>
      <c r="AU169" s="198" t="s">
        <v>82</v>
      </c>
      <c r="AV169" s="11" t="s">
        <v>82</v>
      </c>
      <c r="AW169" s="11" t="s">
        <v>33</v>
      </c>
      <c r="AX169" s="11" t="s">
        <v>72</v>
      </c>
      <c r="AY169" s="198" t="s">
        <v>125</v>
      </c>
    </row>
    <row r="170" spans="2:51" s="12" customFormat="1" ht="10.2">
      <c r="B170" s="209"/>
      <c r="C170" s="210"/>
      <c r="D170" s="185" t="s">
        <v>136</v>
      </c>
      <c r="E170" s="211" t="s">
        <v>19</v>
      </c>
      <c r="F170" s="212" t="s">
        <v>223</v>
      </c>
      <c r="G170" s="210"/>
      <c r="H170" s="213">
        <v>529.855</v>
      </c>
      <c r="I170" s="214"/>
      <c r="J170" s="210"/>
      <c r="K170" s="210"/>
      <c r="L170" s="215"/>
      <c r="M170" s="216"/>
      <c r="N170" s="217"/>
      <c r="O170" s="217"/>
      <c r="P170" s="217"/>
      <c r="Q170" s="217"/>
      <c r="R170" s="217"/>
      <c r="S170" s="217"/>
      <c r="T170" s="218"/>
      <c r="AT170" s="219" t="s">
        <v>136</v>
      </c>
      <c r="AU170" s="219" t="s">
        <v>82</v>
      </c>
      <c r="AV170" s="12" t="s">
        <v>132</v>
      </c>
      <c r="AW170" s="12" t="s">
        <v>33</v>
      </c>
      <c r="AX170" s="12" t="s">
        <v>80</v>
      </c>
      <c r="AY170" s="219" t="s">
        <v>125</v>
      </c>
    </row>
    <row r="171" spans="2:65" s="1" customFormat="1" ht="20.4" customHeight="1">
      <c r="B171" s="33"/>
      <c r="C171" s="199" t="s">
        <v>257</v>
      </c>
      <c r="D171" s="199" t="s">
        <v>178</v>
      </c>
      <c r="E171" s="200" t="s">
        <v>258</v>
      </c>
      <c r="F171" s="201" t="s">
        <v>259</v>
      </c>
      <c r="G171" s="202" t="s">
        <v>130</v>
      </c>
      <c r="H171" s="203">
        <v>399.121</v>
      </c>
      <c r="I171" s="204"/>
      <c r="J171" s="205">
        <f>ROUND(I171*H171,2)</f>
        <v>0</v>
      </c>
      <c r="K171" s="201" t="s">
        <v>131</v>
      </c>
      <c r="L171" s="206"/>
      <c r="M171" s="207" t="s">
        <v>19</v>
      </c>
      <c r="N171" s="208" t="s">
        <v>43</v>
      </c>
      <c r="O171" s="59"/>
      <c r="P171" s="182">
        <f>O171*H171</f>
        <v>0</v>
      </c>
      <c r="Q171" s="182">
        <v>0.00272</v>
      </c>
      <c r="R171" s="182">
        <f>Q171*H171</f>
        <v>1.08560912</v>
      </c>
      <c r="S171" s="182">
        <v>0</v>
      </c>
      <c r="T171" s="183">
        <f>S171*H171</f>
        <v>0</v>
      </c>
      <c r="AR171" s="16" t="s">
        <v>166</v>
      </c>
      <c r="AT171" s="16" t="s">
        <v>178</v>
      </c>
      <c r="AU171" s="16" t="s">
        <v>82</v>
      </c>
      <c r="AY171" s="16" t="s">
        <v>125</v>
      </c>
      <c r="BE171" s="184">
        <f>IF(N171="základní",J171,0)</f>
        <v>0</v>
      </c>
      <c r="BF171" s="184">
        <f>IF(N171="snížená",J171,0)</f>
        <v>0</v>
      </c>
      <c r="BG171" s="184">
        <f>IF(N171="zákl. přenesená",J171,0)</f>
        <v>0</v>
      </c>
      <c r="BH171" s="184">
        <f>IF(N171="sníž. přenesená",J171,0)</f>
        <v>0</v>
      </c>
      <c r="BI171" s="184">
        <f>IF(N171="nulová",J171,0)</f>
        <v>0</v>
      </c>
      <c r="BJ171" s="16" t="s">
        <v>80</v>
      </c>
      <c r="BK171" s="184">
        <f>ROUND(I171*H171,2)</f>
        <v>0</v>
      </c>
      <c r="BL171" s="16" t="s">
        <v>132</v>
      </c>
      <c r="BM171" s="16" t="s">
        <v>260</v>
      </c>
    </row>
    <row r="172" spans="2:51" s="11" customFormat="1" ht="10.2">
      <c r="B172" s="188"/>
      <c r="C172" s="189"/>
      <c r="D172" s="185" t="s">
        <v>136</v>
      </c>
      <c r="E172" s="189"/>
      <c r="F172" s="191" t="s">
        <v>261</v>
      </c>
      <c r="G172" s="189"/>
      <c r="H172" s="192">
        <v>399.121</v>
      </c>
      <c r="I172" s="193"/>
      <c r="J172" s="189"/>
      <c r="K172" s="189"/>
      <c r="L172" s="194"/>
      <c r="M172" s="195"/>
      <c r="N172" s="196"/>
      <c r="O172" s="196"/>
      <c r="P172" s="196"/>
      <c r="Q172" s="196"/>
      <c r="R172" s="196"/>
      <c r="S172" s="196"/>
      <c r="T172" s="197"/>
      <c r="AT172" s="198" t="s">
        <v>136</v>
      </c>
      <c r="AU172" s="198" t="s">
        <v>82</v>
      </c>
      <c r="AV172" s="11" t="s">
        <v>82</v>
      </c>
      <c r="AW172" s="11" t="s">
        <v>4</v>
      </c>
      <c r="AX172" s="11" t="s">
        <v>80</v>
      </c>
      <c r="AY172" s="198" t="s">
        <v>125</v>
      </c>
    </row>
    <row r="173" spans="2:65" s="1" customFormat="1" ht="20.4" customHeight="1">
      <c r="B173" s="33"/>
      <c r="C173" s="199" t="s">
        <v>262</v>
      </c>
      <c r="D173" s="199" t="s">
        <v>178</v>
      </c>
      <c r="E173" s="200" t="s">
        <v>263</v>
      </c>
      <c r="F173" s="201" t="s">
        <v>264</v>
      </c>
      <c r="G173" s="202" t="s">
        <v>130</v>
      </c>
      <c r="H173" s="203">
        <v>69.28</v>
      </c>
      <c r="I173" s="204"/>
      <c r="J173" s="205">
        <f>ROUND(I173*H173,2)</f>
        <v>0</v>
      </c>
      <c r="K173" s="201" t="s">
        <v>131</v>
      </c>
      <c r="L173" s="206"/>
      <c r="M173" s="207" t="s">
        <v>19</v>
      </c>
      <c r="N173" s="208" t="s">
        <v>43</v>
      </c>
      <c r="O173" s="59"/>
      <c r="P173" s="182">
        <f>O173*H173</f>
        <v>0</v>
      </c>
      <c r="Q173" s="182">
        <v>0.0049</v>
      </c>
      <c r="R173" s="182">
        <f>Q173*H173</f>
        <v>0.339472</v>
      </c>
      <c r="S173" s="182">
        <v>0</v>
      </c>
      <c r="T173" s="183">
        <f>S173*H173</f>
        <v>0</v>
      </c>
      <c r="AR173" s="16" t="s">
        <v>166</v>
      </c>
      <c r="AT173" s="16" t="s">
        <v>178</v>
      </c>
      <c r="AU173" s="16" t="s">
        <v>82</v>
      </c>
      <c r="AY173" s="16" t="s">
        <v>125</v>
      </c>
      <c r="BE173" s="184">
        <f>IF(N173="základní",J173,0)</f>
        <v>0</v>
      </c>
      <c r="BF173" s="184">
        <f>IF(N173="snížená",J173,0)</f>
        <v>0</v>
      </c>
      <c r="BG173" s="184">
        <f>IF(N173="zákl. přenesená",J173,0)</f>
        <v>0</v>
      </c>
      <c r="BH173" s="184">
        <f>IF(N173="sníž. přenesená",J173,0)</f>
        <v>0</v>
      </c>
      <c r="BI173" s="184">
        <f>IF(N173="nulová",J173,0)</f>
        <v>0</v>
      </c>
      <c r="BJ173" s="16" t="s">
        <v>80</v>
      </c>
      <c r="BK173" s="184">
        <f>ROUND(I173*H173,2)</f>
        <v>0</v>
      </c>
      <c r="BL173" s="16" t="s">
        <v>132</v>
      </c>
      <c r="BM173" s="16" t="s">
        <v>265</v>
      </c>
    </row>
    <row r="174" spans="2:51" s="11" customFormat="1" ht="10.2">
      <c r="B174" s="188"/>
      <c r="C174" s="189"/>
      <c r="D174" s="185" t="s">
        <v>136</v>
      </c>
      <c r="E174" s="190" t="s">
        <v>19</v>
      </c>
      <c r="F174" s="191" t="s">
        <v>254</v>
      </c>
      <c r="G174" s="189"/>
      <c r="H174" s="192">
        <v>69.28</v>
      </c>
      <c r="I174" s="193"/>
      <c r="J174" s="189"/>
      <c r="K174" s="189"/>
      <c r="L174" s="194"/>
      <c r="M174" s="195"/>
      <c r="N174" s="196"/>
      <c r="O174" s="196"/>
      <c r="P174" s="196"/>
      <c r="Q174" s="196"/>
      <c r="R174" s="196"/>
      <c r="S174" s="196"/>
      <c r="T174" s="197"/>
      <c r="AT174" s="198" t="s">
        <v>136</v>
      </c>
      <c r="AU174" s="198" t="s">
        <v>82</v>
      </c>
      <c r="AV174" s="11" t="s">
        <v>82</v>
      </c>
      <c r="AW174" s="11" t="s">
        <v>33</v>
      </c>
      <c r="AX174" s="11" t="s">
        <v>80</v>
      </c>
      <c r="AY174" s="198" t="s">
        <v>125</v>
      </c>
    </row>
    <row r="175" spans="2:65" s="1" customFormat="1" ht="20.4" customHeight="1">
      <c r="B175" s="33"/>
      <c r="C175" s="173" t="s">
        <v>266</v>
      </c>
      <c r="D175" s="173" t="s">
        <v>127</v>
      </c>
      <c r="E175" s="174" t="s">
        <v>267</v>
      </c>
      <c r="F175" s="175" t="s">
        <v>268</v>
      </c>
      <c r="G175" s="176" t="s">
        <v>211</v>
      </c>
      <c r="H175" s="177">
        <v>183.4</v>
      </c>
      <c r="I175" s="178"/>
      <c r="J175" s="179">
        <f>ROUND(I175*H175,2)</f>
        <v>0</v>
      </c>
      <c r="K175" s="175" t="s">
        <v>131</v>
      </c>
      <c r="L175" s="37"/>
      <c r="M175" s="180" t="s">
        <v>19</v>
      </c>
      <c r="N175" s="181" t="s">
        <v>43</v>
      </c>
      <c r="O175" s="59"/>
      <c r="P175" s="182">
        <f>O175*H175</f>
        <v>0</v>
      </c>
      <c r="Q175" s="182">
        <v>0.00339</v>
      </c>
      <c r="R175" s="182">
        <f>Q175*H175</f>
        <v>0.621726</v>
      </c>
      <c r="S175" s="182">
        <v>0</v>
      </c>
      <c r="T175" s="183">
        <f>S175*H175</f>
        <v>0</v>
      </c>
      <c r="AR175" s="16" t="s">
        <v>132</v>
      </c>
      <c r="AT175" s="16" t="s">
        <v>127</v>
      </c>
      <c r="AU175" s="16" t="s">
        <v>82</v>
      </c>
      <c r="AY175" s="16" t="s">
        <v>125</v>
      </c>
      <c r="BE175" s="184">
        <f>IF(N175="základní",J175,0)</f>
        <v>0</v>
      </c>
      <c r="BF175" s="184">
        <f>IF(N175="snížená",J175,0)</f>
        <v>0</v>
      </c>
      <c r="BG175" s="184">
        <f>IF(N175="zákl. přenesená",J175,0)</f>
        <v>0</v>
      </c>
      <c r="BH175" s="184">
        <f>IF(N175="sníž. přenesená",J175,0)</f>
        <v>0</v>
      </c>
      <c r="BI175" s="184">
        <f>IF(N175="nulová",J175,0)</f>
        <v>0</v>
      </c>
      <c r="BJ175" s="16" t="s">
        <v>80</v>
      </c>
      <c r="BK175" s="184">
        <f>ROUND(I175*H175,2)</f>
        <v>0</v>
      </c>
      <c r="BL175" s="16" t="s">
        <v>132</v>
      </c>
      <c r="BM175" s="16" t="s">
        <v>269</v>
      </c>
    </row>
    <row r="176" spans="2:47" s="1" customFormat="1" ht="134.4">
      <c r="B176" s="33"/>
      <c r="C176" s="34"/>
      <c r="D176" s="185" t="s">
        <v>134</v>
      </c>
      <c r="E176" s="34"/>
      <c r="F176" s="186" t="s">
        <v>270</v>
      </c>
      <c r="G176" s="34"/>
      <c r="H176" s="34"/>
      <c r="I176" s="102"/>
      <c r="J176" s="34"/>
      <c r="K176" s="34"/>
      <c r="L176" s="37"/>
      <c r="M176" s="187"/>
      <c r="N176" s="59"/>
      <c r="O176" s="59"/>
      <c r="P176" s="59"/>
      <c r="Q176" s="59"/>
      <c r="R176" s="59"/>
      <c r="S176" s="59"/>
      <c r="T176" s="60"/>
      <c r="AT176" s="16" t="s">
        <v>134</v>
      </c>
      <c r="AU176" s="16" t="s">
        <v>82</v>
      </c>
    </row>
    <row r="177" spans="2:51" s="13" customFormat="1" ht="10.2">
      <c r="B177" s="220"/>
      <c r="C177" s="221"/>
      <c r="D177" s="185" t="s">
        <v>136</v>
      </c>
      <c r="E177" s="222" t="s">
        <v>19</v>
      </c>
      <c r="F177" s="223" t="s">
        <v>271</v>
      </c>
      <c r="G177" s="221"/>
      <c r="H177" s="222" t="s">
        <v>19</v>
      </c>
      <c r="I177" s="224"/>
      <c r="J177" s="221"/>
      <c r="K177" s="221"/>
      <c r="L177" s="225"/>
      <c r="M177" s="226"/>
      <c r="N177" s="227"/>
      <c r="O177" s="227"/>
      <c r="P177" s="227"/>
      <c r="Q177" s="227"/>
      <c r="R177" s="227"/>
      <c r="S177" s="227"/>
      <c r="T177" s="228"/>
      <c r="AT177" s="229" t="s">
        <v>136</v>
      </c>
      <c r="AU177" s="229" t="s">
        <v>82</v>
      </c>
      <c r="AV177" s="13" t="s">
        <v>80</v>
      </c>
      <c r="AW177" s="13" t="s">
        <v>33</v>
      </c>
      <c r="AX177" s="13" t="s">
        <v>72</v>
      </c>
      <c r="AY177" s="229" t="s">
        <v>125</v>
      </c>
    </row>
    <row r="178" spans="2:51" s="11" customFormat="1" ht="10.2">
      <c r="B178" s="188"/>
      <c r="C178" s="189"/>
      <c r="D178" s="185" t="s">
        <v>136</v>
      </c>
      <c r="E178" s="190" t="s">
        <v>19</v>
      </c>
      <c r="F178" s="191" t="s">
        <v>272</v>
      </c>
      <c r="G178" s="189"/>
      <c r="H178" s="192">
        <v>183.4</v>
      </c>
      <c r="I178" s="193"/>
      <c r="J178" s="189"/>
      <c r="K178" s="189"/>
      <c r="L178" s="194"/>
      <c r="M178" s="195"/>
      <c r="N178" s="196"/>
      <c r="O178" s="196"/>
      <c r="P178" s="196"/>
      <c r="Q178" s="196"/>
      <c r="R178" s="196"/>
      <c r="S178" s="196"/>
      <c r="T178" s="197"/>
      <c r="AT178" s="198" t="s">
        <v>136</v>
      </c>
      <c r="AU178" s="198" t="s">
        <v>82</v>
      </c>
      <c r="AV178" s="11" t="s">
        <v>82</v>
      </c>
      <c r="AW178" s="11" t="s">
        <v>33</v>
      </c>
      <c r="AX178" s="11" t="s">
        <v>80</v>
      </c>
      <c r="AY178" s="198" t="s">
        <v>125</v>
      </c>
    </row>
    <row r="179" spans="2:65" s="1" customFormat="1" ht="20.4" customHeight="1">
      <c r="B179" s="33"/>
      <c r="C179" s="199" t="s">
        <v>273</v>
      </c>
      <c r="D179" s="199" t="s">
        <v>178</v>
      </c>
      <c r="E179" s="200" t="s">
        <v>225</v>
      </c>
      <c r="F179" s="201" t="s">
        <v>226</v>
      </c>
      <c r="G179" s="202" t="s">
        <v>130</v>
      </c>
      <c r="H179" s="203">
        <v>29.344</v>
      </c>
      <c r="I179" s="204"/>
      <c r="J179" s="205">
        <f>ROUND(I179*H179,2)</f>
        <v>0</v>
      </c>
      <c r="K179" s="201" t="s">
        <v>131</v>
      </c>
      <c r="L179" s="206"/>
      <c r="M179" s="207" t="s">
        <v>19</v>
      </c>
      <c r="N179" s="208" t="s">
        <v>43</v>
      </c>
      <c r="O179" s="59"/>
      <c r="P179" s="182">
        <f>O179*H179</f>
        <v>0</v>
      </c>
      <c r="Q179" s="182">
        <v>0.00051</v>
      </c>
      <c r="R179" s="182">
        <f>Q179*H179</f>
        <v>0.014965440000000002</v>
      </c>
      <c r="S179" s="182">
        <v>0</v>
      </c>
      <c r="T179" s="183">
        <f>S179*H179</f>
        <v>0</v>
      </c>
      <c r="AR179" s="16" t="s">
        <v>166</v>
      </c>
      <c r="AT179" s="16" t="s">
        <v>178</v>
      </c>
      <c r="AU179" s="16" t="s">
        <v>82</v>
      </c>
      <c r="AY179" s="16" t="s">
        <v>125</v>
      </c>
      <c r="BE179" s="184">
        <f>IF(N179="základní",J179,0)</f>
        <v>0</v>
      </c>
      <c r="BF179" s="184">
        <f>IF(N179="snížená",J179,0)</f>
        <v>0</v>
      </c>
      <c r="BG179" s="184">
        <f>IF(N179="zákl. přenesená",J179,0)</f>
        <v>0</v>
      </c>
      <c r="BH179" s="184">
        <f>IF(N179="sníž. přenesená",J179,0)</f>
        <v>0</v>
      </c>
      <c r="BI179" s="184">
        <f>IF(N179="nulová",J179,0)</f>
        <v>0</v>
      </c>
      <c r="BJ179" s="16" t="s">
        <v>80</v>
      </c>
      <c r="BK179" s="184">
        <f>ROUND(I179*H179,2)</f>
        <v>0</v>
      </c>
      <c r="BL179" s="16" t="s">
        <v>132</v>
      </c>
      <c r="BM179" s="16" t="s">
        <v>274</v>
      </c>
    </row>
    <row r="180" spans="2:51" s="11" customFormat="1" ht="10.2">
      <c r="B180" s="188"/>
      <c r="C180" s="189"/>
      <c r="D180" s="185" t="s">
        <v>136</v>
      </c>
      <c r="E180" s="190" t="s">
        <v>19</v>
      </c>
      <c r="F180" s="191" t="s">
        <v>275</v>
      </c>
      <c r="G180" s="189"/>
      <c r="H180" s="192">
        <v>29.344</v>
      </c>
      <c r="I180" s="193"/>
      <c r="J180" s="189"/>
      <c r="K180" s="189"/>
      <c r="L180" s="194"/>
      <c r="M180" s="195"/>
      <c r="N180" s="196"/>
      <c r="O180" s="196"/>
      <c r="P180" s="196"/>
      <c r="Q180" s="196"/>
      <c r="R180" s="196"/>
      <c r="S180" s="196"/>
      <c r="T180" s="197"/>
      <c r="AT180" s="198" t="s">
        <v>136</v>
      </c>
      <c r="AU180" s="198" t="s">
        <v>82</v>
      </c>
      <c r="AV180" s="11" t="s">
        <v>82</v>
      </c>
      <c r="AW180" s="11" t="s">
        <v>33</v>
      </c>
      <c r="AX180" s="11" t="s">
        <v>80</v>
      </c>
      <c r="AY180" s="198" t="s">
        <v>125</v>
      </c>
    </row>
    <row r="181" spans="2:65" s="1" customFormat="1" ht="20.4" customHeight="1">
      <c r="B181" s="33"/>
      <c r="C181" s="173" t="s">
        <v>276</v>
      </c>
      <c r="D181" s="173" t="s">
        <v>127</v>
      </c>
      <c r="E181" s="174" t="s">
        <v>277</v>
      </c>
      <c r="F181" s="175" t="s">
        <v>278</v>
      </c>
      <c r="G181" s="176" t="s">
        <v>211</v>
      </c>
      <c r="H181" s="177">
        <v>143.6</v>
      </c>
      <c r="I181" s="178"/>
      <c r="J181" s="179">
        <f>ROUND(I181*H181,2)</f>
        <v>0</v>
      </c>
      <c r="K181" s="175" t="s">
        <v>131</v>
      </c>
      <c r="L181" s="37"/>
      <c r="M181" s="180" t="s">
        <v>19</v>
      </c>
      <c r="N181" s="181" t="s">
        <v>43</v>
      </c>
      <c r="O181" s="59"/>
      <c r="P181" s="182">
        <f>O181*H181</f>
        <v>0</v>
      </c>
      <c r="Q181" s="182">
        <v>6E-05</v>
      </c>
      <c r="R181" s="182">
        <f>Q181*H181</f>
        <v>0.008616</v>
      </c>
      <c r="S181" s="182">
        <v>0</v>
      </c>
      <c r="T181" s="183">
        <f>S181*H181</f>
        <v>0</v>
      </c>
      <c r="AR181" s="16" t="s">
        <v>132</v>
      </c>
      <c r="AT181" s="16" t="s">
        <v>127</v>
      </c>
      <c r="AU181" s="16" t="s">
        <v>82</v>
      </c>
      <c r="AY181" s="16" t="s">
        <v>125</v>
      </c>
      <c r="BE181" s="184">
        <f>IF(N181="základní",J181,0)</f>
        <v>0</v>
      </c>
      <c r="BF181" s="184">
        <f>IF(N181="snížená",J181,0)</f>
        <v>0</v>
      </c>
      <c r="BG181" s="184">
        <f>IF(N181="zákl. přenesená",J181,0)</f>
        <v>0</v>
      </c>
      <c r="BH181" s="184">
        <f>IF(N181="sníž. přenesená",J181,0)</f>
        <v>0</v>
      </c>
      <c r="BI181" s="184">
        <f>IF(N181="nulová",J181,0)</f>
        <v>0</v>
      </c>
      <c r="BJ181" s="16" t="s">
        <v>80</v>
      </c>
      <c r="BK181" s="184">
        <f>ROUND(I181*H181,2)</f>
        <v>0</v>
      </c>
      <c r="BL181" s="16" t="s">
        <v>132</v>
      </c>
      <c r="BM181" s="16" t="s">
        <v>279</v>
      </c>
    </row>
    <row r="182" spans="2:47" s="1" customFormat="1" ht="67.2">
      <c r="B182" s="33"/>
      <c r="C182" s="34"/>
      <c r="D182" s="185" t="s">
        <v>134</v>
      </c>
      <c r="E182" s="34"/>
      <c r="F182" s="186" t="s">
        <v>280</v>
      </c>
      <c r="G182" s="34"/>
      <c r="H182" s="34"/>
      <c r="I182" s="102"/>
      <c r="J182" s="34"/>
      <c r="K182" s="34"/>
      <c r="L182" s="37"/>
      <c r="M182" s="187"/>
      <c r="N182" s="59"/>
      <c r="O182" s="59"/>
      <c r="P182" s="59"/>
      <c r="Q182" s="59"/>
      <c r="R182" s="59"/>
      <c r="S182" s="59"/>
      <c r="T182" s="60"/>
      <c r="AT182" s="16" t="s">
        <v>134</v>
      </c>
      <c r="AU182" s="16" t="s">
        <v>82</v>
      </c>
    </row>
    <row r="183" spans="2:51" s="11" customFormat="1" ht="10.2">
      <c r="B183" s="188"/>
      <c r="C183" s="189"/>
      <c r="D183" s="185" t="s">
        <v>136</v>
      </c>
      <c r="E183" s="190" t="s">
        <v>19</v>
      </c>
      <c r="F183" s="191" t="s">
        <v>281</v>
      </c>
      <c r="G183" s="189"/>
      <c r="H183" s="192">
        <v>143.6</v>
      </c>
      <c r="I183" s="193"/>
      <c r="J183" s="189"/>
      <c r="K183" s="189"/>
      <c r="L183" s="194"/>
      <c r="M183" s="195"/>
      <c r="N183" s="196"/>
      <c r="O183" s="196"/>
      <c r="P183" s="196"/>
      <c r="Q183" s="196"/>
      <c r="R183" s="196"/>
      <c r="S183" s="196"/>
      <c r="T183" s="197"/>
      <c r="AT183" s="198" t="s">
        <v>136</v>
      </c>
      <c r="AU183" s="198" t="s">
        <v>82</v>
      </c>
      <c r="AV183" s="11" t="s">
        <v>82</v>
      </c>
      <c r="AW183" s="11" t="s">
        <v>33</v>
      </c>
      <c r="AX183" s="11" t="s">
        <v>80</v>
      </c>
      <c r="AY183" s="198" t="s">
        <v>125</v>
      </c>
    </row>
    <row r="184" spans="2:65" s="1" customFormat="1" ht="20.4" customHeight="1">
      <c r="B184" s="33"/>
      <c r="C184" s="199" t="s">
        <v>282</v>
      </c>
      <c r="D184" s="199" t="s">
        <v>178</v>
      </c>
      <c r="E184" s="200" t="s">
        <v>283</v>
      </c>
      <c r="F184" s="201" t="s">
        <v>284</v>
      </c>
      <c r="G184" s="202" t="s">
        <v>211</v>
      </c>
      <c r="H184" s="203">
        <v>150.78</v>
      </c>
      <c r="I184" s="204"/>
      <c r="J184" s="205">
        <f>ROUND(I184*H184,2)</f>
        <v>0</v>
      </c>
      <c r="K184" s="201" t="s">
        <v>131</v>
      </c>
      <c r="L184" s="206"/>
      <c r="M184" s="207" t="s">
        <v>19</v>
      </c>
      <c r="N184" s="208" t="s">
        <v>43</v>
      </c>
      <c r="O184" s="59"/>
      <c r="P184" s="182">
        <f>O184*H184</f>
        <v>0</v>
      </c>
      <c r="Q184" s="182">
        <v>0.0006</v>
      </c>
      <c r="R184" s="182">
        <f>Q184*H184</f>
        <v>0.09046799999999999</v>
      </c>
      <c r="S184" s="182">
        <v>0</v>
      </c>
      <c r="T184" s="183">
        <f>S184*H184</f>
        <v>0</v>
      </c>
      <c r="AR184" s="16" t="s">
        <v>166</v>
      </c>
      <c r="AT184" s="16" t="s">
        <v>178</v>
      </c>
      <c r="AU184" s="16" t="s">
        <v>82</v>
      </c>
      <c r="AY184" s="16" t="s">
        <v>125</v>
      </c>
      <c r="BE184" s="184">
        <f>IF(N184="základní",J184,0)</f>
        <v>0</v>
      </c>
      <c r="BF184" s="184">
        <f>IF(N184="snížená",J184,0)</f>
        <v>0</v>
      </c>
      <c r="BG184" s="184">
        <f>IF(N184="zákl. přenesená",J184,0)</f>
        <v>0</v>
      </c>
      <c r="BH184" s="184">
        <f>IF(N184="sníž. přenesená",J184,0)</f>
        <v>0</v>
      </c>
      <c r="BI184" s="184">
        <f>IF(N184="nulová",J184,0)</f>
        <v>0</v>
      </c>
      <c r="BJ184" s="16" t="s">
        <v>80</v>
      </c>
      <c r="BK184" s="184">
        <f>ROUND(I184*H184,2)</f>
        <v>0</v>
      </c>
      <c r="BL184" s="16" t="s">
        <v>132</v>
      </c>
      <c r="BM184" s="16" t="s">
        <v>285</v>
      </c>
    </row>
    <row r="185" spans="2:51" s="11" customFormat="1" ht="10.2">
      <c r="B185" s="188"/>
      <c r="C185" s="189"/>
      <c r="D185" s="185" t="s">
        <v>136</v>
      </c>
      <c r="E185" s="189"/>
      <c r="F185" s="191" t="s">
        <v>286</v>
      </c>
      <c r="G185" s="189"/>
      <c r="H185" s="192">
        <v>150.78</v>
      </c>
      <c r="I185" s="193"/>
      <c r="J185" s="189"/>
      <c r="K185" s="189"/>
      <c r="L185" s="194"/>
      <c r="M185" s="195"/>
      <c r="N185" s="196"/>
      <c r="O185" s="196"/>
      <c r="P185" s="196"/>
      <c r="Q185" s="196"/>
      <c r="R185" s="196"/>
      <c r="S185" s="196"/>
      <c r="T185" s="197"/>
      <c r="AT185" s="198" t="s">
        <v>136</v>
      </c>
      <c r="AU185" s="198" t="s">
        <v>82</v>
      </c>
      <c r="AV185" s="11" t="s">
        <v>82</v>
      </c>
      <c r="AW185" s="11" t="s">
        <v>4</v>
      </c>
      <c r="AX185" s="11" t="s">
        <v>80</v>
      </c>
      <c r="AY185" s="198" t="s">
        <v>125</v>
      </c>
    </row>
    <row r="186" spans="2:65" s="1" customFormat="1" ht="20.4" customHeight="1">
      <c r="B186" s="33"/>
      <c r="C186" s="173" t="s">
        <v>287</v>
      </c>
      <c r="D186" s="173" t="s">
        <v>127</v>
      </c>
      <c r="E186" s="174" t="s">
        <v>288</v>
      </c>
      <c r="F186" s="175" t="s">
        <v>289</v>
      </c>
      <c r="G186" s="176" t="s">
        <v>211</v>
      </c>
      <c r="H186" s="177">
        <v>496</v>
      </c>
      <c r="I186" s="178"/>
      <c r="J186" s="179">
        <f>ROUND(I186*H186,2)</f>
        <v>0</v>
      </c>
      <c r="K186" s="175" t="s">
        <v>131</v>
      </c>
      <c r="L186" s="37"/>
      <c r="M186" s="180" t="s">
        <v>19</v>
      </c>
      <c r="N186" s="181" t="s">
        <v>43</v>
      </c>
      <c r="O186" s="59"/>
      <c r="P186" s="182">
        <f>O186*H186</f>
        <v>0</v>
      </c>
      <c r="Q186" s="182">
        <v>0.00025</v>
      </c>
      <c r="R186" s="182">
        <f>Q186*H186</f>
        <v>0.124</v>
      </c>
      <c r="S186" s="182">
        <v>0</v>
      </c>
      <c r="T186" s="183">
        <f>S186*H186</f>
        <v>0</v>
      </c>
      <c r="AR186" s="16" t="s">
        <v>132</v>
      </c>
      <c r="AT186" s="16" t="s">
        <v>127</v>
      </c>
      <c r="AU186" s="16" t="s">
        <v>82</v>
      </c>
      <c r="AY186" s="16" t="s">
        <v>125</v>
      </c>
      <c r="BE186" s="184">
        <f>IF(N186="základní",J186,0)</f>
        <v>0</v>
      </c>
      <c r="BF186" s="184">
        <f>IF(N186="snížená",J186,0)</f>
        <v>0</v>
      </c>
      <c r="BG186" s="184">
        <f>IF(N186="zákl. přenesená",J186,0)</f>
        <v>0</v>
      </c>
      <c r="BH186" s="184">
        <f>IF(N186="sníž. přenesená",J186,0)</f>
        <v>0</v>
      </c>
      <c r="BI186" s="184">
        <f>IF(N186="nulová",J186,0)</f>
        <v>0</v>
      </c>
      <c r="BJ186" s="16" t="s">
        <v>80</v>
      </c>
      <c r="BK186" s="184">
        <f>ROUND(I186*H186,2)</f>
        <v>0</v>
      </c>
      <c r="BL186" s="16" t="s">
        <v>132</v>
      </c>
      <c r="BM186" s="16" t="s">
        <v>290</v>
      </c>
    </row>
    <row r="187" spans="2:47" s="1" customFormat="1" ht="67.2">
      <c r="B187" s="33"/>
      <c r="C187" s="34"/>
      <c r="D187" s="185" t="s">
        <v>134</v>
      </c>
      <c r="E187" s="34"/>
      <c r="F187" s="186" t="s">
        <v>280</v>
      </c>
      <c r="G187" s="34"/>
      <c r="H187" s="34"/>
      <c r="I187" s="102"/>
      <c r="J187" s="34"/>
      <c r="K187" s="34"/>
      <c r="L187" s="37"/>
      <c r="M187" s="187"/>
      <c r="N187" s="59"/>
      <c r="O187" s="59"/>
      <c r="P187" s="59"/>
      <c r="Q187" s="59"/>
      <c r="R187" s="59"/>
      <c r="S187" s="59"/>
      <c r="T187" s="60"/>
      <c r="AT187" s="16" t="s">
        <v>134</v>
      </c>
      <c r="AU187" s="16" t="s">
        <v>82</v>
      </c>
    </row>
    <row r="188" spans="2:65" s="1" customFormat="1" ht="20.4" customHeight="1">
      <c r="B188" s="33"/>
      <c r="C188" s="199" t="s">
        <v>291</v>
      </c>
      <c r="D188" s="199" t="s">
        <v>178</v>
      </c>
      <c r="E188" s="200" t="s">
        <v>292</v>
      </c>
      <c r="F188" s="201" t="s">
        <v>293</v>
      </c>
      <c r="G188" s="202" t="s">
        <v>211</v>
      </c>
      <c r="H188" s="203">
        <v>98</v>
      </c>
      <c r="I188" s="204"/>
      <c r="J188" s="205">
        <f>ROUND(I188*H188,2)</f>
        <v>0</v>
      </c>
      <c r="K188" s="201" t="s">
        <v>131</v>
      </c>
      <c r="L188" s="206"/>
      <c r="M188" s="207" t="s">
        <v>19</v>
      </c>
      <c r="N188" s="208" t="s">
        <v>43</v>
      </c>
      <c r="O188" s="59"/>
      <c r="P188" s="182">
        <f>O188*H188</f>
        <v>0</v>
      </c>
      <c r="Q188" s="182">
        <v>3E-05</v>
      </c>
      <c r="R188" s="182">
        <f>Q188*H188</f>
        <v>0.00294</v>
      </c>
      <c r="S188" s="182">
        <v>0</v>
      </c>
      <c r="T188" s="183">
        <f>S188*H188</f>
        <v>0</v>
      </c>
      <c r="AR188" s="16" t="s">
        <v>166</v>
      </c>
      <c r="AT188" s="16" t="s">
        <v>178</v>
      </c>
      <c r="AU188" s="16" t="s">
        <v>82</v>
      </c>
      <c r="AY188" s="16" t="s">
        <v>125</v>
      </c>
      <c r="BE188" s="184">
        <f>IF(N188="základní",J188,0)</f>
        <v>0</v>
      </c>
      <c r="BF188" s="184">
        <f>IF(N188="snížená",J188,0)</f>
        <v>0</v>
      </c>
      <c r="BG188" s="184">
        <f>IF(N188="zákl. přenesená",J188,0)</f>
        <v>0</v>
      </c>
      <c r="BH188" s="184">
        <f>IF(N188="sníž. přenesená",J188,0)</f>
        <v>0</v>
      </c>
      <c r="BI188" s="184">
        <f>IF(N188="nulová",J188,0)</f>
        <v>0</v>
      </c>
      <c r="BJ188" s="16" t="s">
        <v>80</v>
      </c>
      <c r="BK188" s="184">
        <f>ROUND(I188*H188,2)</f>
        <v>0</v>
      </c>
      <c r="BL188" s="16" t="s">
        <v>132</v>
      </c>
      <c r="BM188" s="16" t="s">
        <v>294</v>
      </c>
    </row>
    <row r="189" spans="2:51" s="11" customFormat="1" ht="10.2">
      <c r="B189" s="188"/>
      <c r="C189" s="189"/>
      <c r="D189" s="185" t="s">
        <v>136</v>
      </c>
      <c r="E189" s="189"/>
      <c r="F189" s="191" t="s">
        <v>295</v>
      </c>
      <c r="G189" s="189"/>
      <c r="H189" s="192">
        <v>98</v>
      </c>
      <c r="I189" s="193"/>
      <c r="J189" s="189"/>
      <c r="K189" s="189"/>
      <c r="L189" s="194"/>
      <c r="M189" s="195"/>
      <c r="N189" s="196"/>
      <c r="O189" s="196"/>
      <c r="P189" s="196"/>
      <c r="Q189" s="196"/>
      <c r="R189" s="196"/>
      <c r="S189" s="196"/>
      <c r="T189" s="197"/>
      <c r="AT189" s="198" t="s">
        <v>136</v>
      </c>
      <c r="AU189" s="198" t="s">
        <v>82</v>
      </c>
      <c r="AV189" s="11" t="s">
        <v>82</v>
      </c>
      <c r="AW189" s="11" t="s">
        <v>4</v>
      </c>
      <c r="AX189" s="11" t="s">
        <v>80</v>
      </c>
      <c r="AY189" s="198" t="s">
        <v>125</v>
      </c>
    </row>
    <row r="190" spans="2:65" s="1" customFormat="1" ht="20.4" customHeight="1">
      <c r="B190" s="33"/>
      <c r="C190" s="199" t="s">
        <v>296</v>
      </c>
      <c r="D190" s="199" t="s">
        <v>178</v>
      </c>
      <c r="E190" s="200" t="s">
        <v>297</v>
      </c>
      <c r="F190" s="201" t="s">
        <v>298</v>
      </c>
      <c r="G190" s="202" t="s">
        <v>211</v>
      </c>
      <c r="H190" s="203">
        <v>36</v>
      </c>
      <c r="I190" s="204"/>
      <c r="J190" s="205">
        <f>ROUND(I190*H190,2)</f>
        <v>0</v>
      </c>
      <c r="K190" s="201" t="s">
        <v>131</v>
      </c>
      <c r="L190" s="206"/>
      <c r="M190" s="207" t="s">
        <v>19</v>
      </c>
      <c r="N190" s="208" t="s">
        <v>43</v>
      </c>
      <c r="O190" s="59"/>
      <c r="P190" s="182">
        <f>O190*H190</f>
        <v>0</v>
      </c>
      <c r="Q190" s="182">
        <v>0.0005</v>
      </c>
      <c r="R190" s="182">
        <f>Q190*H190</f>
        <v>0.018000000000000002</v>
      </c>
      <c r="S190" s="182">
        <v>0</v>
      </c>
      <c r="T190" s="183">
        <f>S190*H190</f>
        <v>0</v>
      </c>
      <c r="AR190" s="16" t="s">
        <v>166</v>
      </c>
      <c r="AT190" s="16" t="s">
        <v>178</v>
      </c>
      <c r="AU190" s="16" t="s">
        <v>82</v>
      </c>
      <c r="AY190" s="16" t="s">
        <v>125</v>
      </c>
      <c r="BE190" s="184">
        <f>IF(N190="základní",J190,0)</f>
        <v>0</v>
      </c>
      <c r="BF190" s="184">
        <f>IF(N190="snížená",J190,0)</f>
        <v>0</v>
      </c>
      <c r="BG190" s="184">
        <f>IF(N190="zákl. přenesená",J190,0)</f>
        <v>0</v>
      </c>
      <c r="BH190" s="184">
        <f>IF(N190="sníž. přenesená",J190,0)</f>
        <v>0</v>
      </c>
      <c r="BI190" s="184">
        <f>IF(N190="nulová",J190,0)</f>
        <v>0</v>
      </c>
      <c r="BJ190" s="16" t="s">
        <v>80</v>
      </c>
      <c r="BK190" s="184">
        <f>ROUND(I190*H190,2)</f>
        <v>0</v>
      </c>
      <c r="BL190" s="16" t="s">
        <v>132</v>
      </c>
      <c r="BM190" s="16" t="s">
        <v>299</v>
      </c>
    </row>
    <row r="191" spans="2:51" s="11" customFormat="1" ht="10.2">
      <c r="B191" s="188"/>
      <c r="C191" s="189"/>
      <c r="D191" s="185" t="s">
        <v>136</v>
      </c>
      <c r="E191" s="189"/>
      <c r="F191" s="191" t="s">
        <v>300</v>
      </c>
      <c r="G191" s="189"/>
      <c r="H191" s="192">
        <v>36</v>
      </c>
      <c r="I191" s="193"/>
      <c r="J191" s="189"/>
      <c r="K191" s="189"/>
      <c r="L191" s="194"/>
      <c r="M191" s="195"/>
      <c r="N191" s="196"/>
      <c r="O191" s="196"/>
      <c r="P191" s="196"/>
      <c r="Q191" s="196"/>
      <c r="R191" s="196"/>
      <c r="S191" s="196"/>
      <c r="T191" s="197"/>
      <c r="AT191" s="198" t="s">
        <v>136</v>
      </c>
      <c r="AU191" s="198" t="s">
        <v>82</v>
      </c>
      <c r="AV191" s="11" t="s">
        <v>82</v>
      </c>
      <c r="AW191" s="11" t="s">
        <v>4</v>
      </c>
      <c r="AX191" s="11" t="s">
        <v>80</v>
      </c>
      <c r="AY191" s="198" t="s">
        <v>125</v>
      </c>
    </row>
    <row r="192" spans="2:65" s="1" customFormat="1" ht="20.4" customHeight="1">
      <c r="B192" s="33"/>
      <c r="C192" s="199" t="s">
        <v>301</v>
      </c>
      <c r="D192" s="199" t="s">
        <v>178</v>
      </c>
      <c r="E192" s="200" t="s">
        <v>302</v>
      </c>
      <c r="F192" s="201" t="s">
        <v>303</v>
      </c>
      <c r="G192" s="202" t="s">
        <v>211</v>
      </c>
      <c r="H192" s="203">
        <v>166</v>
      </c>
      <c r="I192" s="204"/>
      <c r="J192" s="205">
        <f>ROUND(I192*H192,2)</f>
        <v>0</v>
      </c>
      <c r="K192" s="201" t="s">
        <v>131</v>
      </c>
      <c r="L192" s="206"/>
      <c r="M192" s="207" t="s">
        <v>19</v>
      </c>
      <c r="N192" s="208" t="s">
        <v>43</v>
      </c>
      <c r="O192" s="59"/>
      <c r="P192" s="182">
        <f>O192*H192</f>
        <v>0</v>
      </c>
      <c r="Q192" s="182">
        <v>4E-05</v>
      </c>
      <c r="R192" s="182">
        <f>Q192*H192</f>
        <v>0.006640000000000001</v>
      </c>
      <c r="S192" s="182">
        <v>0</v>
      </c>
      <c r="T192" s="183">
        <f>S192*H192</f>
        <v>0</v>
      </c>
      <c r="AR192" s="16" t="s">
        <v>166</v>
      </c>
      <c r="AT192" s="16" t="s">
        <v>178</v>
      </c>
      <c r="AU192" s="16" t="s">
        <v>82</v>
      </c>
      <c r="AY192" s="16" t="s">
        <v>125</v>
      </c>
      <c r="BE192" s="184">
        <f>IF(N192="základní",J192,0)</f>
        <v>0</v>
      </c>
      <c r="BF192" s="184">
        <f>IF(N192="snížená",J192,0)</f>
        <v>0</v>
      </c>
      <c r="BG192" s="184">
        <f>IF(N192="zákl. přenesená",J192,0)</f>
        <v>0</v>
      </c>
      <c r="BH192" s="184">
        <f>IF(N192="sníž. přenesená",J192,0)</f>
        <v>0</v>
      </c>
      <c r="BI192" s="184">
        <f>IF(N192="nulová",J192,0)</f>
        <v>0</v>
      </c>
      <c r="BJ192" s="16" t="s">
        <v>80</v>
      </c>
      <c r="BK192" s="184">
        <f>ROUND(I192*H192,2)</f>
        <v>0</v>
      </c>
      <c r="BL192" s="16" t="s">
        <v>132</v>
      </c>
      <c r="BM192" s="16" t="s">
        <v>304</v>
      </c>
    </row>
    <row r="193" spans="2:51" s="11" customFormat="1" ht="10.2">
      <c r="B193" s="188"/>
      <c r="C193" s="189"/>
      <c r="D193" s="185" t="s">
        <v>136</v>
      </c>
      <c r="E193" s="189"/>
      <c r="F193" s="191" t="s">
        <v>305</v>
      </c>
      <c r="G193" s="189"/>
      <c r="H193" s="192">
        <v>166</v>
      </c>
      <c r="I193" s="193"/>
      <c r="J193" s="189"/>
      <c r="K193" s="189"/>
      <c r="L193" s="194"/>
      <c r="M193" s="195"/>
      <c r="N193" s="196"/>
      <c r="O193" s="196"/>
      <c r="P193" s="196"/>
      <c r="Q193" s="196"/>
      <c r="R193" s="196"/>
      <c r="S193" s="196"/>
      <c r="T193" s="197"/>
      <c r="AT193" s="198" t="s">
        <v>136</v>
      </c>
      <c r="AU193" s="198" t="s">
        <v>82</v>
      </c>
      <c r="AV193" s="11" t="s">
        <v>82</v>
      </c>
      <c r="AW193" s="11" t="s">
        <v>4</v>
      </c>
      <c r="AX193" s="11" t="s">
        <v>80</v>
      </c>
      <c r="AY193" s="198" t="s">
        <v>125</v>
      </c>
    </row>
    <row r="194" spans="2:65" s="1" customFormat="1" ht="20.4" customHeight="1">
      <c r="B194" s="33"/>
      <c r="C194" s="199" t="s">
        <v>306</v>
      </c>
      <c r="D194" s="199" t="s">
        <v>178</v>
      </c>
      <c r="E194" s="200" t="s">
        <v>307</v>
      </c>
      <c r="F194" s="201" t="s">
        <v>308</v>
      </c>
      <c r="G194" s="202" t="s">
        <v>211</v>
      </c>
      <c r="H194" s="203">
        <v>54</v>
      </c>
      <c r="I194" s="204"/>
      <c r="J194" s="205">
        <f>ROUND(I194*H194,2)</f>
        <v>0</v>
      </c>
      <c r="K194" s="201" t="s">
        <v>131</v>
      </c>
      <c r="L194" s="206"/>
      <c r="M194" s="207" t="s">
        <v>19</v>
      </c>
      <c r="N194" s="208" t="s">
        <v>43</v>
      </c>
      <c r="O194" s="59"/>
      <c r="P194" s="182">
        <f>O194*H194</f>
        <v>0</v>
      </c>
      <c r="Q194" s="182">
        <v>0.0003</v>
      </c>
      <c r="R194" s="182">
        <f>Q194*H194</f>
        <v>0.0162</v>
      </c>
      <c r="S194" s="182">
        <v>0</v>
      </c>
      <c r="T194" s="183">
        <f>S194*H194</f>
        <v>0</v>
      </c>
      <c r="AR194" s="16" t="s">
        <v>166</v>
      </c>
      <c r="AT194" s="16" t="s">
        <v>178</v>
      </c>
      <c r="AU194" s="16" t="s">
        <v>82</v>
      </c>
      <c r="AY194" s="16" t="s">
        <v>125</v>
      </c>
      <c r="BE194" s="184">
        <f>IF(N194="základní",J194,0)</f>
        <v>0</v>
      </c>
      <c r="BF194" s="184">
        <f>IF(N194="snížená",J194,0)</f>
        <v>0</v>
      </c>
      <c r="BG194" s="184">
        <f>IF(N194="zákl. přenesená",J194,0)</f>
        <v>0</v>
      </c>
      <c r="BH194" s="184">
        <f>IF(N194="sníž. přenesená",J194,0)</f>
        <v>0</v>
      </c>
      <c r="BI194" s="184">
        <f>IF(N194="nulová",J194,0)</f>
        <v>0</v>
      </c>
      <c r="BJ194" s="16" t="s">
        <v>80</v>
      </c>
      <c r="BK194" s="184">
        <f>ROUND(I194*H194,2)</f>
        <v>0</v>
      </c>
      <c r="BL194" s="16" t="s">
        <v>132</v>
      </c>
      <c r="BM194" s="16" t="s">
        <v>309</v>
      </c>
    </row>
    <row r="195" spans="2:51" s="11" customFormat="1" ht="10.2">
      <c r="B195" s="188"/>
      <c r="C195" s="189"/>
      <c r="D195" s="185" t="s">
        <v>136</v>
      </c>
      <c r="E195" s="189"/>
      <c r="F195" s="191" t="s">
        <v>310</v>
      </c>
      <c r="G195" s="189"/>
      <c r="H195" s="192">
        <v>54</v>
      </c>
      <c r="I195" s="193"/>
      <c r="J195" s="189"/>
      <c r="K195" s="189"/>
      <c r="L195" s="194"/>
      <c r="M195" s="195"/>
      <c r="N195" s="196"/>
      <c r="O195" s="196"/>
      <c r="P195" s="196"/>
      <c r="Q195" s="196"/>
      <c r="R195" s="196"/>
      <c r="S195" s="196"/>
      <c r="T195" s="197"/>
      <c r="AT195" s="198" t="s">
        <v>136</v>
      </c>
      <c r="AU195" s="198" t="s">
        <v>82</v>
      </c>
      <c r="AV195" s="11" t="s">
        <v>82</v>
      </c>
      <c r="AW195" s="11" t="s">
        <v>4</v>
      </c>
      <c r="AX195" s="11" t="s">
        <v>80</v>
      </c>
      <c r="AY195" s="198" t="s">
        <v>125</v>
      </c>
    </row>
    <row r="196" spans="2:65" s="1" customFormat="1" ht="20.4" customHeight="1">
      <c r="B196" s="33"/>
      <c r="C196" s="199" t="s">
        <v>311</v>
      </c>
      <c r="D196" s="199" t="s">
        <v>178</v>
      </c>
      <c r="E196" s="200" t="s">
        <v>312</v>
      </c>
      <c r="F196" s="201" t="s">
        <v>313</v>
      </c>
      <c r="G196" s="202" t="s">
        <v>211</v>
      </c>
      <c r="H196" s="203">
        <v>142</v>
      </c>
      <c r="I196" s="204"/>
      <c r="J196" s="205">
        <f>ROUND(I196*H196,2)</f>
        <v>0</v>
      </c>
      <c r="K196" s="201" t="s">
        <v>131</v>
      </c>
      <c r="L196" s="206"/>
      <c r="M196" s="207" t="s">
        <v>19</v>
      </c>
      <c r="N196" s="208" t="s">
        <v>43</v>
      </c>
      <c r="O196" s="59"/>
      <c r="P196" s="182">
        <f>O196*H196</f>
        <v>0</v>
      </c>
      <c r="Q196" s="182">
        <v>2E-05</v>
      </c>
      <c r="R196" s="182">
        <f>Q196*H196</f>
        <v>0.00284</v>
      </c>
      <c r="S196" s="182">
        <v>0</v>
      </c>
      <c r="T196" s="183">
        <f>S196*H196</f>
        <v>0</v>
      </c>
      <c r="AR196" s="16" t="s">
        <v>166</v>
      </c>
      <c r="AT196" s="16" t="s">
        <v>178</v>
      </c>
      <c r="AU196" s="16" t="s">
        <v>82</v>
      </c>
      <c r="AY196" s="16" t="s">
        <v>125</v>
      </c>
      <c r="BE196" s="184">
        <f>IF(N196="základní",J196,0)</f>
        <v>0</v>
      </c>
      <c r="BF196" s="184">
        <f>IF(N196="snížená",J196,0)</f>
        <v>0</v>
      </c>
      <c r="BG196" s="184">
        <f>IF(N196="zákl. přenesená",J196,0)</f>
        <v>0</v>
      </c>
      <c r="BH196" s="184">
        <f>IF(N196="sníž. přenesená",J196,0)</f>
        <v>0</v>
      </c>
      <c r="BI196" s="184">
        <f>IF(N196="nulová",J196,0)</f>
        <v>0</v>
      </c>
      <c r="BJ196" s="16" t="s">
        <v>80</v>
      </c>
      <c r="BK196" s="184">
        <f>ROUND(I196*H196,2)</f>
        <v>0</v>
      </c>
      <c r="BL196" s="16" t="s">
        <v>132</v>
      </c>
      <c r="BM196" s="16" t="s">
        <v>314</v>
      </c>
    </row>
    <row r="197" spans="2:51" s="11" customFormat="1" ht="10.2">
      <c r="B197" s="188"/>
      <c r="C197" s="189"/>
      <c r="D197" s="185" t="s">
        <v>136</v>
      </c>
      <c r="E197" s="189"/>
      <c r="F197" s="191" t="s">
        <v>315</v>
      </c>
      <c r="G197" s="189"/>
      <c r="H197" s="192">
        <v>142</v>
      </c>
      <c r="I197" s="193"/>
      <c r="J197" s="189"/>
      <c r="K197" s="189"/>
      <c r="L197" s="194"/>
      <c r="M197" s="195"/>
      <c r="N197" s="196"/>
      <c r="O197" s="196"/>
      <c r="P197" s="196"/>
      <c r="Q197" s="196"/>
      <c r="R197" s="196"/>
      <c r="S197" s="196"/>
      <c r="T197" s="197"/>
      <c r="AT197" s="198" t="s">
        <v>136</v>
      </c>
      <c r="AU197" s="198" t="s">
        <v>82</v>
      </c>
      <c r="AV197" s="11" t="s">
        <v>82</v>
      </c>
      <c r="AW197" s="11" t="s">
        <v>4</v>
      </c>
      <c r="AX197" s="11" t="s">
        <v>80</v>
      </c>
      <c r="AY197" s="198" t="s">
        <v>125</v>
      </c>
    </row>
    <row r="198" spans="2:65" s="1" customFormat="1" ht="20.4" customHeight="1">
      <c r="B198" s="33"/>
      <c r="C198" s="199" t="s">
        <v>316</v>
      </c>
      <c r="D198" s="199" t="s">
        <v>178</v>
      </c>
      <c r="E198" s="200" t="s">
        <v>317</v>
      </c>
      <c r="F198" s="201" t="s">
        <v>318</v>
      </c>
      <c r="G198" s="202" t="s">
        <v>211</v>
      </c>
      <c r="H198" s="203">
        <v>52</v>
      </c>
      <c r="I198" s="204"/>
      <c r="J198" s="205">
        <f>ROUND(I198*H198,2)</f>
        <v>0</v>
      </c>
      <c r="K198" s="201" t="s">
        <v>131</v>
      </c>
      <c r="L198" s="206"/>
      <c r="M198" s="207" t="s">
        <v>19</v>
      </c>
      <c r="N198" s="208" t="s">
        <v>43</v>
      </c>
      <c r="O198" s="59"/>
      <c r="P198" s="182">
        <f>O198*H198</f>
        <v>0</v>
      </c>
      <c r="Q198" s="182">
        <v>0.0002</v>
      </c>
      <c r="R198" s="182">
        <f>Q198*H198</f>
        <v>0.010400000000000001</v>
      </c>
      <c r="S198" s="182">
        <v>0</v>
      </c>
      <c r="T198" s="183">
        <f>S198*H198</f>
        <v>0</v>
      </c>
      <c r="AR198" s="16" t="s">
        <v>166</v>
      </c>
      <c r="AT198" s="16" t="s">
        <v>178</v>
      </c>
      <c r="AU198" s="16" t="s">
        <v>82</v>
      </c>
      <c r="AY198" s="16" t="s">
        <v>125</v>
      </c>
      <c r="BE198" s="184">
        <f>IF(N198="základní",J198,0)</f>
        <v>0</v>
      </c>
      <c r="BF198" s="184">
        <f>IF(N198="snížená",J198,0)</f>
        <v>0</v>
      </c>
      <c r="BG198" s="184">
        <f>IF(N198="zákl. přenesená",J198,0)</f>
        <v>0</v>
      </c>
      <c r="BH198" s="184">
        <f>IF(N198="sníž. přenesená",J198,0)</f>
        <v>0</v>
      </c>
      <c r="BI198" s="184">
        <f>IF(N198="nulová",J198,0)</f>
        <v>0</v>
      </c>
      <c r="BJ198" s="16" t="s">
        <v>80</v>
      </c>
      <c r="BK198" s="184">
        <f>ROUND(I198*H198,2)</f>
        <v>0</v>
      </c>
      <c r="BL198" s="16" t="s">
        <v>132</v>
      </c>
      <c r="BM198" s="16" t="s">
        <v>319</v>
      </c>
    </row>
    <row r="199" spans="2:51" s="11" customFormat="1" ht="10.2">
      <c r="B199" s="188"/>
      <c r="C199" s="189"/>
      <c r="D199" s="185" t="s">
        <v>136</v>
      </c>
      <c r="E199" s="189"/>
      <c r="F199" s="191" t="s">
        <v>320</v>
      </c>
      <c r="G199" s="189"/>
      <c r="H199" s="192">
        <v>52</v>
      </c>
      <c r="I199" s="193"/>
      <c r="J199" s="189"/>
      <c r="K199" s="189"/>
      <c r="L199" s="194"/>
      <c r="M199" s="195"/>
      <c r="N199" s="196"/>
      <c r="O199" s="196"/>
      <c r="P199" s="196"/>
      <c r="Q199" s="196"/>
      <c r="R199" s="196"/>
      <c r="S199" s="196"/>
      <c r="T199" s="197"/>
      <c r="AT199" s="198" t="s">
        <v>136</v>
      </c>
      <c r="AU199" s="198" t="s">
        <v>82</v>
      </c>
      <c r="AV199" s="11" t="s">
        <v>82</v>
      </c>
      <c r="AW199" s="11" t="s">
        <v>4</v>
      </c>
      <c r="AX199" s="11" t="s">
        <v>80</v>
      </c>
      <c r="AY199" s="198" t="s">
        <v>125</v>
      </c>
    </row>
    <row r="200" spans="2:65" s="1" customFormat="1" ht="20.4" customHeight="1">
      <c r="B200" s="33"/>
      <c r="C200" s="173" t="s">
        <v>321</v>
      </c>
      <c r="D200" s="173" t="s">
        <v>127</v>
      </c>
      <c r="E200" s="174" t="s">
        <v>322</v>
      </c>
      <c r="F200" s="175" t="s">
        <v>323</v>
      </c>
      <c r="G200" s="176" t="s">
        <v>130</v>
      </c>
      <c r="H200" s="177">
        <v>69.28</v>
      </c>
      <c r="I200" s="178"/>
      <c r="J200" s="179">
        <f>ROUND(I200*H200,2)</f>
        <v>0</v>
      </c>
      <c r="K200" s="175" t="s">
        <v>131</v>
      </c>
      <c r="L200" s="37"/>
      <c r="M200" s="180" t="s">
        <v>19</v>
      </c>
      <c r="N200" s="181" t="s">
        <v>43</v>
      </c>
      <c r="O200" s="59"/>
      <c r="P200" s="182">
        <f>O200*H200</f>
        <v>0</v>
      </c>
      <c r="Q200" s="182">
        <v>0.00628</v>
      </c>
      <c r="R200" s="182">
        <f>Q200*H200</f>
        <v>0.43507840000000003</v>
      </c>
      <c r="S200" s="182">
        <v>0</v>
      </c>
      <c r="T200" s="183">
        <f>S200*H200</f>
        <v>0</v>
      </c>
      <c r="AR200" s="16" t="s">
        <v>132</v>
      </c>
      <c r="AT200" s="16" t="s">
        <v>127</v>
      </c>
      <c r="AU200" s="16" t="s">
        <v>82</v>
      </c>
      <c r="AY200" s="16" t="s">
        <v>125</v>
      </c>
      <c r="BE200" s="184">
        <f>IF(N200="základní",J200,0)</f>
        <v>0</v>
      </c>
      <c r="BF200" s="184">
        <f>IF(N200="snížená",J200,0)</f>
        <v>0</v>
      </c>
      <c r="BG200" s="184">
        <f>IF(N200="zákl. přenesená",J200,0)</f>
        <v>0</v>
      </c>
      <c r="BH200" s="184">
        <f>IF(N200="sníž. přenesená",J200,0)</f>
        <v>0</v>
      </c>
      <c r="BI200" s="184">
        <f>IF(N200="nulová",J200,0)</f>
        <v>0</v>
      </c>
      <c r="BJ200" s="16" t="s">
        <v>80</v>
      </c>
      <c r="BK200" s="184">
        <f>ROUND(I200*H200,2)</f>
        <v>0</v>
      </c>
      <c r="BL200" s="16" t="s">
        <v>132</v>
      </c>
      <c r="BM200" s="16" t="s">
        <v>324</v>
      </c>
    </row>
    <row r="201" spans="2:65" s="1" customFormat="1" ht="20.4" customHeight="1">
      <c r="B201" s="33"/>
      <c r="C201" s="173" t="s">
        <v>325</v>
      </c>
      <c r="D201" s="173" t="s">
        <v>127</v>
      </c>
      <c r="E201" s="174" t="s">
        <v>326</v>
      </c>
      <c r="F201" s="175" t="s">
        <v>327</v>
      </c>
      <c r="G201" s="176" t="s">
        <v>130</v>
      </c>
      <c r="H201" s="177">
        <v>43.56</v>
      </c>
      <c r="I201" s="178"/>
      <c r="J201" s="179">
        <f>ROUND(I201*H201,2)</f>
        <v>0</v>
      </c>
      <c r="K201" s="175" t="s">
        <v>131</v>
      </c>
      <c r="L201" s="37"/>
      <c r="M201" s="180" t="s">
        <v>19</v>
      </c>
      <c r="N201" s="181" t="s">
        <v>43</v>
      </c>
      <c r="O201" s="59"/>
      <c r="P201" s="182">
        <f>O201*H201</f>
        <v>0</v>
      </c>
      <c r="Q201" s="182">
        <v>0</v>
      </c>
      <c r="R201" s="182">
        <f>Q201*H201</f>
        <v>0</v>
      </c>
      <c r="S201" s="182">
        <v>0</v>
      </c>
      <c r="T201" s="183">
        <f>S201*H201</f>
        <v>0</v>
      </c>
      <c r="AR201" s="16" t="s">
        <v>132</v>
      </c>
      <c r="AT201" s="16" t="s">
        <v>127</v>
      </c>
      <c r="AU201" s="16" t="s">
        <v>82</v>
      </c>
      <c r="AY201" s="16" t="s">
        <v>125</v>
      </c>
      <c r="BE201" s="184">
        <f>IF(N201="základní",J201,0)</f>
        <v>0</v>
      </c>
      <c r="BF201" s="184">
        <f>IF(N201="snížená",J201,0)</f>
        <v>0</v>
      </c>
      <c r="BG201" s="184">
        <f>IF(N201="zákl. přenesená",J201,0)</f>
        <v>0</v>
      </c>
      <c r="BH201" s="184">
        <f>IF(N201="sníž. přenesená",J201,0)</f>
        <v>0</v>
      </c>
      <c r="BI201" s="184">
        <f>IF(N201="nulová",J201,0)</f>
        <v>0</v>
      </c>
      <c r="BJ201" s="16" t="s">
        <v>80</v>
      </c>
      <c r="BK201" s="184">
        <f>ROUND(I201*H201,2)</f>
        <v>0</v>
      </c>
      <c r="BL201" s="16" t="s">
        <v>132</v>
      </c>
      <c r="BM201" s="16" t="s">
        <v>328</v>
      </c>
    </row>
    <row r="202" spans="2:47" s="1" customFormat="1" ht="38.4">
      <c r="B202" s="33"/>
      <c r="C202" s="34"/>
      <c r="D202" s="185" t="s">
        <v>134</v>
      </c>
      <c r="E202" s="34"/>
      <c r="F202" s="186" t="s">
        <v>329</v>
      </c>
      <c r="G202" s="34"/>
      <c r="H202" s="34"/>
      <c r="I202" s="102"/>
      <c r="J202" s="34"/>
      <c r="K202" s="34"/>
      <c r="L202" s="37"/>
      <c r="M202" s="187"/>
      <c r="N202" s="59"/>
      <c r="O202" s="59"/>
      <c r="P202" s="59"/>
      <c r="Q202" s="59"/>
      <c r="R202" s="59"/>
      <c r="S202" s="59"/>
      <c r="T202" s="60"/>
      <c r="AT202" s="16" t="s">
        <v>134</v>
      </c>
      <c r="AU202" s="16" t="s">
        <v>82</v>
      </c>
    </row>
    <row r="203" spans="2:51" s="11" customFormat="1" ht="10.2">
      <c r="B203" s="188"/>
      <c r="C203" s="189"/>
      <c r="D203" s="185" t="s">
        <v>136</v>
      </c>
      <c r="E203" s="190" t="s">
        <v>19</v>
      </c>
      <c r="F203" s="191" t="s">
        <v>330</v>
      </c>
      <c r="G203" s="189"/>
      <c r="H203" s="192">
        <v>43.56</v>
      </c>
      <c r="I203" s="193"/>
      <c r="J203" s="189"/>
      <c r="K203" s="189"/>
      <c r="L203" s="194"/>
      <c r="M203" s="195"/>
      <c r="N203" s="196"/>
      <c r="O203" s="196"/>
      <c r="P203" s="196"/>
      <c r="Q203" s="196"/>
      <c r="R203" s="196"/>
      <c r="S203" s="196"/>
      <c r="T203" s="197"/>
      <c r="AT203" s="198" t="s">
        <v>136</v>
      </c>
      <c r="AU203" s="198" t="s">
        <v>82</v>
      </c>
      <c r="AV203" s="11" t="s">
        <v>82</v>
      </c>
      <c r="AW203" s="11" t="s">
        <v>33</v>
      </c>
      <c r="AX203" s="11" t="s">
        <v>80</v>
      </c>
      <c r="AY203" s="198" t="s">
        <v>125</v>
      </c>
    </row>
    <row r="204" spans="2:65" s="1" customFormat="1" ht="20.4" customHeight="1">
      <c r="B204" s="33"/>
      <c r="C204" s="173" t="s">
        <v>331</v>
      </c>
      <c r="D204" s="173" t="s">
        <v>127</v>
      </c>
      <c r="E204" s="174" t="s">
        <v>332</v>
      </c>
      <c r="F204" s="175" t="s">
        <v>333</v>
      </c>
      <c r="G204" s="176" t="s">
        <v>130</v>
      </c>
      <c r="H204" s="177">
        <v>638</v>
      </c>
      <c r="I204" s="178"/>
      <c r="J204" s="179">
        <f>ROUND(I204*H204,2)</f>
        <v>0</v>
      </c>
      <c r="K204" s="175" t="s">
        <v>131</v>
      </c>
      <c r="L204" s="37"/>
      <c r="M204" s="180" t="s">
        <v>19</v>
      </c>
      <c r="N204" s="181" t="s">
        <v>43</v>
      </c>
      <c r="O204" s="59"/>
      <c r="P204" s="182">
        <f>O204*H204</f>
        <v>0</v>
      </c>
      <c r="Q204" s="182">
        <v>0</v>
      </c>
      <c r="R204" s="182">
        <f>Q204*H204</f>
        <v>0</v>
      </c>
      <c r="S204" s="182">
        <v>0</v>
      </c>
      <c r="T204" s="183">
        <f>S204*H204</f>
        <v>0</v>
      </c>
      <c r="AR204" s="16" t="s">
        <v>132</v>
      </c>
      <c r="AT204" s="16" t="s">
        <v>127</v>
      </c>
      <c r="AU204" s="16" t="s">
        <v>82</v>
      </c>
      <c r="AY204" s="16" t="s">
        <v>125</v>
      </c>
      <c r="BE204" s="184">
        <f>IF(N204="základní",J204,0)</f>
        <v>0</v>
      </c>
      <c r="BF204" s="184">
        <f>IF(N204="snížená",J204,0)</f>
        <v>0</v>
      </c>
      <c r="BG204" s="184">
        <f>IF(N204="zákl. přenesená",J204,0)</f>
        <v>0</v>
      </c>
      <c r="BH204" s="184">
        <f>IF(N204="sníž. přenesená",J204,0)</f>
        <v>0</v>
      </c>
      <c r="BI204" s="184">
        <f>IF(N204="nulová",J204,0)</f>
        <v>0</v>
      </c>
      <c r="BJ204" s="16" t="s">
        <v>80</v>
      </c>
      <c r="BK204" s="184">
        <f>ROUND(I204*H204,2)</f>
        <v>0</v>
      </c>
      <c r="BL204" s="16" t="s">
        <v>132</v>
      </c>
      <c r="BM204" s="16" t="s">
        <v>334</v>
      </c>
    </row>
    <row r="205" spans="2:65" s="1" customFormat="1" ht="20.4" customHeight="1">
      <c r="B205" s="33"/>
      <c r="C205" s="173" t="s">
        <v>335</v>
      </c>
      <c r="D205" s="173" t="s">
        <v>127</v>
      </c>
      <c r="E205" s="174" t="s">
        <v>336</v>
      </c>
      <c r="F205" s="175" t="s">
        <v>337</v>
      </c>
      <c r="G205" s="176" t="s">
        <v>144</v>
      </c>
      <c r="H205" s="177">
        <v>88.08</v>
      </c>
      <c r="I205" s="178"/>
      <c r="J205" s="179">
        <f>ROUND(I205*H205,2)</f>
        <v>0</v>
      </c>
      <c r="K205" s="175" t="s">
        <v>131</v>
      </c>
      <c r="L205" s="37"/>
      <c r="M205" s="180" t="s">
        <v>19</v>
      </c>
      <c r="N205" s="181" t="s">
        <v>43</v>
      </c>
      <c r="O205" s="59"/>
      <c r="P205" s="182">
        <f>O205*H205</f>
        <v>0</v>
      </c>
      <c r="Q205" s="182">
        <v>2.45329</v>
      </c>
      <c r="R205" s="182">
        <f>Q205*H205</f>
        <v>216.08578319999998</v>
      </c>
      <c r="S205" s="182">
        <v>0</v>
      </c>
      <c r="T205" s="183">
        <f>S205*H205</f>
        <v>0</v>
      </c>
      <c r="AR205" s="16" t="s">
        <v>132</v>
      </c>
      <c r="AT205" s="16" t="s">
        <v>127</v>
      </c>
      <c r="AU205" s="16" t="s">
        <v>82</v>
      </c>
      <c r="AY205" s="16" t="s">
        <v>125</v>
      </c>
      <c r="BE205" s="184">
        <f>IF(N205="základní",J205,0)</f>
        <v>0</v>
      </c>
      <c r="BF205" s="184">
        <f>IF(N205="snížená",J205,0)</f>
        <v>0</v>
      </c>
      <c r="BG205" s="184">
        <f>IF(N205="zákl. přenesená",J205,0)</f>
        <v>0</v>
      </c>
      <c r="BH205" s="184">
        <f>IF(N205="sníž. přenesená",J205,0)</f>
        <v>0</v>
      </c>
      <c r="BI205" s="184">
        <f>IF(N205="nulová",J205,0)</f>
        <v>0</v>
      </c>
      <c r="BJ205" s="16" t="s">
        <v>80</v>
      </c>
      <c r="BK205" s="184">
        <f>ROUND(I205*H205,2)</f>
        <v>0</v>
      </c>
      <c r="BL205" s="16" t="s">
        <v>132</v>
      </c>
      <c r="BM205" s="16" t="s">
        <v>338</v>
      </c>
    </row>
    <row r="206" spans="2:47" s="1" customFormat="1" ht="153.6">
      <c r="B206" s="33"/>
      <c r="C206" s="34"/>
      <c r="D206" s="185" t="s">
        <v>134</v>
      </c>
      <c r="E206" s="34"/>
      <c r="F206" s="186" t="s">
        <v>339</v>
      </c>
      <c r="G206" s="34"/>
      <c r="H206" s="34"/>
      <c r="I206" s="102"/>
      <c r="J206" s="34"/>
      <c r="K206" s="34"/>
      <c r="L206" s="37"/>
      <c r="M206" s="187"/>
      <c r="N206" s="59"/>
      <c r="O206" s="59"/>
      <c r="P206" s="59"/>
      <c r="Q206" s="59"/>
      <c r="R206" s="59"/>
      <c r="S206" s="59"/>
      <c r="T206" s="60"/>
      <c r="AT206" s="16" t="s">
        <v>134</v>
      </c>
      <c r="AU206" s="16" t="s">
        <v>82</v>
      </c>
    </row>
    <row r="207" spans="2:51" s="11" customFormat="1" ht="10.2">
      <c r="B207" s="188"/>
      <c r="C207" s="189"/>
      <c r="D207" s="185" t="s">
        <v>136</v>
      </c>
      <c r="E207" s="190" t="s">
        <v>19</v>
      </c>
      <c r="F207" s="191" t="s">
        <v>340</v>
      </c>
      <c r="G207" s="189"/>
      <c r="H207" s="192">
        <v>88.08</v>
      </c>
      <c r="I207" s="193"/>
      <c r="J207" s="189"/>
      <c r="K207" s="189"/>
      <c r="L207" s="194"/>
      <c r="M207" s="195"/>
      <c r="N207" s="196"/>
      <c r="O207" s="196"/>
      <c r="P207" s="196"/>
      <c r="Q207" s="196"/>
      <c r="R207" s="196"/>
      <c r="S207" s="196"/>
      <c r="T207" s="197"/>
      <c r="AT207" s="198" t="s">
        <v>136</v>
      </c>
      <c r="AU207" s="198" t="s">
        <v>82</v>
      </c>
      <c r="AV207" s="11" t="s">
        <v>82</v>
      </c>
      <c r="AW207" s="11" t="s">
        <v>33</v>
      </c>
      <c r="AX207" s="11" t="s">
        <v>80</v>
      </c>
      <c r="AY207" s="198" t="s">
        <v>125</v>
      </c>
    </row>
    <row r="208" spans="2:65" s="1" customFormat="1" ht="20.4" customHeight="1">
      <c r="B208" s="33"/>
      <c r="C208" s="173" t="s">
        <v>341</v>
      </c>
      <c r="D208" s="173" t="s">
        <v>127</v>
      </c>
      <c r="E208" s="174" t="s">
        <v>342</v>
      </c>
      <c r="F208" s="175" t="s">
        <v>343</v>
      </c>
      <c r="G208" s="176" t="s">
        <v>144</v>
      </c>
      <c r="H208" s="177">
        <v>88.08</v>
      </c>
      <c r="I208" s="178"/>
      <c r="J208" s="179">
        <f>ROUND(I208*H208,2)</f>
        <v>0</v>
      </c>
      <c r="K208" s="175" t="s">
        <v>131</v>
      </c>
      <c r="L208" s="37"/>
      <c r="M208" s="180" t="s">
        <v>19</v>
      </c>
      <c r="N208" s="181" t="s">
        <v>43</v>
      </c>
      <c r="O208" s="59"/>
      <c r="P208" s="182">
        <f>O208*H208</f>
        <v>0</v>
      </c>
      <c r="Q208" s="182">
        <v>0</v>
      </c>
      <c r="R208" s="182">
        <f>Q208*H208</f>
        <v>0</v>
      </c>
      <c r="S208" s="182">
        <v>0</v>
      </c>
      <c r="T208" s="183">
        <f>S208*H208</f>
        <v>0</v>
      </c>
      <c r="AR208" s="16" t="s">
        <v>132</v>
      </c>
      <c r="AT208" s="16" t="s">
        <v>127</v>
      </c>
      <c r="AU208" s="16" t="s">
        <v>82</v>
      </c>
      <c r="AY208" s="16" t="s">
        <v>125</v>
      </c>
      <c r="BE208" s="184">
        <f>IF(N208="základní",J208,0)</f>
        <v>0</v>
      </c>
      <c r="BF208" s="184">
        <f>IF(N208="snížená",J208,0)</f>
        <v>0</v>
      </c>
      <c r="BG208" s="184">
        <f>IF(N208="zákl. přenesená",J208,0)</f>
        <v>0</v>
      </c>
      <c r="BH208" s="184">
        <f>IF(N208="sníž. přenesená",J208,0)</f>
        <v>0</v>
      </c>
      <c r="BI208" s="184">
        <f>IF(N208="nulová",J208,0)</f>
        <v>0</v>
      </c>
      <c r="BJ208" s="16" t="s">
        <v>80</v>
      </c>
      <c r="BK208" s="184">
        <f>ROUND(I208*H208,2)</f>
        <v>0</v>
      </c>
      <c r="BL208" s="16" t="s">
        <v>132</v>
      </c>
      <c r="BM208" s="16" t="s">
        <v>344</v>
      </c>
    </row>
    <row r="209" spans="2:47" s="1" customFormat="1" ht="76.8">
      <c r="B209" s="33"/>
      <c r="C209" s="34"/>
      <c r="D209" s="185" t="s">
        <v>134</v>
      </c>
      <c r="E209" s="34"/>
      <c r="F209" s="186" t="s">
        <v>345</v>
      </c>
      <c r="G209" s="34"/>
      <c r="H209" s="34"/>
      <c r="I209" s="102"/>
      <c r="J209" s="34"/>
      <c r="K209" s="34"/>
      <c r="L209" s="37"/>
      <c r="M209" s="187"/>
      <c r="N209" s="59"/>
      <c r="O209" s="59"/>
      <c r="P209" s="59"/>
      <c r="Q209" s="59"/>
      <c r="R209" s="59"/>
      <c r="S209" s="59"/>
      <c r="T209" s="60"/>
      <c r="AT209" s="16" t="s">
        <v>134</v>
      </c>
      <c r="AU209" s="16" t="s">
        <v>82</v>
      </c>
    </row>
    <row r="210" spans="2:65" s="1" customFormat="1" ht="20.4" customHeight="1">
      <c r="B210" s="33"/>
      <c r="C210" s="173" t="s">
        <v>346</v>
      </c>
      <c r="D210" s="173" t="s">
        <v>127</v>
      </c>
      <c r="E210" s="174" t="s">
        <v>347</v>
      </c>
      <c r="F210" s="175" t="s">
        <v>348</v>
      </c>
      <c r="G210" s="176" t="s">
        <v>144</v>
      </c>
      <c r="H210" s="177">
        <v>88.08</v>
      </c>
      <c r="I210" s="178"/>
      <c r="J210" s="179">
        <f>ROUND(I210*H210,2)</f>
        <v>0</v>
      </c>
      <c r="K210" s="175" t="s">
        <v>131</v>
      </c>
      <c r="L210" s="37"/>
      <c r="M210" s="180" t="s">
        <v>19</v>
      </c>
      <c r="N210" s="181" t="s">
        <v>43</v>
      </c>
      <c r="O210" s="59"/>
      <c r="P210" s="182">
        <f>O210*H210</f>
        <v>0</v>
      </c>
      <c r="Q210" s="182">
        <v>0.02525</v>
      </c>
      <c r="R210" s="182">
        <f>Q210*H210</f>
        <v>2.22402</v>
      </c>
      <c r="S210" s="182">
        <v>0</v>
      </c>
      <c r="T210" s="183">
        <f>S210*H210</f>
        <v>0</v>
      </c>
      <c r="AR210" s="16" t="s">
        <v>132</v>
      </c>
      <c r="AT210" s="16" t="s">
        <v>127</v>
      </c>
      <c r="AU210" s="16" t="s">
        <v>82</v>
      </c>
      <c r="AY210" s="16" t="s">
        <v>125</v>
      </c>
      <c r="BE210" s="184">
        <f>IF(N210="základní",J210,0)</f>
        <v>0</v>
      </c>
      <c r="BF210" s="184">
        <f>IF(N210="snížená",J210,0)</f>
        <v>0</v>
      </c>
      <c r="BG210" s="184">
        <f>IF(N210="zákl. přenesená",J210,0)</f>
        <v>0</v>
      </c>
      <c r="BH210" s="184">
        <f>IF(N210="sníž. přenesená",J210,0)</f>
        <v>0</v>
      </c>
      <c r="BI210" s="184">
        <f>IF(N210="nulová",J210,0)</f>
        <v>0</v>
      </c>
      <c r="BJ210" s="16" t="s">
        <v>80</v>
      </c>
      <c r="BK210" s="184">
        <f>ROUND(I210*H210,2)</f>
        <v>0</v>
      </c>
      <c r="BL210" s="16" t="s">
        <v>132</v>
      </c>
      <c r="BM210" s="16" t="s">
        <v>349</v>
      </c>
    </row>
    <row r="211" spans="2:65" s="1" customFormat="1" ht="20.4" customHeight="1">
      <c r="B211" s="33"/>
      <c r="C211" s="173" t="s">
        <v>350</v>
      </c>
      <c r="D211" s="173" t="s">
        <v>127</v>
      </c>
      <c r="E211" s="174" t="s">
        <v>351</v>
      </c>
      <c r="F211" s="175" t="s">
        <v>352</v>
      </c>
      <c r="G211" s="176" t="s">
        <v>130</v>
      </c>
      <c r="H211" s="177">
        <v>587.2</v>
      </c>
      <c r="I211" s="178"/>
      <c r="J211" s="179">
        <f>ROUND(I211*H211,2)</f>
        <v>0</v>
      </c>
      <c r="K211" s="175" t="s">
        <v>131</v>
      </c>
      <c r="L211" s="37"/>
      <c r="M211" s="180" t="s">
        <v>19</v>
      </c>
      <c r="N211" s="181" t="s">
        <v>43</v>
      </c>
      <c r="O211" s="59"/>
      <c r="P211" s="182">
        <f>O211*H211</f>
        <v>0</v>
      </c>
      <c r="Q211" s="182">
        <v>0.00524</v>
      </c>
      <c r="R211" s="182">
        <f>Q211*H211</f>
        <v>3.076928</v>
      </c>
      <c r="S211" s="182">
        <v>0</v>
      </c>
      <c r="T211" s="183">
        <f>S211*H211</f>
        <v>0</v>
      </c>
      <c r="AR211" s="16" t="s">
        <v>132</v>
      </c>
      <c r="AT211" s="16" t="s">
        <v>127</v>
      </c>
      <c r="AU211" s="16" t="s">
        <v>82</v>
      </c>
      <c r="AY211" s="16" t="s">
        <v>125</v>
      </c>
      <c r="BE211" s="184">
        <f>IF(N211="základní",J211,0)</f>
        <v>0</v>
      </c>
      <c r="BF211" s="184">
        <f>IF(N211="snížená",J211,0)</f>
        <v>0</v>
      </c>
      <c r="BG211" s="184">
        <f>IF(N211="zákl. přenesená",J211,0)</f>
        <v>0</v>
      </c>
      <c r="BH211" s="184">
        <f>IF(N211="sníž. přenesená",J211,0)</f>
        <v>0</v>
      </c>
      <c r="BI211" s="184">
        <f>IF(N211="nulová",J211,0)</f>
        <v>0</v>
      </c>
      <c r="BJ211" s="16" t="s">
        <v>80</v>
      </c>
      <c r="BK211" s="184">
        <f>ROUND(I211*H211,2)</f>
        <v>0</v>
      </c>
      <c r="BL211" s="16" t="s">
        <v>132</v>
      </c>
      <c r="BM211" s="16" t="s">
        <v>353</v>
      </c>
    </row>
    <row r="212" spans="2:47" s="1" customFormat="1" ht="38.4">
      <c r="B212" s="33"/>
      <c r="C212" s="34"/>
      <c r="D212" s="185" t="s">
        <v>134</v>
      </c>
      <c r="E212" s="34"/>
      <c r="F212" s="186" t="s">
        <v>354</v>
      </c>
      <c r="G212" s="34"/>
      <c r="H212" s="34"/>
      <c r="I212" s="102"/>
      <c r="J212" s="34"/>
      <c r="K212" s="34"/>
      <c r="L212" s="37"/>
      <c r="M212" s="187"/>
      <c r="N212" s="59"/>
      <c r="O212" s="59"/>
      <c r="P212" s="59"/>
      <c r="Q212" s="59"/>
      <c r="R212" s="59"/>
      <c r="S212" s="59"/>
      <c r="T212" s="60"/>
      <c r="AT212" s="16" t="s">
        <v>134</v>
      </c>
      <c r="AU212" s="16" t="s">
        <v>82</v>
      </c>
    </row>
    <row r="213" spans="2:65" s="1" customFormat="1" ht="20.4" customHeight="1">
      <c r="B213" s="33"/>
      <c r="C213" s="173" t="s">
        <v>355</v>
      </c>
      <c r="D213" s="173" t="s">
        <v>127</v>
      </c>
      <c r="E213" s="174" t="s">
        <v>356</v>
      </c>
      <c r="F213" s="175" t="s">
        <v>357</v>
      </c>
      <c r="G213" s="176" t="s">
        <v>211</v>
      </c>
      <c r="H213" s="177">
        <v>186.4</v>
      </c>
      <c r="I213" s="178"/>
      <c r="J213" s="179">
        <f>ROUND(I213*H213,2)</f>
        <v>0</v>
      </c>
      <c r="K213" s="175" t="s">
        <v>131</v>
      </c>
      <c r="L213" s="37"/>
      <c r="M213" s="180" t="s">
        <v>19</v>
      </c>
      <c r="N213" s="181" t="s">
        <v>43</v>
      </c>
      <c r="O213" s="59"/>
      <c r="P213" s="182">
        <f>O213*H213</f>
        <v>0</v>
      </c>
      <c r="Q213" s="182">
        <v>0.00012</v>
      </c>
      <c r="R213" s="182">
        <f>Q213*H213</f>
        <v>0.022368000000000002</v>
      </c>
      <c r="S213" s="182">
        <v>0</v>
      </c>
      <c r="T213" s="183">
        <f>S213*H213</f>
        <v>0</v>
      </c>
      <c r="AR213" s="16" t="s">
        <v>132</v>
      </c>
      <c r="AT213" s="16" t="s">
        <v>127</v>
      </c>
      <c r="AU213" s="16" t="s">
        <v>82</v>
      </c>
      <c r="AY213" s="16" t="s">
        <v>125</v>
      </c>
      <c r="BE213" s="184">
        <f>IF(N213="základní",J213,0)</f>
        <v>0</v>
      </c>
      <c r="BF213" s="184">
        <f>IF(N213="snížená",J213,0)</f>
        <v>0</v>
      </c>
      <c r="BG213" s="184">
        <f>IF(N213="zákl. přenesená",J213,0)</f>
        <v>0</v>
      </c>
      <c r="BH213" s="184">
        <f>IF(N213="sníž. přenesená",J213,0)</f>
        <v>0</v>
      </c>
      <c r="BI213" s="184">
        <f>IF(N213="nulová",J213,0)</f>
        <v>0</v>
      </c>
      <c r="BJ213" s="16" t="s">
        <v>80</v>
      </c>
      <c r="BK213" s="184">
        <f>ROUND(I213*H213,2)</f>
        <v>0</v>
      </c>
      <c r="BL213" s="16" t="s">
        <v>132</v>
      </c>
      <c r="BM213" s="16" t="s">
        <v>358</v>
      </c>
    </row>
    <row r="214" spans="2:51" s="11" customFormat="1" ht="10.2">
      <c r="B214" s="188"/>
      <c r="C214" s="189"/>
      <c r="D214" s="185" t="s">
        <v>136</v>
      </c>
      <c r="E214" s="190" t="s">
        <v>19</v>
      </c>
      <c r="F214" s="191" t="s">
        <v>359</v>
      </c>
      <c r="G214" s="189"/>
      <c r="H214" s="192">
        <v>186.4</v>
      </c>
      <c r="I214" s="193"/>
      <c r="J214" s="189"/>
      <c r="K214" s="189"/>
      <c r="L214" s="194"/>
      <c r="M214" s="195"/>
      <c r="N214" s="196"/>
      <c r="O214" s="196"/>
      <c r="P214" s="196"/>
      <c r="Q214" s="196"/>
      <c r="R214" s="196"/>
      <c r="S214" s="196"/>
      <c r="T214" s="197"/>
      <c r="AT214" s="198" t="s">
        <v>136</v>
      </c>
      <c r="AU214" s="198" t="s">
        <v>82</v>
      </c>
      <c r="AV214" s="11" t="s">
        <v>82</v>
      </c>
      <c r="AW214" s="11" t="s">
        <v>33</v>
      </c>
      <c r="AX214" s="11" t="s">
        <v>80</v>
      </c>
      <c r="AY214" s="198" t="s">
        <v>125</v>
      </c>
    </row>
    <row r="215" spans="2:65" s="1" customFormat="1" ht="20.4" customHeight="1">
      <c r="B215" s="33"/>
      <c r="C215" s="173" t="s">
        <v>360</v>
      </c>
      <c r="D215" s="173" t="s">
        <v>127</v>
      </c>
      <c r="E215" s="174" t="s">
        <v>361</v>
      </c>
      <c r="F215" s="175" t="s">
        <v>362</v>
      </c>
      <c r="G215" s="176" t="s">
        <v>211</v>
      </c>
      <c r="H215" s="177">
        <v>255.3</v>
      </c>
      <c r="I215" s="178"/>
      <c r="J215" s="179">
        <f>ROUND(I215*H215,2)</f>
        <v>0</v>
      </c>
      <c r="K215" s="175" t="s">
        <v>131</v>
      </c>
      <c r="L215" s="37"/>
      <c r="M215" s="180" t="s">
        <v>19</v>
      </c>
      <c r="N215" s="181" t="s">
        <v>43</v>
      </c>
      <c r="O215" s="59"/>
      <c r="P215" s="182">
        <f>O215*H215</f>
        <v>0</v>
      </c>
      <c r="Q215" s="182">
        <v>0.00023</v>
      </c>
      <c r="R215" s="182">
        <f>Q215*H215</f>
        <v>0.05871900000000001</v>
      </c>
      <c r="S215" s="182">
        <v>0</v>
      </c>
      <c r="T215" s="183">
        <f>S215*H215</f>
        <v>0</v>
      </c>
      <c r="AR215" s="16" t="s">
        <v>132</v>
      </c>
      <c r="AT215" s="16" t="s">
        <v>127</v>
      </c>
      <c r="AU215" s="16" t="s">
        <v>82</v>
      </c>
      <c r="AY215" s="16" t="s">
        <v>125</v>
      </c>
      <c r="BE215" s="184">
        <f>IF(N215="základní",J215,0)</f>
        <v>0</v>
      </c>
      <c r="BF215" s="184">
        <f>IF(N215="snížená",J215,0)</f>
        <v>0</v>
      </c>
      <c r="BG215" s="184">
        <f>IF(N215="zákl. přenesená",J215,0)</f>
        <v>0</v>
      </c>
      <c r="BH215" s="184">
        <f>IF(N215="sníž. přenesená",J215,0)</f>
        <v>0</v>
      </c>
      <c r="BI215" s="184">
        <f>IF(N215="nulová",J215,0)</f>
        <v>0</v>
      </c>
      <c r="BJ215" s="16" t="s">
        <v>80</v>
      </c>
      <c r="BK215" s="184">
        <f>ROUND(I215*H215,2)</f>
        <v>0</v>
      </c>
      <c r="BL215" s="16" t="s">
        <v>132</v>
      </c>
      <c r="BM215" s="16" t="s">
        <v>363</v>
      </c>
    </row>
    <row r="216" spans="2:47" s="1" customFormat="1" ht="48">
      <c r="B216" s="33"/>
      <c r="C216" s="34"/>
      <c r="D216" s="185" t="s">
        <v>134</v>
      </c>
      <c r="E216" s="34"/>
      <c r="F216" s="186" t="s">
        <v>364</v>
      </c>
      <c r="G216" s="34"/>
      <c r="H216" s="34"/>
      <c r="I216" s="102"/>
      <c r="J216" s="34"/>
      <c r="K216" s="34"/>
      <c r="L216" s="37"/>
      <c r="M216" s="187"/>
      <c r="N216" s="59"/>
      <c r="O216" s="59"/>
      <c r="P216" s="59"/>
      <c r="Q216" s="59"/>
      <c r="R216" s="59"/>
      <c r="S216" s="59"/>
      <c r="T216" s="60"/>
      <c r="AT216" s="16" t="s">
        <v>134</v>
      </c>
      <c r="AU216" s="16" t="s">
        <v>82</v>
      </c>
    </row>
    <row r="217" spans="2:51" s="11" customFormat="1" ht="10.2">
      <c r="B217" s="188"/>
      <c r="C217" s="189"/>
      <c r="D217" s="185" t="s">
        <v>136</v>
      </c>
      <c r="E217" s="190" t="s">
        <v>19</v>
      </c>
      <c r="F217" s="191" t="s">
        <v>365</v>
      </c>
      <c r="G217" s="189"/>
      <c r="H217" s="192">
        <v>255.3</v>
      </c>
      <c r="I217" s="193"/>
      <c r="J217" s="189"/>
      <c r="K217" s="189"/>
      <c r="L217" s="194"/>
      <c r="M217" s="195"/>
      <c r="N217" s="196"/>
      <c r="O217" s="196"/>
      <c r="P217" s="196"/>
      <c r="Q217" s="196"/>
      <c r="R217" s="196"/>
      <c r="S217" s="196"/>
      <c r="T217" s="197"/>
      <c r="AT217" s="198" t="s">
        <v>136</v>
      </c>
      <c r="AU217" s="198" t="s">
        <v>82</v>
      </c>
      <c r="AV217" s="11" t="s">
        <v>82</v>
      </c>
      <c r="AW217" s="11" t="s">
        <v>33</v>
      </c>
      <c r="AX217" s="11" t="s">
        <v>80</v>
      </c>
      <c r="AY217" s="198" t="s">
        <v>125</v>
      </c>
    </row>
    <row r="218" spans="2:65" s="1" customFormat="1" ht="20.4" customHeight="1">
      <c r="B218" s="33"/>
      <c r="C218" s="173" t="s">
        <v>366</v>
      </c>
      <c r="D218" s="173" t="s">
        <v>127</v>
      </c>
      <c r="E218" s="174" t="s">
        <v>367</v>
      </c>
      <c r="F218" s="175" t="s">
        <v>368</v>
      </c>
      <c r="G218" s="176" t="s">
        <v>211</v>
      </c>
      <c r="H218" s="177">
        <v>255.3</v>
      </c>
      <c r="I218" s="178"/>
      <c r="J218" s="179">
        <f>ROUND(I218*H218,2)</f>
        <v>0</v>
      </c>
      <c r="K218" s="175" t="s">
        <v>131</v>
      </c>
      <c r="L218" s="37"/>
      <c r="M218" s="180" t="s">
        <v>19</v>
      </c>
      <c r="N218" s="181" t="s">
        <v>43</v>
      </c>
      <c r="O218" s="59"/>
      <c r="P218" s="182">
        <f>O218*H218</f>
        <v>0</v>
      </c>
      <c r="Q218" s="182">
        <v>1E-05</v>
      </c>
      <c r="R218" s="182">
        <f>Q218*H218</f>
        <v>0.002553</v>
      </c>
      <c r="S218" s="182">
        <v>0</v>
      </c>
      <c r="T218" s="183">
        <f>S218*H218</f>
        <v>0</v>
      </c>
      <c r="AR218" s="16" t="s">
        <v>132</v>
      </c>
      <c r="AT218" s="16" t="s">
        <v>127</v>
      </c>
      <c r="AU218" s="16" t="s">
        <v>82</v>
      </c>
      <c r="AY218" s="16" t="s">
        <v>125</v>
      </c>
      <c r="BE218" s="184">
        <f>IF(N218="základní",J218,0)</f>
        <v>0</v>
      </c>
      <c r="BF218" s="184">
        <f>IF(N218="snížená",J218,0)</f>
        <v>0</v>
      </c>
      <c r="BG218" s="184">
        <f>IF(N218="zákl. přenesená",J218,0)</f>
        <v>0</v>
      </c>
      <c r="BH218" s="184">
        <f>IF(N218="sníž. přenesená",J218,0)</f>
        <v>0</v>
      </c>
      <c r="BI218" s="184">
        <f>IF(N218="nulová",J218,0)</f>
        <v>0</v>
      </c>
      <c r="BJ218" s="16" t="s">
        <v>80</v>
      </c>
      <c r="BK218" s="184">
        <f>ROUND(I218*H218,2)</f>
        <v>0</v>
      </c>
      <c r="BL218" s="16" t="s">
        <v>132</v>
      </c>
      <c r="BM218" s="16" t="s">
        <v>369</v>
      </c>
    </row>
    <row r="219" spans="2:47" s="1" customFormat="1" ht="28.8">
      <c r="B219" s="33"/>
      <c r="C219" s="34"/>
      <c r="D219" s="185" t="s">
        <v>134</v>
      </c>
      <c r="E219" s="34"/>
      <c r="F219" s="186" t="s">
        <v>370</v>
      </c>
      <c r="G219" s="34"/>
      <c r="H219" s="34"/>
      <c r="I219" s="102"/>
      <c r="J219" s="34"/>
      <c r="K219" s="34"/>
      <c r="L219" s="37"/>
      <c r="M219" s="187"/>
      <c r="N219" s="59"/>
      <c r="O219" s="59"/>
      <c r="P219" s="59"/>
      <c r="Q219" s="59"/>
      <c r="R219" s="59"/>
      <c r="S219" s="59"/>
      <c r="T219" s="60"/>
      <c r="AT219" s="16" t="s">
        <v>134</v>
      </c>
      <c r="AU219" s="16" t="s">
        <v>82</v>
      </c>
    </row>
    <row r="220" spans="2:65" s="1" customFormat="1" ht="20.4" customHeight="1">
      <c r="B220" s="33"/>
      <c r="C220" s="173" t="s">
        <v>371</v>
      </c>
      <c r="D220" s="173" t="s">
        <v>127</v>
      </c>
      <c r="E220" s="174" t="s">
        <v>372</v>
      </c>
      <c r="F220" s="175" t="s">
        <v>373</v>
      </c>
      <c r="G220" s="176" t="s">
        <v>374</v>
      </c>
      <c r="H220" s="177">
        <v>32</v>
      </c>
      <c r="I220" s="178"/>
      <c r="J220" s="179">
        <f>ROUND(I220*H220,2)</f>
        <v>0</v>
      </c>
      <c r="K220" s="175" t="s">
        <v>131</v>
      </c>
      <c r="L220" s="37"/>
      <c r="M220" s="180" t="s">
        <v>19</v>
      </c>
      <c r="N220" s="181" t="s">
        <v>43</v>
      </c>
      <c r="O220" s="59"/>
      <c r="P220" s="182">
        <f>O220*H220</f>
        <v>0</v>
      </c>
      <c r="Q220" s="182">
        <v>0</v>
      </c>
      <c r="R220" s="182">
        <f>Q220*H220</f>
        <v>0</v>
      </c>
      <c r="S220" s="182">
        <v>0</v>
      </c>
      <c r="T220" s="183">
        <f>S220*H220</f>
        <v>0</v>
      </c>
      <c r="AR220" s="16" t="s">
        <v>132</v>
      </c>
      <c r="AT220" s="16" t="s">
        <v>127</v>
      </c>
      <c r="AU220" s="16" t="s">
        <v>82</v>
      </c>
      <c r="AY220" s="16" t="s">
        <v>125</v>
      </c>
      <c r="BE220" s="184">
        <f>IF(N220="základní",J220,0)</f>
        <v>0</v>
      </c>
      <c r="BF220" s="184">
        <f>IF(N220="snížená",J220,0)</f>
        <v>0</v>
      </c>
      <c r="BG220" s="184">
        <f>IF(N220="zákl. přenesená",J220,0)</f>
        <v>0</v>
      </c>
      <c r="BH220" s="184">
        <f>IF(N220="sníž. přenesená",J220,0)</f>
        <v>0</v>
      </c>
      <c r="BI220" s="184">
        <f>IF(N220="nulová",J220,0)</f>
        <v>0</v>
      </c>
      <c r="BJ220" s="16" t="s">
        <v>80</v>
      </c>
      <c r="BK220" s="184">
        <f>ROUND(I220*H220,2)</f>
        <v>0</v>
      </c>
      <c r="BL220" s="16" t="s">
        <v>132</v>
      </c>
      <c r="BM220" s="16" t="s">
        <v>375</v>
      </c>
    </row>
    <row r="221" spans="2:47" s="1" customFormat="1" ht="38.4">
      <c r="B221" s="33"/>
      <c r="C221" s="34"/>
      <c r="D221" s="185" t="s">
        <v>134</v>
      </c>
      <c r="E221" s="34"/>
      <c r="F221" s="186" t="s">
        <v>376</v>
      </c>
      <c r="G221" s="34"/>
      <c r="H221" s="34"/>
      <c r="I221" s="102"/>
      <c r="J221" s="34"/>
      <c r="K221" s="34"/>
      <c r="L221" s="37"/>
      <c r="M221" s="187"/>
      <c r="N221" s="59"/>
      <c r="O221" s="59"/>
      <c r="P221" s="59"/>
      <c r="Q221" s="59"/>
      <c r="R221" s="59"/>
      <c r="S221" s="59"/>
      <c r="T221" s="60"/>
      <c r="AT221" s="16" t="s">
        <v>134</v>
      </c>
      <c r="AU221" s="16" t="s">
        <v>82</v>
      </c>
    </row>
    <row r="222" spans="2:65" s="1" customFormat="1" ht="20.4" customHeight="1">
      <c r="B222" s="33"/>
      <c r="C222" s="199" t="s">
        <v>377</v>
      </c>
      <c r="D222" s="199" t="s">
        <v>178</v>
      </c>
      <c r="E222" s="200" t="s">
        <v>378</v>
      </c>
      <c r="F222" s="201" t="s">
        <v>379</v>
      </c>
      <c r="G222" s="202" t="s">
        <v>374</v>
      </c>
      <c r="H222" s="203">
        <v>32</v>
      </c>
      <c r="I222" s="204"/>
      <c r="J222" s="205">
        <f>ROUND(I222*H222,2)</f>
        <v>0</v>
      </c>
      <c r="K222" s="201" t="s">
        <v>131</v>
      </c>
      <c r="L222" s="206"/>
      <c r="M222" s="207" t="s">
        <v>19</v>
      </c>
      <c r="N222" s="208" t="s">
        <v>43</v>
      </c>
      <c r="O222" s="59"/>
      <c r="P222" s="182">
        <f>O222*H222</f>
        <v>0</v>
      </c>
      <c r="Q222" s="182">
        <v>3E-05</v>
      </c>
      <c r="R222" s="182">
        <f>Q222*H222</f>
        <v>0.00096</v>
      </c>
      <c r="S222" s="182">
        <v>0</v>
      </c>
      <c r="T222" s="183">
        <f>S222*H222</f>
        <v>0</v>
      </c>
      <c r="AR222" s="16" t="s">
        <v>166</v>
      </c>
      <c r="AT222" s="16" t="s">
        <v>178</v>
      </c>
      <c r="AU222" s="16" t="s">
        <v>82</v>
      </c>
      <c r="AY222" s="16" t="s">
        <v>125</v>
      </c>
      <c r="BE222" s="184">
        <f>IF(N222="základní",J222,0)</f>
        <v>0</v>
      </c>
      <c r="BF222" s="184">
        <f>IF(N222="snížená",J222,0)</f>
        <v>0</v>
      </c>
      <c r="BG222" s="184">
        <f>IF(N222="zákl. přenesená",J222,0)</f>
        <v>0</v>
      </c>
      <c r="BH222" s="184">
        <f>IF(N222="sníž. přenesená",J222,0)</f>
        <v>0</v>
      </c>
      <c r="BI222" s="184">
        <f>IF(N222="nulová",J222,0)</f>
        <v>0</v>
      </c>
      <c r="BJ222" s="16" t="s">
        <v>80</v>
      </c>
      <c r="BK222" s="184">
        <f>ROUND(I222*H222,2)</f>
        <v>0</v>
      </c>
      <c r="BL222" s="16" t="s">
        <v>132</v>
      </c>
      <c r="BM222" s="16" t="s">
        <v>380</v>
      </c>
    </row>
    <row r="223" spans="2:65" s="1" customFormat="1" ht="20.4" customHeight="1">
      <c r="B223" s="33"/>
      <c r="C223" s="173" t="s">
        <v>381</v>
      </c>
      <c r="D223" s="173" t="s">
        <v>127</v>
      </c>
      <c r="E223" s="174" t="s">
        <v>382</v>
      </c>
      <c r="F223" s="175" t="s">
        <v>383</v>
      </c>
      <c r="G223" s="176" t="s">
        <v>374</v>
      </c>
      <c r="H223" s="177">
        <v>32</v>
      </c>
      <c r="I223" s="178"/>
      <c r="J223" s="179">
        <f>ROUND(I223*H223,2)</f>
        <v>0</v>
      </c>
      <c r="K223" s="175" t="s">
        <v>131</v>
      </c>
      <c r="L223" s="37"/>
      <c r="M223" s="180" t="s">
        <v>19</v>
      </c>
      <c r="N223" s="181" t="s">
        <v>43</v>
      </c>
      <c r="O223" s="59"/>
      <c r="P223" s="182">
        <f>O223*H223</f>
        <v>0</v>
      </c>
      <c r="Q223" s="182">
        <v>0</v>
      </c>
      <c r="R223" s="182">
        <f>Q223*H223</f>
        <v>0</v>
      </c>
      <c r="S223" s="182">
        <v>0</v>
      </c>
      <c r="T223" s="183">
        <f>S223*H223</f>
        <v>0</v>
      </c>
      <c r="AR223" s="16" t="s">
        <v>132</v>
      </c>
      <c r="AT223" s="16" t="s">
        <v>127</v>
      </c>
      <c r="AU223" s="16" t="s">
        <v>82</v>
      </c>
      <c r="AY223" s="16" t="s">
        <v>125</v>
      </c>
      <c r="BE223" s="184">
        <f>IF(N223="základní",J223,0)</f>
        <v>0</v>
      </c>
      <c r="BF223" s="184">
        <f>IF(N223="snížená",J223,0)</f>
        <v>0</v>
      </c>
      <c r="BG223" s="184">
        <f>IF(N223="zákl. přenesená",J223,0)</f>
        <v>0</v>
      </c>
      <c r="BH223" s="184">
        <f>IF(N223="sníž. přenesená",J223,0)</f>
        <v>0</v>
      </c>
      <c r="BI223" s="184">
        <f>IF(N223="nulová",J223,0)</f>
        <v>0</v>
      </c>
      <c r="BJ223" s="16" t="s">
        <v>80</v>
      </c>
      <c r="BK223" s="184">
        <f>ROUND(I223*H223,2)</f>
        <v>0</v>
      </c>
      <c r="BL223" s="16" t="s">
        <v>132</v>
      </c>
      <c r="BM223" s="16" t="s">
        <v>384</v>
      </c>
    </row>
    <row r="224" spans="2:47" s="1" customFormat="1" ht="38.4">
      <c r="B224" s="33"/>
      <c r="C224" s="34"/>
      <c r="D224" s="185" t="s">
        <v>134</v>
      </c>
      <c r="E224" s="34"/>
      <c r="F224" s="186" t="s">
        <v>376</v>
      </c>
      <c r="G224" s="34"/>
      <c r="H224" s="34"/>
      <c r="I224" s="102"/>
      <c r="J224" s="34"/>
      <c r="K224" s="34"/>
      <c r="L224" s="37"/>
      <c r="M224" s="187"/>
      <c r="N224" s="59"/>
      <c r="O224" s="59"/>
      <c r="P224" s="59"/>
      <c r="Q224" s="59"/>
      <c r="R224" s="59"/>
      <c r="S224" s="59"/>
      <c r="T224" s="60"/>
      <c r="AT224" s="16" t="s">
        <v>134</v>
      </c>
      <c r="AU224" s="16" t="s">
        <v>82</v>
      </c>
    </row>
    <row r="225" spans="2:65" s="1" customFormat="1" ht="20.4" customHeight="1">
      <c r="B225" s="33"/>
      <c r="C225" s="199" t="s">
        <v>385</v>
      </c>
      <c r="D225" s="199" t="s">
        <v>178</v>
      </c>
      <c r="E225" s="200" t="s">
        <v>386</v>
      </c>
      <c r="F225" s="201" t="s">
        <v>387</v>
      </c>
      <c r="G225" s="202" t="s">
        <v>211</v>
      </c>
      <c r="H225" s="203">
        <v>13</v>
      </c>
      <c r="I225" s="204"/>
      <c r="J225" s="205">
        <f>ROUND(I225*H225,2)</f>
        <v>0</v>
      </c>
      <c r="K225" s="201" t="s">
        <v>131</v>
      </c>
      <c r="L225" s="206"/>
      <c r="M225" s="207" t="s">
        <v>19</v>
      </c>
      <c r="N225" s="208" t="s">
        <v>43</v>
      </c>
      <c r="O225" s="59"/>
      <c r="P225" s="182">
        <f>O225*H225</f>
        <v>0</v>
      </c>
      <c r="Q225" s="182">
        <v>0.00211</v>
      </c>
      <c r="R225" s="182">
        <f>Q225*H225</f>
        <v>0.02743</v>
      </c>
      <c r="S225" s="182">
        <v>0</v>
      </c>
      <c r="T225" s="183">
        <f>S225*H225</f>
        <v>0</v>
      </c>
      <c r="AR225" s="16" t="s">
        <v>166</v>
      </c>
      <c r="AT225" s="16" t="s">
        <v>178</v>
      </c>
      <c r="AU225" s="16" t="s">
        <v>82</v>
      </c>
      <c r="AY225" s="16" t="s">
        <v>125</v>
      </c>
      <c r="BE225" s="184">
        <f>IF(N225="základní",J225,0)</f>
        <v>0</v>
      </c>
      <c r="BF225" s="184">
        <f>IF(N225="snížená",J225,0)</f>
        <v>0</v>
      </c>
      <c r="BG225" s="184">
        <f>IF(N225="zákl. přenesená",J225,0)</f>
        <v>0</v>
      </c>
      <c r="BH225" s="184">
        <f>IF(N225="sníž. přenesená",J225,0)</f>
        <v>0</v>
      </c>
      <c r="BI225" s="184">
        <f>IF(N225="nulová",J225,0)</f>
        <v>0</v>
      </c>
      <c r="BJ225" s="16" t="s">
        <v>80</v>
      </c>
      <c r="BK225" s="184">
        <f>ROUND(I225*H225,2)</f>
        <v>0</v>
      </c>
      <c r="BL225" s="16" t="s">
        <v>132</v>
      </c>
      <c r="BM225" s="16" t="s">
        <v>388</v>
      </c>
    </row>
    <row r="226" spans="2:63" s="10" customFormat="1" ht="22.8" customHeight="1">
      <c r="B226" s="157"/>
      <c r="C226" s="158"/>
      <c r="D226" s="159" t="s">
        <v>71</v>
      </c>
      <c r="E226" s="171" t="s">
        <v>172</v>
      </c>
      <c r="F226" s="171" t="s">
        <v>389</v>
      </c>
      <c r="G226" s="158"/>
      <c r="H226" s="158"/>
      <c r="I226" s="161"/>
      <c r="J226" s="172">
        <f>BK226</f>
        <v>0</v>
      </c>
      <c r="K226" s="158"/>
      <c r="L226" s="163"/>
      <c r="M226" s="164"/>
      <c r="N226" s="165"/>
      <c r="O226" s="165"/>
      <c r="P226" s="166">
        <f>SUM(P227:P262)</f>
        <v>0</v>
      </c>
      <c r="Q226" s="165"/>
      <c r="R226" s="166">
        <f>SUM(R227:R262)</f>
        <v>0</v>
      </c>
      <c r="S226" s="165"/>
      <c r="T226" s="167">
        <f>SUM(T227:T262)</f>
        <v>6.950914000000001</v>
      </c>
      <c r="AR226" s="168" t="s">
        <v>80</v>
      </c>
      <c r="AT226" s="169" t="s">
        <v>71</v>
      </c>
      <c r="AU226" s="169" t="s">
        <v>80</v>
      </c>
      <c r="AY226" s="168" t="s">
        <v>125</v>
      </c>
      <c r="BK226" s="170">
        <f>SUM(BK227:BK262)</f>
        <v>0</v>
      </c>
    </row>
    <row r="227" spans="2:65" s="1" customFormat="1" ht="20.4" customHeight="1">
      <c r="B227" s="33"/>
      <c r="C227" s="173" t="s">
        <v>390</v>
      </c>
      <c r="D227" s="173" t="s">
        <v>127</v>
      </c>
      <c r="E227" s="174" t="s">
        <v>391</v>
      </c>
      <c r="F227" s="175" t="s">
        <v>392</v>
      </c>
      <c r="G227" s="176" t="s">
        <v>130</v>
      </c>
      <c r="H227" s="177">
        <v>644.355</v>
      </c>
      <c r="I227" s="178"/>
      <c r="J227" s="179">
        <f>ROUND(I227*H227,2)</f>
        <v>0</v>
      </c>
      <c r="K227" s="175" t="s">
        <v>131</v>
      </c>
      <c r="L227" s="37"/>
      <c r="M227" s="180" t="s">
        <v>19</v>
      </c>
      <c r="N227" s="181" t="s">
        <v>43</v>
      </c>
      <c r="O227" s="59"/>
      <c r="P227" s="182">
        <f>O227*H227</f>
        <v>0</v>
      </c>
      <c r="Q227" s="182">
        <v>0</v>
      </c>
      <c r="R227" s="182">
        <f>Q227*H227</f>
        <v>0</v>
      </c>
      <c r="S227" s="182">
        <v>0</v>
      </c>
      <c r="T227" s="183">
        <f>S227*H227</f>
        <v>0</v>
      </c>
      <c r="AR227" s="16" t="s">
        <v>132</v>
      </c>
      <c r="AT227" s="16" t="s">
        <v>127</v>
      </c>
      <c r="AU227" s="16" t="s">
        <v>82</v>
      </c>
      <c r="AY227" s="16" t="s">
        <v>125</v>
      </c>
      <c r="BE227" s="184">
        <f>IF(N227="základní",J227,0)</f>
        <v>0</v>
      </c>
      <c r="BF227" s="184">
        <f>IF(N227="snížená",J227,0)</f>
        <v>0</v>
      </c>
      <c r="BG227" s="184">
        <f>IF(N227="zákl. přenesená",J227,0)</f>
        <v>0</v>
      </c>
      <c r="BH227" s="184">
        <f>IF(N227="sníž. přenesená",J227,0)</f>
        <v>0</v>
      </c>
      <c r="BI227" s="184">
        <f>IF(N227="nulová",J227,0)</f>
        <v>0</v>
      </c>
      <c r="BJ227" s="16" t="s">
        <v>80</v>
      </c>
      <c r="BK227" s="184">
        <f>ROUND(I227*H227,2)</f>
        <v>0</v>
      </c>
      <c r="BL227" s="16" t="s">
        <v>132</v>
      </c>
      <c r="BM227" s="16" t="s">
        <v>393</v>
      </c>
    </row>
    <row r="228" spans="2:47" s="1" customFormat="1" ht="57.6">
      <c r="B228" s="33"/>
      <c r="C228" s="34"/>
      <c r="D228" s="185" t="s">
        <v>134</v>
      </c>
      <c r="E228" s="34"/>
      <c r="F228" s="186" t="s">
        <v>394</v>
      </c>
      <c r="G228" s="34"/>
      <c r="H228" s="34"/>
      <c r="I228" s="102"/>
      <c r="J228" s="34"/>
      <c r="K228" s="34"/>
      <c r="L228" s="37"/>
      <c r="M228" s="187"/>
      <c r="N228" s="59"/>
      <c r="O228" s="59"/>
      <c r="P228" s="59"/>
      <c r="Q228" s="59"/>
      <c r="R228" s="59"/>
      <c r="S228" s="59"/>
      <c r="T228" s="60"/>
      <c r="AT228" s="16" t="s">
        <v>134</v>
      </c>
      <c r="AU228" s="16" t="s">
        <v>82</v>
      </c>
    </row>
    <row r="229" spans="2:51" s="11" customFormat="1" ht="10.2">
      <c r="B229" s="188"/>
      <c r="C229" s="189"/>
      <c r="D229" s="185" t="s">
        <v>136</v>
      </c>
      <c r="E229" s="190" t="s">
        <v>19</v>
      </c>
      <c r="F229" s="191" t="s">
        <v>395</v>
      </c>
      <c r="G229" s="189"/>
      <c r="H229" s="192">
        <v>142.35</v>
      </c>
      <c r="I229" s="193"/>
      <c r="J229" s="189"/>
      <c r="K229" s="189"/>
      <c r="L229" s="194"/>
      <c r="M229" s="195"/>
      <c r="N229" s="196"/>
      <c r="O229" s="196"/>
      <c r="P229" s="196"/>
      <c r="Q229" s="196"/>
      <c r="R229" s="196"/>
      <c r="S229" s="196"/>
      <c r="T229" s="197"/>
      <c r="AT229" s="198" t="s">
        <v>136</v>
      </c>
      <c r="AU229" s="198" t="s">
        <v>82</v>
      </c>
      <c r="AV229" s="11" t="s">
        <v>82</v>
      </c>
      <c r="AW229" s="11" t="s">
        <v>33</v>
      </c>
      <c r="AX229" s="11" t="s">
        <v>72</v>
      </c>
      <c r="AY229" s="198" t="s">
        <v>125</v>
      </c>
    </row>
    <row r="230" spans="2:51" s="11" customFormat="1" ht="10.2">
      <c r="B230" s="188"/>
      <c r="C230" s="189"/>
      <c r="D230" s="185" t="s">
        <v>136</v>
      </c>
      <c r="E230" s="190" t="s">
        <v>19</v>
      </c>
      <c r="F230" s="191" t="s">
        <v>396</v>
      </c>
      <c r="G230" s="189"/>
      <c r="H230" s="192">
        <v>38.25</v>
      </c>
      <c r="I230" s="193"/>
      <c r="J230" s="189"/>
      <c r="K230" s="189"/>
      <c r="L230" s="194"/>
      <c r="M230" s="195"/>
      <c r="N230" s="196"/>
      <c r="O230" s="196"/>
      <c r="P230" s="196"/>
      <c r="Q230" s="196"/>
      <c r="R230" s="196"/>
      <c r="S230" s="196"/>
      <c r="T230" s="197"/>
      <c r="AT230" s="198" t="s">
        <v>136</v>
      </c>
      <c r="AU230" s="198" t="s">
        <v>82</v>
      </c>
      <c r="AV230" s="11" t="s">
        <v>82</v>
      </c>
      <c r="AW230" s="11" t="s">
        <v>33</v>
      </c>
      <c r="AX230" s="11" t="s">
        <v>72</v>
      </c>
      <c r="AY230" s="198" t="s">
        <v>125</v>
      </c>
    </row>
    <row r="231" spans="2:51" s="11" customFormat="1" ht="10.2">
      <c r="B231" s="188"/>
      <c r="C231" s="189"/>
      <c r="D231" s="185" t="s">
        <v>136</v>
      </c>
      <c r="E231" s="190" t="s">
        <v>19</v>
      </c>
      <c r="F231" s="191" t="s">
        <v>397</v>
      </c>
      <c r="G231" s="189"/>
      <c r="H231" s="192">
        <v>125.055</v>
      </c>
      <c r="I231" s="193"/>
      <c r="J231" s="189"/>
      <c r="K231" s="189"/>
      <c r="L231" s="194"/>
      <c r="M231" s="195"/>
      <c r="N231" s="196"/>
      <c r="O231" s="196"/>
      <c r="P231" s="196"/>
      <c r="Q231" s="196"/>
      <c r="R231" s="196"/>
      <c r="S231" s="196"/>
      <c r="T231" s="197"/>
      <c r="AT231" s="198" t="s">
        <v>136</v>
      </c>
      <c r="AU231" s="198" t="s">
        <v>82</v>
      </c>
      <c r="AV231" s="11" t="s">
        <v>82</v>
      </c>
      <c r="AW231" s="11" t="s">
        <v>33</v>
      </c>
      <c r="AX231" s="11" t="s">
        <v>72</v>
      </c>
      <c r="AY231" s="198" t="s">
        <v>125</v>
      </c>
    </row>
    <row r="232" spans="2:51" s="11" customFormat="1" ht="10.2">
      <c r="B232" s="188"/>
      <c r="C232" s="189"/>
      <c r="D232" s="185" t="s">
        <v>136</v>
      </c>
      <c r="E232" s="190" t="s">
        <v>19</v>
      </c>
      <c r="F232" s="191" t="s">
        <v>398</v>
      </c>
      <c r="G232" s="189"/>
      <c r="H232" s="192">
        <v>112.5</v>
      </c>
      <c r="I232" s="193"/>
      <c r="J232" s="189"/>
      <c r="K232" s="189"/>
      <c r="L232" s="194"/>
      <c r="M232" s="195"/>
      <c r="N232" s="196"/>
      <c r="O232" s="196"/>
      <c r="P232" s="196"/>
      <c r="Q232" s="196"/>
      <c r="R232" s="196"/>
      <c r="S232" s="196"/>
      <c r="T232" s="197"/>
      <c r="AT232" s="198" t="s">
        <v>136</v>
      </c>
      <c r="AU232" s="198" t="s">
        <v>82</v>
      </c>
      <c r="AV232" s="11" t="s">
        <v>82</v>
      </c>
      <c r="AW232" s="11" t="s">
        <v>33</v>
      </c>
      <c r="AX232" s="11" t="s">
        <v>72</v>
      </c>
      <c r="AY232" s="198" t="s">
        <v>125</v>
      </c>
    </row>
    <row r="233" spans="2:51" s="11" customFormat="1" ht="10.2">
      <c r="B233" s="188"/>
      <c r="C233" s="189"/>
      <c r="D233" s="185" t="s">
        <v>136</v>
      </c>
      <c r="E233" s="190" t="s">
        <v>19</v>
      </c>
      <c r="F233" s="191" t="s">
        <v>399</v>
      </c>
      <c r="G233" s="189"/>
      <c r="H233" s="192">
        <v>17.94</v>
      </c>
      <c r="I233" s="193"/>
      <c r="J233" s="189"/>
      <c r="K233" s="189"/>
      <c r="L233" s="194"/>
      <c r="M233" s="195"/>
      <c r="N233" s="196"/>
      <c r="O233" s="196"/>
      <c r="P233" s="196"/>
      <c r="Q233" s="196"/>
      <c r="R233" s="196"/>
      <c r="S233" s="196"/>
      <c r="T233" s="197"/>
      <c r="AT233" s="198" t="s">
        <v>136</v>
      </c>
      <c r="AU233" s="198" t="s">
        <v>82</v>
      </c>
      <c r="AV233" s="11" t="s">
        <v>82</v>
      </c>
      <c r="AW233" s="11" t="s">
        <v>33</v>
      </c>
      <c r="AX233" s="11" t="s">
        <v>72</v>
      </c>
      <c r="AY233" s="198" t="s">
        <v>125</v>
      </c>
    </row>
    <row r="234" spans="2:51" s="11" customFormat="1" ht="10.2">
      <c r="B234" s="188"/>
      <c r="C234" s="189"/>
      <c r="D234" s="185" t="s">
        <v>136</v>
      </c>
      <c r="E234" s="190" t="s">
        <v>19</v>
      </c>
      <c r="F234" s="191" t="s">
        <v>400</v>
      </c>
      <c r="G234" s="189"/>
      <c r="H234" s="192">
        <v>105.57</v>
      </c>
      <c r="I234" s="193"/>
      <c r="J234" s="189"/>
      <c r="K234" s="189"/>
      <c r="L234" s="194"/>
      <c r="M234" s="195"/>
      <c r="N234" s="196"/>
      <c r="O234" s="196"/>
      <c r="P234" s="196"/>
      <c r="Q234" s="196"/>
      <c r="R234" s="196"/>
      <c r="S234" s="196"/>
      <c r="T234" s="197"/>
      <c r="AT234" s="198" t="s">
        <v>136</v>
      </c>
      <c r="AU234" s="198" t="s">
        <v>82</v>
      </c>
      <c r="AV234" s="11" t="s">
        <v>82</v>
      </c>
      <c r="AW234" s="11" t="s">
        <v>33</v>
      </c>
      <c r="AX234" s="11" t="s">
        <v>72</v>
      </c>
      <c r="AY234" s="198" t="s">
        <v>125</v>
      </c>
    </row>
    <row r="235" spans="2:51" s="11" customFormat="1" ht="10.2">
      <c r="B235" s="188"/>
      <c r="C235" s="189"/>
      <c r="D235" s="185" t="s">
        <v>136</v>
      </c>
      <c r="E235" s="190" t="s">
        <v>19</v>
      </c>
      <c r="F235" s="191" t="s">
        <v>401</v>
      </c>
      <c r="G235" s="189"/>
      <c r="H235" s="192">
        <v>102.69</v>
      </c>
      <c r="I235" s="193"/>
      <c r="J235" s="189"/>
      <c r="K235" s="189"/>
      <c r="L235" s="194"/>
      <c r="M235" s="195"/>
      <c r="N235" s="196"/>
      <c r="O235" s="196"/>
      <c r="P235" s="196"/>
      <c r="Q235" s="196"/>
      <c r="R235" s="196"/>
      <c r="S235" s="196"/>
      <c r="T235" s="197"/>
      <c r="AT235" s="198" t="s">
        <v>136</v>
      </c>
      <c r="AU235" s="198" t="s">
        <v>82</v>
      </c>
      <c r="AV235" s="11" t="s">
        <v>82</v>
      </c>
      <c r="AW235" s="11" t="s">
        <v>33</v>
      </c>
      <c r="AX235" s="11" t="s">
        <v>72</v>
      </c>
      <c r="AY235" s="198" t="s">
        <v>125</v>
      </c>
    </row>
    <row r="236" spans="2:51" s="12" customFormat="1" ht="10.2">
      <c r="B236" s="209"/>
      <c r="C236" s="210"/>
      <c r="D236" s="185" t="s">
        <v>136</v>
      </c>
      <c r="E236" s="211" t="s">
        <v>19</v>
      </c>
      <c r="F236" s="212" t="s">
        <v>223</v>
      </c>
      <c r="G236" s="210"/>
      <c r="H236" s="213">
        <v>644.355</v>
      </c>
      <c r="I236" s="214"/>
      <c r="J236" s="210"/>
      <c r="K236" s="210"/>
      <c r="L236" s="215"/>
      <c r="M236" s="216"/>
      <c r="N236" s="217"/>
      <c r="O236" s="217"/>
      <c r="P236" s="217"/>
      <c r="Q236" s="217"/>
      <c r="R236" s="217"/>
      <c r="S236" s="217"/>
      <c r="T236" s="218"/>
      <c r="AT236" s="219" t="s">
        <v>136</v>
      </c>
      <c r="AU236" s="219" t="s">
        <v>82</v>
      </c>
      <c r="AV236" s="12" t="s">
        <v>132</v>
      </c>
      <c r="AW236" s="12" t="s">
        <v>33</v>
      </c>
      <c r="AX236" s="12" t="s">
        <v>80</v>
      </c>
      <c r="AY236" s="219" t="s">
        <v>125</v>
      </c>
    </row>
    <row r="237" spans="2:65" s="1" customFormat="1" ht="20.4" customHeight="1">
      <c r="B237" s="33"/>
      <c r="C237" s="173" t="s">
        <v>402</v>
      </c>
      <c r="D237" s="173" t="s">
        <v>127</v>
      </c>
      <c r="E237" s="174" t="s">
        <v>403</v>
      </c>
      <c r="F237" s="175" t="s">
        <v>404</v>
      </c>
      <c r="G237" s="176" t="s">
        <v>130</v>
      </c>
      <c r="H237" s="177">
        <v>48326.625</v>
      </c>
      <c r="I237" s="178"/>
      <c r="J237" s="179">
        <f>ROUND(I237*H237,2)</f>
        <v>0</v>
      </c>
      <c r="K237" s="175" t="s">
        <v>131</v>
      </c>
      <c r="L237" s="37"/>
      <c r="M237" s="180" t="s">
        <v>19</v>
      </c>
      <c r="N237" s="181" t="s">
        <v>43</v>
      </c>
      <c r="O237" s="59"/>
      <c r="P237" s="182">
        <f>O237*H237</f>
        <v>0</v>
      </c>
      <c r="Q237" s="182">
        <v>0</v>
      </c>
      <c r="R237" s="182">
        <f>Q237*H237</f>
        <v>0</v>
      </c>
      <c r="S237" s="182">
        <v>0</v>
      </c>
      <c r="T237" s="183">
        <f>S237*H237</f>
        <v>0</v>
      </c>
      <c r="AR237" s="16" t="s">
        <v>132</v>
      </c>
      <c r="AT237" s="16" t="s">
        <v>127</v>
      </c>
      <c r="AU237" s="16" t="s">
        <v>82</v>
      </c>
      <c r="AY237" s="16" t="s">
        <v>125</v>
      </c>
      <c r="BE237" s="184">
        <f>IF(N237="základní",J237,0)</f>
        <v>0</v>
      </c>
      <c r="BF237" s="184">
        <f>IF(N237="snížená",J237,0)</f>
        <v>0</v>
      </c>
      <c r="BG237" s="184">
        <f>IF(N237="zákl. přenesená",J237,0)</f>
        <v>0</v>
      </c>
      <c r="BH237" s="184">
        <f>IF(N237="sníž. přenesená",J237,0)</f>
        <v>0</v>
      </c>
      <c r="BI237" s="184">
        <f>IF(N237="nulová",J237,0)</f>
        <v>0</v>
      </c>
      <c r="BJ237" s="16" t="s">
        <v>80</v>
      </c>
      <c r="BK237" s="184">
        <f>ROUND(I237*H237,2)</f>
        <v>0</v>
      </c>
      <c r="BL237" s="16" t="s">
        <v>132</v>
      </c>
      <c r="BM237" s="16" t="s">
        <v>405</v>
      </c>
    </row>
    <row r="238" spans="2:47" s="1" customFormat="1" ht="57.6">
      <c r="B238" s="33"/>
      <c r="C238" s="34"/>
      <c r="D238" s="185" t="s">
        <v>134</v>
      </c>
      <c r="E238" s="34"/>
      <c r="F238" s="186" t="s">
        <v>394</v>
      </c>
      <c r="G238" s="34"/>
      <c r="H238" s="34"/>
      <c r="I238" s="102"/>
      <c r="J238" s="34"/>
      <c r="K238" s="34"/>
      <c r="L238" s="37"/>
      <c r="M238" s="187"/>
      <c r="N238" s="59"/>
      <c r="O238" s="59"/>
      <c r="P238" s="59"/>
      <c r="Q238" s="59"/>
      <c r="R238" s="59"/>
      <c r="S238" s="59"/>
      <c r="T238" s="60"/>
      <c r="AT238" s="16" t="s">
        <v>134</v>
      </c>
      <c r="AU238" s="16" t="s">
        <v>82</v>
      </c>
    </row>
    <row r="239" spans="2:51" s="11" customFormat="1" ht="10.2">
      <c r="B239" s="188"/>
      <c r="C239" s="189"/>
      <c r="D239" s="185" t="s">
        <v>136</v>
      </c>
      <c r="E239" s="189"/>
      <c r="F239" s="191" t="s">
        <v>406</v>
      </c>
      <c r="G239" s="189"/>
      <c r="H239" s="192">
        <v>48326.625</v>
      </c>
      <c r="I239" s="193"/>
      <c r="J239" s="189"/>
      <c r="K239" s="189"/>
      <c r="L239" s="194"/>
      <c r="M239" s="195"/>
      <c r="N239" s="196"/>
      <c r="O239" s="196"/>
      <c r="P239" s="196"/>
      <c r="Q239" s="196"/>
      <c r="R239" s="196"/>
      <c r="S239" s="196"/>
      <c r="T239" s="197"/>
      <c r="AT239" s="198" t="s">
        <v>136</v>
      </c>
      <c r="AU239" s="198" t="s">
        <v>82</v>
      </c>
      <c r="AV239" s="11" t="s">
        <v>82</v>
      </c>
      <c r="AW239" s="11" t="s">
        <v>4</v>
      </c>
      <c r="AX239" s="11" t="s">
        <v>80</v>
      </c>
      <c r="AY239" s="198" t="s">
        <v>125</v>
      </c>
    </row>
    <row r="240" spans="2:65" s="1" customFormat="1" ht="20.4" customHeight="1">
      <c r="B240" s="33"/>
      <c r="C240" s="173" t="s">
        <v>407</v>
      </c>
      <c r="D240" s="173" t="s">
        <v>127</v>
      </c>
      <c r="E240" s="174" t="s">
        <v>408</v>
      </c>
      <c r="F240" s="175" t="s">
        <v>409</v>
      </c>
      <c r="G240" s="176" t="s">
        <v>130</v>
      </c>
      <c r="H240" s="177">
        <v>644.355</v>
      </c>
      <c r="I240" s="178"/>
      <c r="J240" s="179">
        <f>ROUND(I240*H240,2)</f>
        <v>0</v>
      </c>
      <c r="K240" s="175" t="s">
        <v>131</v>
      </c>
      <c r="L240" s="37"/>
      <c r="M240" s="180" t="s">
        <v>19</v>
      </c>
      <c r="N240" s="181" t="s">
        <v>43</v>
      </c>
      <c r="O240" s="59"/>
      <c r="P240" s="182">
        <f>O240*H240</f>
        <v>0</v>
      </c>
      <c r="Q240" s="182">
        <v>0</v>
      </c>
      <c r="R240" s="182">
        <f>Q240*H240</f>
        <v>0</v>
      </c>
      <c r="S240" s="182">
        <v>0</v>
      </c>
      <c r="T240" s="183">
        <f>S240*H240</f>
        <v>0</v>
      </c>
      <c r="AR240" s="16" t="s">
        <v>132</v>
      </c>
      <c r="AT240" s="16" t="s">
        <v>127</v>
      </c>
      <c r="AU240" s="16" t="s">
        <v>82</v>
      </c>
      <c r="AY240" s="16" t="s">
        <v>125</v>
      </c>
      <c r="BE240" s="184">
        <f>IF(N240="základní",J240,0)</f>
        <v>0</v>
      </c>
      <c r="BF240" s="184">
        <f>IF(N240="snížená",J240,0)</f>
        <v>0</v>
      </c>
      <c r="BG240" s="184">
        <f>IF(N240="zákl. přenesená",J240,0)</f>
        <v>0</v>
      </c>
      <c r="BH240" s="184">
        <f>IF(N240="sníž. přenesená",J240,0)</f>
        <v>0</v>
      </c>
      <c r="BI240" s="184">
        <f>IF(N240="nulová",J240,0)</f>
        <v>0</v>
      </c>
      <c r="BJ240" s="16" t="s">
        <v>80</v>
      </c>
      <c r="BK240" s="184">
        <f>ROUND(I240*H240,2)</f>
        <v>0</v>
      </c>
      <c r="BL240" s="16" t="s">
        <v>132</v>
      </c>
      <c r="BM240" s="16" t="s">
        <v>410</v>
      </c>
    </row>
    <row r="241" spans="2:47" s="1" customFormat="1" ht="28.8">
      <c r="B241" s="33"/>
      <c r="C241" s="34"/>
      <c r="D241" s="185" t="s">
        <v>134</v>
      </c>
      <c r="E241" s="34"/>
      <c r="F241" s="186" t="s">
        <v>411</v>
      </c>
      <c r="G241" s="34"/>
      <c r="H241" s="34"/>
      <c r="I241" s="102"/>
      <c r="J241" s="34"/>
      <c r="K241" s="34"/>
      <c r="L241" s="37"/>
      <c r="M241" s="187"/>
      <c r="N241" s="59"/>
      <c r="O241" s="59"/>
      <c r="P241" s="59"/>
      <c r="Q241" s="59"/>
      <c r="R241" s="59"/>
      <c r="S241" s="59"/>
      <c r="T241" s="60"/>
      <c r="AT241" s="16" t="s">
        <v>134</v>
      </c>
      <c r="AU241" s="16" t="s">
        <v>82</v>
      </c>
    </row>
    <row r="242" spans="2:65" s="1" customFormat="1" ht="20.4" customHeight="1">
      <c r="B242" s="33"/>
      <c r="C242" s="173" t="s">
        <v>412</v>
      </c>
      <c r="D242" s="173" t="s">
        <v>127</v>
      </c>
      <c r="E242" s="174" t="s">
        <v>413</v>
      </c>
      <c r="F242" s="175" t="s">
        <v>414</v>
      </c>
      <c r="G242" s="176" t="s">
        <v>130</v>
      </c>
      <c r="H242" s="177">
        <v>645</v>
      </c>
      <c r="I242" s="178"/>
      <c r="J242" s="179">
        <f>ROUND(I242*H242,2)</f>
        <v>0</v>
      </c>
      <c r="K242" s="175" t="s">
        <v>131</v>
      </c>
      <c r="L242" s="37"/>
      <c r="M242" s="180" t="s">
        <v>19</v>
      </c>
      <c r="N242" s="181" t="s">
        <v>43</v>
      </c>
      <c r="O242" s="59"/>
      <c r="P242" s="182">
        <f>O242*H242</f>
        <v>0</v>
      </c>
      <c r="Q242" s="182">
        <v>0</v>
      </c>
      <c r="R242" s="182">
        <f>Q242*H242</f>
        <v>0</v>
      </c>
      <c r="S242" s="182">
        <v>0</v>
      </c>
      <c r="T242" s="183">
        <f>S242*H242</f>
        <v>0</v>
      </c>
      <c r="AR242" s="16" t="s">
        <v>132</v>
      </c>
      <c r="AT242" s="16" t="s">
        <v>127</v>
      </c>
      <c r="AU242" s="16" t="s">
        <v>82</v>
      </c>
      <c r="AY242" s="16" t="s">
        <v>125</v>
      </c>
      <c r="BE242" s="184">
        <f>IF(N242="základní",J242,0)</f>
        <v>0</v>
      </c>
      <c r="BF242" s="184">
        <f>IF(N242="snížená",J242,0)</f>
        <v>0</v>
      </c>
      <c r="BG242" s="184">
        <f>IF(N242="zákl. přenesená",J242,0)</f>
        <v>0</v>
      </c>
      <c r="BH242" s="184">
        <f>IF(N242="sníž. přenesená",J242,0)</f>
        <v>0</v>
      </c>
      <c r="BI242" s="184">
        <f>IF(N242="nulová",J242,0)</f>
        <v>0</v>
      </c>
      <c r="BJ242" s="16" t="s">
        <v>80</v>
      </c>
      <c r="BK242" s="184">
        <f>ROUND(I242*H242,2)</f>
        <v>0</v>
      </c>
      <c r="BL242" s="16" t="s">
        <v>132</v>
      </c>
      <c r="BM242" s="16" t="s">
        <v>415</v>
      </c>
    </row>
    <row r="243" spans="2:47" s="1" customFormat="1" ht="38.4">
      <c r="B243" s="33"/>
      <c r="C243" s="34"/>
      <c r="D243" s="185" t="s">
        <v>134</v>
      </c>
      <c r="E243" s="34"/>
      <c r="F243" s="186" t="s">
        <v>416</v>
      </c>
      <c r="G243" s="34"/>
      <c r="H243" s="34"/>
      <c r="I243" s="102"/>
      <c r="J243" s="34"/>
      <c r="K243" s="34"/>
      <c r="L243" s="37"/>
      <c r="M243" s="187"/>
      <c r="N243" s="59"/>
      <c r="O243" s="59"/>
      <c r="P243" s="59"/>
      <c r="Q243" s="59"/>
      <c r="R243" s="59"/>
      <c r="S243" s="59"/>
      <c r="T243" s="60"/>
      <c r="AT243" s="16" t="s">
        <v>134</v>
      </c>
      <c r="AU243" s="16" t="s">
        <v>82</v>
      </c>
    </row>
    <row r="244" spans="2:65" s="1" customFormat="1" ht="20.4" customHeight="1">
      <c r="B244" s="33"/>
      <c r="C244" s="173" t="s">
        <v>417</v>
      </c>
      <c r="D244" s="173" t="s">
        <v>127</v>
      </c>
      <c r="E244" s="174" t="s">
        <v>418</v>
      </c>
      <c r="F244" s="175" t="s">
        <v>419</v>
      </c>
      <c r="G244" s="176" t="s">
        <v>130</v>
      </c>
      <c r="H244" s="177">
        <v>48375</v>
      </c>
      <c r="I244" s="178"/>
      <c r="J244" s="179">
        <f>ROUND(I244*H244,2)</f>
        <v>0</v>
      </c>
      <c r="K244" s="175" t="s">
        <v>131</v>
      </c>
      <c r="L244" s="37"/>
      <c r="M244" s="180" t="s">
        <v>19</v>
      </c>
      <c r="N244" s="181" t="s">
        <v>43</v>
      </c>
      <c r="O244" s="59"/>
      <c r="P244" s="182">
        <f>O244*H244</f>
        <v>0</v>
      </c>
      <c r="Q244" s="182">
        <v>0</v>
      </c>
      <c r="R244" s="182">
        <f>Q244*H244</f>
        <v>0</v>
      </c>
      <c r="S244" s="182">
        <v>0</v>
      </c>
      <c r="T244" s="183">
        <f>S244*H244</f>
        <v>0</v>
      </c>
      <c r="AR244" s="16" t="s">
        <v>132</v>
      </c>
      <c r="AT244" s="16" t="s">
        <v>127</v>
      </c>
      <c r="AU244" s="16" t="s">
        <v>82</v>
      </c>
      <c r="AY244" s="16" t="s">
        <v>125</v>
      </c>
      <c r="BE244" s="184">
        <f>IF(N244="základní",J244,0)</f>
        <v>0</v>
      </c>
      <c r="BF244" s="184">
        <f>IF(N244="snížená",J244,0)</f>
        <v>0</v>
      </c>
      <c r="BG244" s="184">
        <f>IF(N244="zákl. přenesená",J244,0)</f>
        <v>0</v>
      </c>
      <c r="BH244" s="184">
        <f>IF(N244="sníž. přenesená",J244,0)</f>
        <v>0</v>
      </c>
      <c r="BI244" s="184">
        <f>IF(N244="nulová",J244,0)</f>
        <v>0</v>
      </c>
      <c r="BJ244" s="16" t="s">
        <v>80</v>
      </c>
      <c r="BK244" s="184">
        <f>ROUND(I244*H244,2)</f>
        <v>0</v>
      </c>
      <c r="BL244" s="16" t="s">
        <v>132</v>
      </c>
      <c r="BM244" s="16" t="s">
        <v>420</v>
      </c>
    </row>
    <row r="245" spans="2:47" s="1" customFormat="1" ht="38.4">
      <c r="B245" s="33"/>
      <c r="C245" s="34"/>
      <c r="D245" s="185" t="s">
        <v>134</v>
      </c>
      <c r="E245" s="34"/>
      <c r="F245" s="186" t="s">
        <v>416</v>
      </c>
      <c r="G245" s="34"/>
      <c r="H245" s="34"/>
      <c r="I245" s="102"/>
      <c r="J245" s="34"/>
      <c r="K245" s="34"/>
      <c r="L245" s="37"/>
      <c r="M245" s="187"/>
      <c r="N245" s="59"/>
      <c r="O245" s="59"/>
      <c r="P245" s="59"/>
      <c r="Q245" s="59"/>
      <c r="R245" s="59"/>
      <c r="S245" s="59"/>
      <c r="T245" s="60"/>
      <c r="AT245" s="16" t="s">
        <v>134</v>
      </c>
      <c r="AU245" s="16" t="s">
        <v>82</v>
      </c>
    </row>
    <row r="246" spans="2:51" s="11" customFormat="1" ht="10.2">
      <c r="B246" s="188"/>
      <c r="C246" s="189"/>
      <c r="D246" s="185" t="s">
        <v>136</v>
      </c>
      <c r="E246" s="189"/>
      <c r="F246" s="191" t="s">
        <v>421</v>
      </c>
      <c r="G246" s="189"/>
      <c r="H246" s="192">
        <v>48375</v>
      </c>
      <c r="I246" s="193"/>
      <c r="J246" s="189"/>
      <c r="K246" s="189"/>
      <c r="L246" s="194"/>
      <c r="M246" s="195"/>
      <c r="N246" s="196"/>
      <c r="O246" s="196"/>
      <c r="P246" s="196"/>
      <c r="Q246" s="196"/>
      <c r="R246" s="196"/>
      <c r="S246" s="196"/>
      <c r="T246" s="197"/>
      <c r="AT246" s="198" t="s">
        <v>136</v>
      </c>
      <c r="AU246" s="198" t="s">
        <v>82</v>
      </c>
      <c r="AV246" s="11" t="s">
        <v>82</v>
      </c>
      <c r="AW246" s="11" t="s">
        <v>4</v>
      </c>
      <c r="AX246" s="11" t="s">
        <v>80</v>
      </c>
      <c r="AY246" s="198" t="s">
        <v>125</v>
      </c>
    </row>
    <row r="247" spans="2:65" s="1" customFormat="1" ht="20.4" customHeight="1">
      <c r="B247" s="33"/>
      <c r="C247" s="173" t="s">
        <v>422</v>
      </c>
      <c r="D247" s="173" t="s">
        <v>127</v>
      </c>
      <c r="E247" s="174" t="s">
        <v>423</v>
      </c>
      <c r="F247" s="175" t="s">
        <v>424</v>
      </c>
      <c r="G247" s="176" t="s">
        <v>130</v>
      </c>
      <c r="H247" s="177">
        <v>645</v>
      </c>
      <c r="I247" s="178"/>
      <c r="J247" s="179">
        <f>ROUND(I247*H247,2)</f>
        <v>0</v>
      </c>
      <c r="K247" s="175" t="s">
        <v>131</v>
      </c>
      <c r="L247" s="37"/>
      <c r="M247" s="180" t="s">
        <v>19</v>
      </c>
      <c r="N247" s="181" t="s">
        <v>43</v>
      </c>
      <c r="O247" s="59"/>
      <c r="P247" s="182">
        <f>O247*H247</f>
        <v>0</v>
      </c>
      <c r="Q247" s="182">
        <v>0</v>
      </c>
      <c r="R247" s="182">
        <f>Q247*H247</f>
        <v>0</v>
      </c>
      <c r="S247" s="182">
        <v>0</v>
      </c>
      <c r="T247" s="183">
        <f>S247*H247</f>
        <v>0</v>
      </c>
      <c r="AR247" s="16" t="s">
        <v>132</v>
      </c>
      <c r="AT247" s="16" t="s">
        <v>127</v>
      </c>
      <c r="AU247" s="16" t="s">
        <v>82</v>
      </c>
      <c r="AY247" s="16" t="s">
        <v>125</v>
      </c>
      <c r="BE247" s="184">
        <f>IF(N247="základní",J247,0)</f>
        <v>0</v>
      </c>
      <c r="BF247" s="184">
        <f>IF(N247="snížená",J247,0)</f>
        <v>0</v>
      </c>
      <c r="BG247" s="184">
        <f>IF(N247="zákl. přenesená",J247,0)</f>
        <v>0</v>
      </c>
      <c r="BH247" s="184">
        <f>IF(N247="sníž. přenesená",J247,0)</f>
        <v>0</v>
      </c>
      <c r="BI247" s="184">
        <f>IF(N247="nulová",J247,0)</f>
        <v>0</v>
      </c>
      <c r="BJ247" s="16" t="s">
        <v>80</v>
      </c>
      <c r="BK247" s="184">
        <f>ROUND(I247*H247,2)</f>
        <v>0</v>
      </c>
      <c r="BL247" s="16" t="s">
        <v>132</v>
      </c>
      <c r="BM247" s="16" t="s">
        <v>425</v>
      </c>
    </row>
    <row r="248" spans="2:65" s="1" customFormat="1" ht="20.4" customHeight="1">
      <c r="B248" s="33"/>
      <c r="C248" s="173" t="s">
        <v>426</v>
      </c>
      <c r="D248" s="173" t="s">
        <v>127</v>
      </c>
      <c r="E248" s="174" t="s">
        <v>427</v>
      </c>
      <c r="F248" s="175" t="s">
        <v>428</v>
      </c>
      <c r="G248" s="176" t="s">
        <v>130</v>
      </c>
      <c r="H248" s="177">
        <v>43.56</v>
      </c>
      <c r="I248" s="178"/>
      <c r="J248" s="179">
        <f>ROUND(I248*H248,2)</f>
        <v>0</v>
      </c>
      <c r="K248" s="175" t="s">
        <v>131</v>
      </c>
      <c r="L248" s="37"/>
      <c r="M248" s="180" t="s">
        <v>19</v>
      </c>
      <c r="N248" s="181" t="s">
        <v>43</v>
      </c>
      <c r="O248" s="59"/>
      <c r="P248" s="182">
        <f>O248*H248</f>
        <v>0</v>
      </c>
      <c r="Q248" s="182">
        <v>0</v>
      </c>
      <c r="R248" s="182">
        <f>Q248*H248</f>
        <v>0</v>
      </c>
      <c r="S248" s="182">
        <v>0.041</v>
      </c>
      <c r="T248" s="183">
        <f>S248*H248</f>
        <v>1.7859600000000002</v>
      </c>
      <c r="AR248" s="16" t="s">
        <v>132</v>
      </c>
      <c r="AT248" s="16" t="s">
        <v>127</v>
      </c>
      <c r="AU248" s="16" t="s">
        <v>82</v>
      </c>
      <c r="AY248" s="16" t="s">
        <v>125</v>
      </c>
      <c r="BE248" s="184">
        <f>IF(N248="základní",J248,0)</f>
        <v>0</v>
      </c>
      <c r="BF248" s="184">
        <f>IF(N248="snížená",J248,0)</f>
        <v>0</v>
      </c>
      <c r="BG248" s="184">
        <f>IF(N248="zákl. přenesená",J248,0)</f>
        <v>0</v>
      </c>
      <c r="BH248" s="184">
        <f>IF(N248="sníž. přenesená",J248,0)</f>
        <v>0</v>
      </c>
      <c r="BI248" s="184">
        <f>IF(N248="nulová",J248,0)</f>
        <v>0</v>
      </c>
      <c r="BJ248" s="16" t="s">
        <v>80</v>
      </c>
      <c r="BK248" s="184">
        <f>ROUND(I248*H248,2)</f>
        <v>0</v>
      </c>
      <c r="BL248" s="16" t="s">
        <v>132</v>
      </c>
      <c r="BM248" s="16" t="s">
        <v>429</v>
      </c>
    </row>
    <row r="249" spans="2:47" s="1" customFormat="1" ht="38.4">
      <c r="B249" s="33"/>
      <c r="C249" s="34"/>
      <c r="D249" s="185" t="s">
        <v>134</v>
      </c>
      <c r="E249" s="34"/>
      <c r="F249" s="186" t="s">
        <v>430</v>
      </c>
      <c r="G249" s="34"/>
      <c r="H249" s="34"/>
      <c r="I249" s="102"/>
      <c r="J249" s="34"/>
      <c r="K249" s="34"/>
      <c r="L249" s="37"/>
      <c r="M249" s="187"/>
      <c r="N249" s="59"/>
      <c r="O249" s="59"/>
      <c r="P249" s="59"/>
      <c r="Q249" s="59"/>
      <c r="R249" s="59"/>
      <c r="S249" s="59"/>
      <c r="T249" s="60"/>
      <c r="AT249" s="16" t="s">
        <v>134</v>
      </c>
      <c r="AU249" s="16" t="s">
        <v>82</v>
      </c>
    </row>
    <row r="250" spans="2:51" s="11" customFormat="1" ht="10.2">
      <c r="B250" s="188"/>
      <c r="C250" s="189"/>
      <c r="D250" s="185" t="s">
        <v>136</v>
      </c>
      <c r="E250" s="190" t="s">
        <v>19</v>
      </c>
      <c r="F250" s="191" t="s">
        <v>330</v>
      </c>
      <c r="G250" s="189"/>
      <c r="H250" s="192">
        <v>43.56</v>
      </c>
      <c r="I250" s="193"/>
      <c r="J250" s="189"/>
      <c r="K250" s="189"/>
      <c r="L250" s="194"/>
      <c r="M250" s="195"/>
      <c r="N250" s="196"/>
      <c r="O250" s="196"/>
      <c r="P250" s="196"/>
      <c r="Q250" s="196"/>
      <c r="R250" s="196"/>
      <c r="S250" s="196"/>
      <c r="T250" s="197"/>
      <c r="AT250" s="198" t="s">
        <v>136</v>
      </c>
      <c r="AU250" s="198" t="s">
        <v>82</v>
      </c>
      <c r="AV250" s="11" t="s">
        <v>82</v>
      </c>
      <c r="AW250" s="11" t="s">
        <v>33</v>
      </c>
      <c r="AX250" s="11" t="s">
        <v>80</v>
      </c>
      <c r="AY250" s="198" t="s">
        <v>125</v>
      </c>
    </row>
    <row r="251" spans="2:65" s="1" customFormat="1" ht="20.4" customHeight="1">
      <c r="B251" s="33"/>
      <c r="C251" s="173" t="s">
        <v>431</v>
      </c>
      <c r="D251" s="173" t="s">
        <v>127</v>
      </c>
      <c r="E251" s="174" t="s">
        <v>432</v>
      </c>
      <c r="F251" s="175" t="s">
        <v>433</v>
      </c>
      <c r="G251" s="176" t="s">
        <v>130</v>
      </c>
      <c r="H251" s="177">
        <v>4</v>
      </c>
      <c r="I251" s="178"/>
      <c r="J251" s="179">
        <f>ROUND(I251*H251,2)</f>
        <v>0</v>
      </c>
      <c r="K251" s="175" t="s">
        <v>131</v>
      </c>
      <c r="L251" s="37"/>
      <c r="M251" s="180" t="s">
        <v>19</v>
      </c>
      <c r="N251" s="181" t="s">
        <v>43</v>
      </c>
      <c r="O251" s="59"/>
      <c r="P251" s="182">
        <f>O251*H251</f>
        <v>0</v>
      </c>
      <c r="Q251" s="182">
        <v>0</v>
      </c>
      <c r="R251" s="182">
        <f>Q251*H251</f>
        <v>0</v>
      </c>
      <c r="S251" s="182">
        <v>0.076</v>
      </c>
      <c r="T251" s="183">
        <f>S251*H251</f>
        <v>0.304</v>
      </c>
      <c r="AR251" s="16" t="s">
        <v>132</v>
      </c>
      <c r="AT251" s="16" t="s">
        <v>127</v>
      </c>
      <c r="AU251" s="16" t="s">
        <v>82</v>
      </c>
      <c r="AY251" s="16" t="s">
        <v>125</v>
      </c>
      <c r="BE251" s="184">
        <f>IF(N251="základní",J251,0)</f>
        <v>0</v>
      </c>
      <c r="BF251" s="184">
        <f>IF(N251="snížená",J251,0)</f>
        <v>0</v>
      </c>
      <c r="BG251" s="184">
        <f>IF(N251="zákl. přenesená",J251,0)</f>
        <v>0</v>
      </c>
      <c r="BH251" s="184">
        <f>IF(N251="sníž. přenesená",J251,0)</f>
        <v>0</v>
      </c>
      <c r="BI251" s="184">
        <f>IF(N251="nulová",J251,0)</f>
        <v>0</v>
      </c>
      <c r="BJ251" s="16" t="s">
        <v>80</v>
      </c>
      <c r="BK251" s="184">
        <f>ROUND(I251*H251,2)</f>
        <v>0</v>
      </c>
      <c r="BL251" s="16" t="s">
        <v>132</v>
      </c>
      <c r="BM251" s="16" t="s">
        <v>434</v>
      </c>
    </row>
    <row r="252" spans="2:47" s="1" customFormat="1" ht="38.4">
      <c r="B252" s="33"/>
      <c r="C252" s="34"/>
      <c r="D252" s="185" t="s">
        <v>134</v>
      </c>
      <c r="E252" s="34"/>
      <c r="F252" s="186" t="s">
        <v>430</v>
      </c>
      <c r="G252" s="34"/>
      <c r="H252" s="34"/>
      <c r="I252" s="102"/>
      <c r="J252" s="34"/>
      <c r="K252" s="34"/>
      <c r="L252" s="37"/>
      <c r="M252" s="187"/>
      <c r="N252" s="59"/>
      <c r="O252" s="59"/>
      <c r="P252" s="59"/>
      <c r="Q252" s="59"/>
      <c r="R252" s="59"/>
      <c r="S252" s="59"/>
      <c r="T252" s="60"/>
      <c r="AT252" s="16" t="s">
        <v>134</v>
      </c>
      <c r="AU252" s="16" t="s">
        <v>82</v>
      </c>
    </row>
    <row r="253" spans="2:51" s="11" customFormat="1" ht="10.2">
      <c r="B253" s="188"/>
      <c r="C253" s="189"/>
      <c r="D253" s="185" t="s">
        <v>136</v>
      </c>
      <c r="E253" s="190" t="s">
        <v>19</v>
      </c>
      <c r="F253" s="191" t="s">
        <v>435</v>
      </c>
      <c r="G253" s="189"/>
      <c r="H253" s="192">
        <v>4</v>
      </c>
      <c r="I253" s="193"/>
      <c r="J253" s="189"/>
      <c r="K253" s="189"/>
      <c r="L253" s="194"/>
      <c r="M253" s="195"/>
      <c r="N253" s="196"/>
      <c r="O253" s="196"/>
      <c r="P253" s="196"/>
      <c r="Q253" s="196"/>
      <c r="R253" s="196"/>
      <c r="S253" s="196"/>
      <c r="T253" s="197"/>
      <c r="AT253" s="198" t="s">
        <v>136</v>
      </c>
      <c r="AU253" s="198" t="s">
        <v>82</v>
      </c>
      <c r="AV253" s="11" t="s">
        <v>82</v>
      </c>
      <c r="AW253" s="11" t="s">
        <v>33</v>
      </c>
      <c r="AX253" s="11" t="s">
        <v>80</v>
      </c>
      <c r="AY253" s="198" t="s">
        <v>125</v>
      </c>
    </row>
    <row r="254" spans="2:65" s="1" customFormat="1" ht="20.4" customHeight="1">
      <c r="B254" s="33"/>
      <c r="C254" s="173" t="s">
        <v>436</v>
      </c>
      <c r="D254" s="173" t="s">
        <v>127</v>
      </c>
      <c r="E254" s="174" t="s">
        <v>437</v>
      </c>
      <c r="F254" s="175" t="s">
        <v>438</v>
      </c>
      <c r="G254" s="176" t="s">
        <v>130</v>
      </c>
      <c r="H254" s="177">
        <v>77.158</v>
      </c>
      <c r="I254" s="178"/>
      <c r="J254" s="179">
        <f>ROUND(I254*H254,2)</f>
        <v>0</v>
      </c>
      <c r="K254" s="175" t="s">
        <v>439</v>
      </c>
      <c r="L254" s="37"/>
      <c r="M254" s="180" t="s">
        <v>19</v>
      </c>
      <c r="N254" s="181" t="s">
        <v>43</v>
      </c>
      <c r="O254" s="59"/>
      <c r="P254" s="182">
        <f>O254*H254</f>
        <v>0</v>
      </c>
      <c r="Q254" s="182">
        <v>0</v>
      </c>
      <c r="R254" s="182">
        <f>Q254*H254</f>
        <v>0</v>
      </c>
      <c r="S254" s="182">
        <v>0.063</v>
      </c>
      <c r="T254" s="183">
        <f>S254*H254</f>
        <v>4.860954</v>
      </c>
      <c r="AR254" s="16" t="s">
        <v>132</v>
      </c>
      <c r="AT254" s="16" t="s">
        <v>127</v>
      </c>
      <c r="AU254" s="16" t="s">
        <v>82</v>
      </c>
      <c r="AY254" s="16" t="s">
        <v>125</v>
      </c>
      <c r="BE254" s="184">
        <f>IF(N254="základní",J254,0)</f>
        <v>0</v>
      </c>
      <c r="BF254" s="184">
        <f>IF(N254="snížená",J254,0)</f>
        <v>0</v>
      </c>
      <c r="BG254" s="184">
        <f>IF(N254="zákl. přenesená",J254,0)</f>
        <v>0</v>
      </c>
      <c r="BH254" s="184">
        <f>IF(N254="sníž. přenesená",J254,0)</f>
        <v>0</v>
      </c>
      <c r="BI254" s="184">
        <f>IF(N254="nulová",J254,0)</f>
        <v>0</v>
      </c>
      <c r="BJ254" s="16" t="s">
        <v>80</v>
      </c>
      <c r="BK254" s="184">
        <f>ROUND(I254*H254,2)</f>
        <v>0</v>
      </c>
      <c r="BL254" s="16" t="s">
        <v>132</v>
      </c>
      <c r="BM254" s="16" t="s">
        <v>440</v>
      </c>
    </row>
    <row r="255" spans="2:47" s="1" customFormat="1" ht="86.4">
      <c r="B255" s="33"/>
      <c r="C255" s="34"/>
      <c r="D255" s="185" t="s">
        <v>134</v>
      </c>
      <c r="E255" s="34"/>
      <c r="F255" s="186" t="s">
        <v>441</v>
      </c>
      <c r="G255" s="34"/>
      <c r="H255" s="34"/>
      <c r="I255" s="102"/>
      <c r="J255" s="34"/>
      <c r="K255" s="34"/>
      <c r="L255" s="37"/>
      <c r="M255" s="187"/>
      <c r="N255" s="59"/>
      <c r="O255" s="59"/>
      <c r="P255" s="59"/>
      <c r="Q255" s="59"/>
      <c r="R255" s="59"/>
      <c r="S255" s="59"/>
      <c r="T255" s="60"/>
      <c r="AT255" s="16" t="s">
        <v>134</v>
      </c>
      <c r="AU255" s="16" t="s">
        <v>82</v>
      </c>
    </row>
    <row r="256" spans="2:51" s="11" customFormat="1" ht="10.2">
      <c r="B256" s="188"/>
      <c r="C256" s="189"/>
      <c r="D256" s="185" t="s">
        <v>136</v>
      </c>
      <c r="E256" s="190" t="s">
        <v>19</v>
      </c>
      <c r="F256" s="191" t="s">
        <v>442</v>
      </c>
      <c r="G256" s="189"/>
      <c r="H256" s="192">
        <v>77.158</v>
      </c>
      <c r="I256" s="193"/>
      <c r="J256" s="189"/>
      <c r="K256" s="189"/>
      <c r="L256" s="194"/>
      <c r="M256" s="195"/>
      <c r="N256" s="196"/>
      <c r="O256" s="196"/>
      <c r="P256" s="196"/>
      <c r="Q256" s="196"/>
      <c r="R256" s="196"/>
      <c r="S256" s="196"/>
      <c r="T256" s="197"/>
      <c r="AT256" s="198" t="s">
        <v>136</v>
      </c>
      <c r="AU256" s="198" t="s">
        <v>82</v>
      </c>
      <c r="AV256" s="11" t="s">
        <v>82</v>
      </c>
      <c r="AW256" s="11" t="s">
        <v>33</v>
      </c>
      <c r="AX256" s="11" t="s">
        <v>80</v>
      </c>
      <c r="AY256" s="198" t="s">
        <v>125</v>
      </c>
    </row>
    <row r="257" spans="2:65" s="1" customFormat="1" ht="20.4" customHeight="1">
      <c r="B257" s="33"/>
      <c r="C257" s="173" t="s">
        <v>443</v>
      </c>
      <c r="D257" s="173" t="s">
        <v>127</v>
      </c>
      <c r="E257" s="174" t="s">
        <v>444</v>
      </c>
      <c r="F257" s="175" t="s">
        <v>445</v>
      </c>
      <c r="G257" s="176" t="s">
        <v>130</v>
      </c>
      <c r="H257" s="177">
        <v>12.12</v>
      </c>
      <c r="I257" s="178"/>
      <c r="J257" s="179">
        <f>ROUND(I257*H257,2)</f>
        <v>0</v>
      </c>
      <c r="K257" s="175" t="s">
        <v>439</v>
      </c>
      <c r="L257" s="37"/>
      <c r="M257" s="180" t="s">
        <v>19</v>
      </c>
      <c r="N257" s="181" t="s">
        <v>43</v>
      </c>
      <c r="O257" s="59"/>
      <c r="P257" s="182">
        <f>O257*H257</f>
        <v>0</v>
      </c>
      <c r="Q257" s="182">
        <v>0</v>
      </c>
      <c r="R257" s="182">
        <f>Q257*H257</f>
        <v>0</v>
      </c>
      <c r="S257" s="182">
        <v>0</v>
      </c>
      <c r="T257" s="183">
        <f>S257*H257</f>
        <v>0</v>
      </c>
      <c r="AR257" s="16" t="s">
        <v>132</v>
      </c>
      <c r="AT257" s="16" t="s">
        <v>127</v>
      </c>
      <c r="AU257" s="16" t="s">
        <v>82</v>
      </c>
      <c r="AY257" s="16" t="s">
        <v>125</v>
      </c>
      <c r="BE257" s="184">
        <f>IF(N257="základní",J257,0)</f>
        <v>0</v>
      </c>
      <c r="BF257" s="184">
        <f>IF(N257="snížená",J257,0)</f>
        <v>0</v>
      </c>
      <c r="BG257" s="184">
        <f>IF(N257="zákl. přenesená",J257,0)</f>
        <v>0</v>
      </c>
      <c r="BH257" s="184">
        <f>IF(N257="sníž. přenesená",J257,0)</f>
        <v>0</v>
      </c>
      <c r="BI257" s="184">
        <f>IF(N257="nulová",J257,0)</f>
        <v>0</v>
      </c>
      <c r="BJ257" s="16" t="s">
        <v>80</v>
      </c>
      <c r="BK257" s="184">
        <f>ROUND(I257*H257,2)</f>
        <v>0</v>
      </c>
      <c r="BL257" s="16" t="s">
        <v>132</v>
      </c>
      <c r="BM257" s="16" t="s">
        <v>446</v>
      </c>
    </row>
    <row r="258" spans="2:47" s="1" customFormat="1" ht="86.4">
      <c r="B258" s="33"/>
      <c r="C258" s="34"/>
      <c r="D258" s="185" t="s">
        <v>134</v>
      </c>
      <c r="E258" s="34"/>
      <c r="F258" s="186" t="s">
        <v>441</v>
      </c>
      <c r="G258" s="34"/>
      <c r="H258" s="34"/>
      <c r="I258" s="102"/>
      <c r="J258" s="34"/>
      <c r="K258" s="34"/>
      <c r="L258" s="37"/>
      <c r="M258" s="187"/>
      <c r="N258" s="59"/>
      <c r="O258" s="59"/>
      <c r="P258" s="59"/>
      <c r="Q258" s="59"/>
      <c r="R258" s="59"/>
      <c r="S258" s="59"/>
      <c r="T258" s="60"/>
      <c r="AT258" s="16" t="s">
        <v>134</v>
      </c>
      <c r="AU258" s="16" t="s">
        <v>82</v>
      </c>
    </row>
    <row r="259" spans="2:51" s="11" customFormat="1" ht="10.2">
      <c r="B259" s="188"/>
      <c r="C259" s="189"/>
      <c r="D259" s="185" t="s">
        <v>136</v>
      </c>
      <c r="E259" s="190" t="s">
        <v>19</v>
      </c>
      <c r="F259" s="191" t="s">
        <v>447</v>
      </c>
      <c r="G259" s="189"/>
      <c r="H259" s="192">
        <v>4</v>
      </c>
      <c r="I259" s="193"/>
      <c r="J259" s="189"/>
      <c r="K259" s="189"/>
      <c r="L259" s="194"/>
      <c r="M259" s="195"/>
      <c r="N259" s="196"/>
      <c r="O259" s="196"/>
      <c r="P259" s="196"/>
      <c r="Q259" s="196"/>
      <c r="R259" s="196"/>
      <c r="S259" s="196"/>
      <c r="T259" s="197"/>
      <c r="AT259" s="198" t="s">
        <v>136</v>
      </c>
      <c r="AU259" s="198" t="s">
        <v>82</v>
      </c>
      <c r="AV259" s="11" t="s">
        <v>82</v>
      </c>
      <c r="AW259" s="11" t="s">
        <v>33</v>
      </c>
      <c r="AX259" s="11" t="s">
        <v>72</v>
      </c>
      <c r="AY259" s="198" t="s">
        <v>125</v>
      </c>
    </row>
    <row r="260" spans="2:51" s="11" customFormat="1" ht="10.2">
      <c r="B260" s="188"/>
      <c r="C260" s="189"/>
      <c r="D260" s="185" t="s">
        <v>136</v>
      </c>
      <c r="E260" s="190" t="s">
        <v>19</v>
      </c>
      <c r="F260" s="191" t="s">
        <v>448</v>
      </c>
      <c r="G260" s="189"/>
      <c r="H260" s="192">
        <v>3.92</v>
      </c>
      <c r="I260" s="193"/>
      <c r="J260" s="189"/>
      <c r="K260" s="189"/>
      <c r="L260" s="194"/>
      <c r="M260" s="195"/>
      <c r="N260" s="196"/>
      <c r="O260" s="196"/>
      <c r="P260" s="196"/>
      <c r="Q260" s="196"/>
      <c r="R260" s="196"/>
      <c r="S260" s="196"/>
      <c r="T260" s="197"/>
      <c r="AT260" s="198" t="s">
        <v>136</v>
      </c>
      <c r="AU260" s="198" t="s">
        <v>82</v>
      </c>
      <c r="AV260" s="11" t="s">
        <v>82</v>
      </c>
      <c r="AW260" s="11" t="s">
        <v>33</v>
      </c>
      <c r="AX260" s="11" t="s">
        <v>72</v>
      </c>
      <c r="AY260" s="198" t="s">
        <v>125</v>
      </c>
    </row>
    <row r="261" spans="2:51" s="11" customFormat="1" ht="10.2">
      <c r="B261" s="188"/>
      <c r="C261" s="189"/>
      <c r="D261" s="185" t="s">
        <v>136</v>
      </c>
      <c r="E261" s="190" t="s">
        <v>19</v>
      </c>
      <c r="F261" s="191" t="s">
        <v>449</v>
      </c>
      <c r="G261" s="189"/>
      <c r="H261" s="192">
        <v>4.2</v>
      </c>
      <c r="I261" s="193"/>
      <c r="J261" s="189"/>
      <c r="K261" s="189"/>
      <c r="L261" s="194"/>
      <c r="M261" s="195"/>
      <c r="N261" s="196"/>
      <c r="O261" s="196"/>
      <c r="P261" s="196"/>
      <c r="Q261" s="196"/>
      <c r="R261" s="196"/>
      <c r="S261" s="196"/>
      <c r="T261" s="197"/>
      <c r="AT261" s="198" t="s">
        <v>136</v>
      </c>
      <c r="AU261" s="198" t="s">
        <v>82</v>
      </c>
      <c r="AV261" s="11" t="s">
        <v>82</v>
      </c>
      <c r="AW261" s="11" t="s">
        <v>33</v>
      </c>
      <c r="AX261" s="11" t="s">
        <v>72</v>
      </c>
      <c r="AY261" s="198" t="s">
        <v>125</v>
      </c>
    </row>
    <row r="262" spans="2:51" s="12" customFormat="1" ht="10.2">
      <c r="B262" s="209"/>
      <c r="C262" s="210"/>
      <c r="D262" s="185" t="s">
        <v>136</v>
      </c>
      <c r="E262" s="211" t="s">
        <v>19</v>
      </c>
      <c r="F262" s="212" t="s">
        <v>223</v>
      </c>
      <c r="G262" s="210"/>
      <c r="H262" s="213">
        <v>12.12</v>
      </c>
      <c r="I262" s="214"/>
      <c r="J262" s="210"/>
      <c r="K262" s="210"/>
      <c r="L262" s="215"/>
      <c r="M262" s="216"/>
      <c r="N262" s="217"/>
      <c r="O262" s="217"/>
      <c r="P262" s="217"/>
      <c r="Q262" s="217"/>
      <c r="R262" s="217"/>
      <c r="S262" s="217"/>
      <c r="T262" s="218"/>
      <c r="AT262" s="219" t="s">
        <v>136</v>
      </c>
      <c r="AU262" s="219" t="s">
        <v>82</v>
      </c>
      <c r="AV262" s="12" t="s">
        <v>132</v>
      </c>
      <c r="AW262" s="12" t="s">
        <v>33</v>
      </c>
      <c r="AX262" s="12" t="s">
        <v>80</v>
      </c>
      <c r="AY262" s="219" t="s">
        <v>125</v>
      </c>
    </row>
    <row r="263" spans="2:63" s="10" customFormat="1" ht="22.8" customHeight="1">
      <c r="B263" s="157"/>
      <c r="C263" s="158"/>
      <c r="D263" s="159" t="s">
        <v>71</v>
      </c>
      <c r="E263" s="171" t="s">
        <v>450</v>
      </c>
      <c r="F263" s="171" t="s">
        <v>451</v>
      </c>
      <c r="G263" s="158"/>
      <c r="H263" s="158"/>
      <c r="I263" s="161"/>
      <c r="J263" s="172">
        <f>BK263</f>
        <v>0</v>
      </c>
      <c r="K263" s="158"/>
      <c r="L263" s="163"/>
      <c r="M263" s="164"/>
      <c r="N263" s="165"/>
      <c r="O263" s="165"/>
      <c r="P263" s="166">
        <f>SUM(P264:P272)</f>
        <v>0</v>
      </c>
      <c r="Q263" s="165"/>
      <c r="R263" s="166">
        <f>SUM(R264:R272)</f>
        <v>0</v>
      </c>
      <c r="S263" s="165"/>
      <c r="T263" s="167">
        <f>SUM(T264:T272)</f>
        <v>0</v>
      </c>
      <c r="AR263" s="168" t="s">
        <v>80</v>
      </c>
      <c r="AT263" s="169" t="s">
        <v>71</v>
      </c>
      <c r="AU263" s="169" t="s">
        <v>80</v>
      </c>
      <c r="AY263" s="168" t="s">
        <v>125</v>
      </c>
      <c r="BK263" s="170">
        <f>SUM(BK264:BK272)</f>
        <v>0</v>
      </c>
    </row>
    <row r="264" spans="2:65" s="1" customFormat="1" ht="20.4" customHeight="1">
      <c r="B264" s="33"/>
      <c r="C264" s="173" t="s">
        <v>452</v>
      </c>
      <c r="D264" s="173" t="s">
        <v>127</v>
      </c>
      <c r="E264" s="174" t="s">
        <v>453</v>
      </c>
      <c r="F264" s="175" t="s">
        <v>454</v>
      </c>
      <c r="G264" s="176" t="s">
        <v>455</v>
      </c>
      <c r="H264" s="177">
        <v>721.491</v>
      </c>
      <c r="I264" s="178"/>
      <c r="J264" s="179">
        <f>ROUND(I264*H264,2)</f>
        <v>0</v>
      </c>
      <c r="K264" s="175" t="s">
        <v>131</v>
      </c>
      <c r="L264" s="37"/>
      <c r="M264" s="180" t="s">
        <v>19</v>
      </c>
      <c r="N264" s="181" t="s">
        <v>43</v>
      </c>
      <c r="O264" s="59"/>
      <c r="P264" s="182">
        <f>O264*H264</f>
        <v>0</v>
      </c>
      <c r="Q264" s="182">
        <v>0</v>
      </c>
      <c r="R264" s="182">
        <f>Q264*H264</f>
        <v>0</v>
      </c>
      <c r="S264" s="182">
        <v>0</v>
      </c>
      <c r="T264" s="183">
        <f>S264*H264</f>
        <v>0</v>
      </c>
      <c r="AR264" s="16" t="s">
        <v>132</v>
      </c>
      <c r="AT264" s="16" t="s">
        <v>127</v>
      </c>
      <c r="AU264" s="16" t="s">
        <v>82</v>
      </c>
      <c r="AY264" s="16" t="s">
        <v>125</v>
      </c>
      <c r="BE264" s="184">
        <f>IF(N264="základní",J264,0)</f>
        <v>0</v>
      </c>
      <c r="BF264" s="184">
        <f>IF(N264="snížená",J264,0)</f>
        <v>0</v>
      </c>
      <c r="BG264" s="184">
        <f>IF(N264="zákl. přenesená",J264,0)</f>
        <v>0</v>
      </c>
      <c r="BH264" s="184">
        <f>IF(N264="sníž. přenesená",J264,0)</f>
        <v>0</v>
      </c>
      <c r="BI264" s="184">
        <f>IF(N264="nulová",J264,0)</f>
        <v>0</v>
      </c>
      <c r="BJ264" s="16" t="s">
        <v>80</v>
      </c>
      <c r="BK264" s="184">
        <f>ROUND(I264*H264,2)</f>
        <v>0</v>
      </c>
      <c r="BL264" s="16" t="s">
        <v>132</v>
      </c>
      <c r="BM264" s="16" t="s">
        <v>456</v>
      </c>
    </row>
    <row r="265" spans="2:47" s="1" customFormat="1" ht="115.2">
      <c r="B265" s="33"/>
      <c r="C265" s="34"/>
      <c r="D265" s="185" t="s">
        <v>134</v>
      </c>
      <c r="E265" s="34"/>
      <c r="F265" s="186" t="s">
        <v>457</v>
      </c>
      <c r="G265" s="34"/>
      <c r="H265" s="34"/>
      <c r="I265" s="102"/>
      <c r="J265" s="34"/>
      <c r="K265" s="34"/>
      <c r="L265" s="37"/>
      <c r="M265" s="187"/>
      <c r="N265" s="59"/>
      <c r="O265" s="59"/>
      <c r="P265" s="59"/>
      <c r="Q265" s="59"/>
      <c r="R265" s="59"/>
      <c r="S265" s="59"/>
      <c r="T265" s="60"/>
      <c r="AT265" s="16" t="s">
        <v>134</v>
      </c>
      <c r="AU265" s="16" t="s">
        <v>82</v>
      </c>
    </row>
    <row r="266" spans="2:65" s="1" customFormat="1" ht="20.4" customHeight="1">
      <c r="B266" s="33"/>
      <c r="C266" s="173" t="s">
        <v>458</v>
      </c>
      <c r="D266" s="173" t="s">
        <v>127</v>
      </c>
      <c r="E266" s="174" t="s">
        <v>459</v>
      </c>
      <c r="F266" s="175" t="s">
        <v>460</v>
      </c>
      <c r="G266" s="176" t="s">
        <v>455</v>
      </c>
      <c r="H266" s="177">
        <v>721.491</v>
      </c>
      <c r="I266" s="178"/>
      <c r="J266" s="179">
        <f>ROUND(I266*H266,2)</f>
        <v>0</v>
      </c>
      <c r="K266" s="175" t="s">
        <v>131</v>
      </c>
      <c r="L266" s="37"/>
      <c r="M266" s="180" t="s">
        <v>19</v>
      </c>
      <c r="N266" s="181" t="s">
        <v>43</v>
      </c>
      <c r="O266" s="59"/>
      <c r="P266" s="182">
        <f>O266*H266</f>
        <v>0</v>
      </c>
      <c r="Q266" s="182">
        <v>0</v>
      </c>
      <c r="R266" s="182">
        <f>Q266*H266</f>
        <v>0</v>
      </c>
      <c r="S266" s="182">
        <v>0</v>
      </c>
      <c r="T266" s="183">
        <f>S266*H266</f>
        <v>0</v>
      </c>
      <c r="AR266" s="16" t="s">
        <v>132</v>
      </c>
      <c r="AT266" s="16" t="s">
        <v>127</v>
      </c>
      <c r="AU266" s="16" t="s">
        <v>82</v>
      </c>
      <c r="AY266" s="16" t="s">
        <v>125</v>
      </c>
      <c r="BE266" s="184">
        <f>IF(N266="základní",J266,0)</f>
        <v>0</v>
      </c>
      <c r="BF266" s="184">
        <f>IF(N266="snížená",J266,0)</f>
        <v>0</v>
      </c>
      <c r="BG266" s="184">
        <f>IF(N266="zákl. přenesená",J266,0)</f>
        <v>0</v>
      </c>
      <c r="BH266" s="184">
        <f>IF(N266="sníž. přenesená",J266,0)</f>
        <v>0</v>
      </c>
      <c r="BI266" s="184">
        <f>IF(N266="nulová",J266,0)</f>
        <v>0</v>
      </c>
      <c r="BJ266" s="16" t="s">
        <v>80</v>
      </c>
      <c r="BK266" s="184">
        <f>ROUND(I266*H266,2)</f>
        <v>0</v>
      </c>
      <c r="BL266" s="16" t="s">
        <v>132</v>
      </c>
      <c r="BM266" s="16" t="s">
        <v>461</v>
      </c>
    </row>
    <row r="267" spans="2:47" s="1" customFormat="1" ht="76.8">
      <c r="B267" s="33"/>
      <c r="C267" s="34"/>
      <c r="D267" s="185" t="s">
        <v>134</v>
      </c>
      <c r="E267" s="34"/>
      <c r="F267" s="186" t="s">
        <v>462</v>
      </c>
      <c r="G267" s="34"/>
      <c r="H267" s="34"/>
      <c r="I267" s="102"/>
      <c r="J267" s="34"/>
      <c r="K267" s="34"/>
      <c r="L267" s="37"/>
      <c r="M267" s="187"/>
      <c r="N267" s="59"/>
      <c r="O267" s="59"/>
      <c r="P267" s="59"/>
      <c r="Q267" s="59"/>
      <c r="R267" s="59"/>
      <c r="S267" s="59"/>
      <c r="T267" s="60"/>
      <c r="AT267" s="16" t="s">
        <v>134</v>
      </c>
      <c r="AU267" s="16" t="s">
        <v>82</v>
      </c>
    </row>
    <row r="268" spans="2:65" s="1" customFormat="1" ht="20.4" customHeight="1">
      <c r="B268" s="33"/>
      <c r="C268" s="173" t="s">
        <v>463</v>
      </c>
      <c r="D268" s="173" t="s">
        <v>127</v>
      </c>
      <c r="E268" s="174" t="s">
        <v>464</v>
      </c>
      <c r="F268" s="175" t="s">
        <v>465</v>
      </c>
      <c r="G268" s="176" t="s">
        <v>455</v>
      </c>
      <c r="H268" s="177">
        <v>7936.401</v>
      </c>
      <c r="I268" s="178"/>
      <c r="J268" s="179">
        <f>ROUND(I268*H268,2)</f>
        <v>0</v>
      </c>
      <c r="K268" s="175" t="s">
        <v>131</v>
      </c>
      <c r="L268" s="37"/>
      <c r="M268" s="180" t="s">
        <v>19</v>
      </c>
      <c r="N268" s="181" t="s">
        <v>43</v>
      </c>
      <c r="O268" s="59"/>
      <c r="P268" s="182">
        <f>O268*H268</f>
        <v>0</v>
      </c>
      <c r="Q268" s="182">
        <v>0</v>
      </c>
      <c r="R268" s="182">
        <f>Q268*H268</f>
        <v>0</v>
      </c>
      <c r="S268" s="182">
        <v>0</v>
      </c>
      <c r="T268" s="183">
        <f>S268*H268</f>
        <v>0</v>
      </c>
      <c r="AR268" s="16" t="s">
        <v>132</v>
      </c>
      <c r="AT268" s="16" t="s">
        <v>127</v>
      </c>
      <c r="AU268" s="16" t="s">
        <v>82</v>
      </c>
      <c r="AY268" s="16" t="s">
        <v>125</v>
      </c>
      <c r="BE268" s="184">
        <f>IF(N268="základní",J268,0)</f>
        <v>0</v>
      </c>
      <c r="BF268" s="184">
        <f>IF(N268="snížená",J268,0)</f>
        <v>0</v>
      </c>
      <c r="BG268" s="184">
        <f>IF(N268="zákl. přenesená",J268,0)</f>
        <v>0</v>
      </c>
      <c r="BH268" s="184">
        <f>IF(N268="sníž. přenesená",J268,0)</f>
        <v>0</v>
      </c>
      <c r="BI268" s="184">
        <f>IF(N268="nulová",J268,0)</f>
        <v>0</v>
      </c>
      <c r="BJ268" s="16" t="s">
        <v>80</v>
      </c>
      <c r="BK268" s="184">
        <f>ROUND(I268*H268,2)</f>
        <v>0</v>
      </c>
      <c r="BL268" s="16" t="s">
        <v>132</v>
      </c>
      <c r="BM268" s="16" t="s">
        <v>466</v>
      </c>
    </row>
    <row r="269" spans="2:47" s="1" customFormat="1" ht="76.8">
      <c r="B269" s="33"/>
      <c r="C269" s="34"/>
      <c r="D269" s="185" t="s">
        <v>134</v>
      </c>
      <c r="E269" s="34"/>
      <c r="F269" s="186" t="s">
        <v>462</v>
      </c>
      <c r="G269" s="34"/>
      <c r="H269" s="34"/>
      <c r="I269" s="102"/>
      <c r="J269" s="34"/>
      <c r="K269" s="34"/>
      <c r="L269" s="37"/>
      <c r="M269" s="187"/>
      <c r="N269" s="59"/>
      <c r="O269" s="59"/>
      <c r="P269" s="59"/>
      <c r="Q269" s="59"/>
      <c r="R269" s="59"/>
      <c r="S269" s="59"/>
      <c r="T269" s="60"/>
      <c r="AT269" s="16" t="s">
        <v>134</v>
      </c>
      <c r="AU269" s="16" t="s">
        <v>82</v>
      </c>
    </row>
    <row r="270" spans="2:51" s="11" customFormat="1" ht="10.2">
      <c r="B270" s="188"/>
      <c r="C270" s="189"/>
      <c r="D270" s="185" t="s">
        <v>136</v>
      </c>
      <c r="E270" s="189"/>
      <c r="F270" s="191" t="s">
        <v>467</v>
      </c>
      <c r="G270" s="189"/>
      <c r="H270" s="192">
        <v>7936.401</v>
      </c>
      <c r="I270" s="193"/>
      <c r="J270" s="189"/>
      <c r="K270" s="189"/>
      <c r="L270" s="194"/>
      <c r="M270" s="195"/>
      <c r="N270" s="196"/>
      <c r="O270" s="196"/>
      <c r="P270" s="196"/>
      <c r="Q270" s="196"/>
      <c r="R270" s="196"/>
      <c r="S270" s="196"/>
      <c r="T270" s="197"/>
      <c r="AT270" s="198" t="s">
        <v>136</v>
      </c>
      <c r="AU270" s="198" t="s">
        <v>82</v>
      </c>
      <c r="AV270" s="11" t="s">
        <v>82</v>
      </c>
      <c r="AW270" s="11" t="s">
        <v>4</v>
      </c>
      <c r="AX270" s="11" t="s">
        <v>80</v>
      </c>
      <c r="AY270" s="198" t="s">
        <v>125</v>
      </c>
    </row>
    <row r="271" spans="2:65" s="1" customFormat="1" ht="20.4" customHeight="1">
      <c r="B271" s="33"/>
      <c r="C271" s="173" t="s">
        <v>468</v>
      </c>
      <c r="D271" s="173" t="s">
        <v>127</v>
      </c>
      <c r="E271" s="174" t="s">
        <v>469</v>
      </c>
      <c r="F271" s="175" t="s">
        <v>470</v>
      </c>
      <c r="G271" s="176" t="s">
        <v>455</v>
      </c>
      <c r="H271" s="177">
        <v>779.631</v>
      </c>
      <c r="I271" s="178"/>
      <c r="J271" s="179">
        <f>ROUND(I271*H271,2)</f>
        <v>0</v>
      </c>
      <c r="K271" s="175" t="s">
        <v>131</v>
      </c>
      <c r="L271" s="37"/>
      <c r="M271" s="180" t="s">
        <v>19</v>
      </c>
      <c r="N271" s="181" t="s">
        <v>43</v>
      </c>
      <c r="O271" s="59"/>
      <c r="P271" s="182">
        <f>O271*H271</f>
        <v>0</v>
      </c>
      <c r="Q271" s="182">
        <v>0</v>
      </c>
      <c r="R271" s="182">
        <f>Q271*H271</f>
        <v>0</v>
      </c>
      <c r="S271" s="182">
        <v>0</v>
      </c>
      <c r="T271" s="183">
        <f>S271*H271</f>
        <v>0</v>
      </c>
      <c r="AR271" s="16" t="s">
        <v>132</v>
      </c>
      <c r="AT271" s="16" t="s">
        <v>127</v>
      </c>
      <c r="AU271" s="16" t="s">
        <v>82</v>
      </c>
      <c r="AY271" s="16" t="s">
        <v>125</v>
      </c>
      <c r="BE271" s="184">
        <f>IF(N271="základní",J271,0)</f>
        <v>0</v>
      </c>
      <c r="BF271" s="184">
        <f>IF(N271="snížená",J271,0)</f>
        <v>0</v>
      </c>
      <c r="BG271" s="184">
        <f>IF(N271="zákl. přenesená",J271,0)</f>
        <v>0</v>
      </c>
      <c r="BH271" s="184">
        <f>IF(N271="sníž. přenesená",J271,0)</f>
        <v>0</v>
      </c>
      <c r="BI271" s="184">
        <f>IF(N271="nulová",J271,0)</f>
        <v>0</v>
      </c>
      <c r="BJ271" s="16" t="s">
        <v>80</v>
      </c>
      <c r="BK271" s="184">
        <f>ROUND(I271*H271,2)</f>
        <v>0</v>
      </c>
      <c r="BL271" s="16" t="s">
        <v>132</v>
      </c>
      <c r="BM271" s="16" t="s">
        <v>471</v>
      </c>
    </row>
    <row r="272" spans="2:47" s="1" customFormat="1" ht="76.8">
      <c r="B272" s="33"/>
      <c r="C272" s="34"/>
      <c r="D272" s="185" t="s">
        <v>134</v>
      </c>
      <c r="E272" s="34"/>
      <c r="F272" s="186" t="s">
        <v>472</v>
      </c>
      <c r="G272" s="34"/>
      <c r="H272" s="34"/>
      <c r="I272" s="102"/>
      <c r="J272" s="34"/>
      <c r="K272" s="34"/>
      <c r="L272" s="37"/>
      <c r="M272" s="187"/>
      <c r="N272" s="59"/>
      <c r="O272" s="59"/>
      <c r="P272" s="59"/>
      <c r="Q272" s="59"/>
      <c r="R272" s="59"/>
      <c r="S272" s="59"/>
      <c r="T272" s="60"/>
      <c r="AT272" s="16" t="s">
        <v>134</v>
      </c>
      <c r="AU272" s="16" t="s">
        <v>82</v>
      </c>
    </row>
    <row r="273" spans="2:63" s="10" customFormat="1" ht="22.8" customHeight="1">
      <c r="B273" s="157"/>
      <c r="C273" s="158"/>
      <c r="D273" s="159" t="s">
        <v>71</v>
      </c>
      <c r="E273" s="171" t="s">
        <v>473</v>
      </c>
      <c r="F273" s="171" t="s">
        <v>474</v>
      </c>
      <c r="G273" s="158"/>
      <c r="H273" s="158"/>
      <c r="I273" s="161"/>
      <c r="J273" s="172">
        <f>BK273</f>
        <v>0</v>
      </c>
      <c r="K273" s="158"/>
      <c r="L273" s="163"/>
      <c r="M273" s="164"/>
      <c r="N273" s="165"/>
      <c r="O273" s="165"/>
      <c r="P273" s="166">
        <f>SUM(P274:P275)</f>
        <v>0</v>
      </c>
      <c r="Q273" s="165"/>
      <c r="R273" s="166">
        <f>SUM(R274:R275)</f>
        <v>0</v>
      </c>
      <c r="S273" s="165"/>
      <c r="T273" s="167">
        <f>SUM(T274:T275)</f>
        <v>0</v>
      </c>
      <c r="AR273" s="168" t="s">
        <v>80</v>
      </c>
      <c r="AT273" s="169" t="s">
        <v>71</v>
      </c>
      <c r="AU273" s="169" t="s">
        <v>80</v>
      </c>
      <c r="AY273" s="168" t="s">
        <v>125</v>
      </c>
      <c r="BK273" s="170">
        <f>SUM(BK274:BK275)</f>
        <v>0</v>
      </c>
    </row>
    <row r="274" spans="2:65" s="1" customFormat="1" ht="20.4" customHeight="1">
      <c r="B274" s="33"/>
      <c r="C274" s="173" t="s">
        <v>475</v>
      </c>
      <c r="D274" s="173" t="s">
        <v>127</v>
      </c>
      <c r="E274" s="174" t="s">
        <v>476</v>
      </c>
      <c r="F274" s="175" t="s">
        <v>477</v>
      </c>
      <c r="G274" s="176" t="s">
        <v>455</v>
      </c>
      <c r="H274" s="177">
        <v>755.963</v>
      </c>
      <c r="I274" s="178"/>
      <c r="J274" s="179">
        <f>ROUND(I274*H274,2)</f>
        <v>0</v>
      </c>
      <c r="K274" s="175" t="s">
        <v>131</v>
      </c>
      <c r="L274" s="37"/>
      <c r="M274" s="180" t="s">
        <v>19</v>
      </c>
      <c r="N274" s="181" t="s">
        <v>43</v>
      </c>
      <c r="O274" s="59"/>
      <c r="P274" s="182">
        <f>O274*H274</f>
        <v>0</v>
      </c>
      <c r="Q274" s="182">
        <v>0</v>
      </c>
      <c r="R274" s="182">
        <f>Q274*H274</f>
        <v>0</v>
      </c>
      <c r="S274" s="182">
        <v>0</v>
      </c>
      <c r="T274" s="183">
        <f>S274*H274</f>
        <v>0</v>
      </c>
      <c r="AR274" s="16" t="s">
        <v>132</v>
      </c>
      <c r="AT274" s="16" t="s">
        <v>127</v>
      </c>
      <c r="AU274" s="16" t="s">
        <v>82</v>
      </c>
      <c r="AY274" s="16" t="s">
        <v>125</v>
      </c>
      <c r="BE274" s="184">
        <f>IF(N274="základní",J274,0)</f>
        <v>0</v>
      </c>
      <c r="BF274" s="184">
        <f>IF(N274="snížená",J274,0)</f>
        <v>0</v>
      </c>
      <c r="BG274" s="184">
        <f>IF(N274="zákl. přenesená",J274,0)</f>
        <v>0</v>
      </c>
      <c r="BH274" s="184">
        <f>IF(N274="sníž. přenesená",J274,0)</f>
        <v>0</v>
      </c>
      <c r="BI274" s="184">
        <f>IF(N274="nulová",J274,0)</f>
        <v>0</v>
      </c>
      <c r="BJ274" s="16" t="s">
        <v>80</v>
      </c>
      <c r="BK274" s="184">
        <f>ROUND(I274*H274,2)</f>
        <v>0</v>
      </c>
      <c r="BL274" s="16" t="s">
        <v>132</v>
      </c>
      <c r="BM274" s="16" t="s">
        <v>478</v>
      </c>
    </row>
    <row r="275" spans="2:47" s="1" customFormat="1" ht="38.4">
      <c r="B275" s="33"/>
      <c r="C275" s="34"/>
      <c r="D275" s="185" t="s">
        <v>134</v>
      </c>
      <c r="E275" s="34"/>
      <c r="F275" s="186" t="s">
        <v>479</v>
      </c>
      <c r="G275" s="34"/>
      <c r="H275" s="34"/>
      <c r="I275" s="102"/>
      <c r="J275" s="34"/>
      <c r="K275" s="34"/>
      <c r="L275" s="37"/>
      <c r="M275" s="187"/>
      <c r="N275" s="59"/>
      <c r="O275" s="59"/>
      <c r="P275" s="59"/>
      <c r="Q275" s="59"/>
      <c r="R275" s="59"/>
      <c r="S275" s="59"/>
      <c r="T275" s="60"/>
      <c r="AT275" s="16" t="s">
        <v>134</v>
      </c>
      <c r="AU275" s="16" t="s">
        <v>82</v>
      </c>
    </row>
    <row r="276" spans="2:63" s="10" customFormat="1" ht="25.95" customHeight="1">
      <c r="B276" s="157"/>
      <c r="C276" s="158"/>
      <c r="D276" s="159" t="s">
        <v>71</v>
      </c>
      <c r="E276" s="160" t="s">
        <v>480</v>
      </c>
      <c r="F276" s="160" t="s">
        <v>481</v>
      </c>
      <c r="G276" s="158"/>
      <c r="H276" s="158"/>
      <c r="I276" s="161"/>
      <c r="J276" s="162">
        <f>BK276</f>
        <v>0</v>
      </c>
      <c r="K276" s="158"/>
      <c r="L276" s="163"/>
      <c r="M276" s="164"/>
      <c r="N276" s="165"/>
      <c r="O276" s="165"/>
      <c r="P276" s="166">
        <f>P277+P316+P326+P335+P346+P365+P388+P394</f>
        <v>0</v>
      </c>
      <c r="Q276" s="165"/>
      <c r="R276" s="166">
        <f>R277+R316+R326+R335+R346+R365+R388+R394</f>
        <v>23.66750892</v>
      </c>
      <c r="S276" s="165"/>
      <c r="T276" s="167">
        <f>T277+T316+T326+T335+T346+T365+T388+T394</f>
        <v>4.028558</v>
      </c>
      <c r="AR276" s="168" t="s">
        <v>82</v>
      </c>
      <c r="AT276" s="169" t="s">
        <v>71</v>
      </c>
      <c r="AU276" s="169" t="s">
        <v>72</v>
      </c>
      <c r="AY276" s="168" t="s">
        <v>125</v>
      </c>
      <c r="BK276" s="170">
        <f>BK277+BK316+BK326+BK335+BK346+BK365+BK388+BK394</f>
        <v>0</v>
      </c>
    </row>
    <row r="277" spans="2:63" s="10" customFormat="1" ht="22.8" customHeight="1">
      <c r="B277" s="157"/>
      <c r="C277" s="158"/>
      <c r="D277" s="159" t="s">
        <v>71</v>
      </c>
      <c r="E277" s="171" t="s">
        <v>482</v>
      </c>
      <c r="F277" s="171" t="s">
        <v>483</v>
      </c>
      <c r="G277" s="158"/>
      <c r="H277" s="158"/>
      <c r="I277" s="161"/>
      <c r="J277" s="172">
        <f>BK277</f>
        <v>0</v>
      </c>
      <c r="K277" s="158"/>
      <c r="L277" s="163"/>
      <c r="M277" s="164"/>
      <c r="N277" s="165"/>
      <c r="O277" s="165"/>
      <c r="P277" s="166">
        <f>SUM(P278:P315)</f>
        <v>0</v>
      </c>
      <c r="Q277" s="165"/>
      <c r="R277" s="166">
        <f>SUM(R278:R315)</f>
        <v>3.1907907599999996</v>
      </c>
      <c r="S277" s="165"/>
      <c r="T277" s="167">
        <f>SUM(T278:T315)</f>
        <v>0.43</v>
      </c>
      <c r="AR277" s="168" t="s">
        <v>82</v>
      </c>
      <c r="AT277" s="169" t="s">
        <v>71</v>
      </c>
      <c r="AU277" s="169" t="s">
        <v>80</v>
      </c>
      <c r="AY277" s="168" t="s">
        <v>125</v>
      </c>
      <c r="BK277" s="170">
        <f>SUM(BK278:BK315)</f>
        <v>0</v>
      </c>
    </row>
    <row r="278" spans="2:65" s="1" customFormat="1" ht="20.4" customHeight="1">
      <c r="B278" s="33"/>
      <c r="C278" s="173" t="s">
        <v>484</v>
      </c>
      <c r="D278" s="173" t="s">
        <v>127</v>
      </c>
      <c r="E278" s="174" t="s">
        <v>485</v>
      </c>
      <c r="F278" s="175" t="s">
        <v>486</v>
      </c>
      <c r="G278" s="176" t="s">
        <v>130</v>
      </c>
      <c r="H278" s="177">
        <v>214.224</v>
      </c>
      <c r="I278" s="178"/>
      <c r="J278" s="179">
        <f>ROUND(I278*H278,2)</f>
        <v>0</v>
      </c>
      <c r="K278" s="175" t="s">
        <v>131</v>
      </c>
      <c r="L278" s="37"/>
      <c r="M278" s="180" t="s">
        <v>19</v>
      </c>
      <c r="N278" s="181" t="s">
        <v>43</v>
      </c>
      <c r="O278" s="59"/>
      <c r="P278" s="182">
        <f>O278*H278</f>
        <v>0</v>
      </c>
      <c r="Q278" s="182">
        <v>0</v>
      </c>
      <c r="R278" s="182">
        <f>Q278*H278</f>
        <v>0</v>
      </c>
      <c r="S278" s="182">
        <v>0</v>
      </c>
      <c r="T278" s="183">
        <f>S278*H278</f>
        <v>0</v>
      </c>
      <c r="AR278" s="16" t="s">
        <v>208</v>
      </c>
      <c r="AT278" s="16" t="s">
        <v>127</v>
      </c>
      <c r="AU278" s="16" t="s">
        <v>82</v>
      </c>
      <c r="AY278" s="16" t="s">
        <v>125</v>
      </c>
      <c r="BE278" s="184">
        <f>IF(N278="základní",J278,0)</f>
        <v>0</v>
      </c>
      <c r="BF278" s="184">
        <f>IF(N278="snížená",J278,0)</f>
        <v>0</v>
      </c>
      <c r="BG278" s="184">
        <f>IF(N278="zákl. přenesená",J278,0)</f>
        <v>0</v>
      </c>
      <c r="BH278" s="184">
        <f>IF(N278="sníž. přenesená",J278,0)</f>
        <v>0</v>
      </c>
      <c r="BI278" s="184">
        <f>IF(N278="nulová",J278,0)</f>
        <v>0</v>
      </c>
      <c r="BJ278" s="16" t="s">
        <v>80</v>
      </c>
      <c r="BK278" s="184">
        <f>ROUND(I278*H278,2)</f>
        <v>0</v>
      </c>
      <c r="BL278" s="16" t="s">
        <v>208</v>
      </c>
      <c r="BM278" s="16" t="s">
        <v>487</v>
      </c>
    </row>
    <row r="279" spans="2:51" s="11" customFormat="1" ht="10.2">
      <c r="B279" s="188"/>
      <c r="C279" s="189"/>
      <c r="D279" s="185" t="s">
        <v>136</v>
      </c>
      <c r="E279" s="190" t="s">
        <v>19</v>
      </c>
      <c r="F279" s="191" t="s">
        <v>488</v>
      </c>
      <c r="G279" s="189"/>
      <c r="H279" s="192">
        <v>214.224</v>
      </c>
      <c r="I279" s="193"/>
      <c r="J279" s="189"/>
      <c r="K279" s="189"/>
      <c r="L279" s="194"/>
      <c r="M279" s="195"/>
      <c r="N279" s="196"/>
      <c r="O279" s="196"/>
      <c r="P279" s="196"/>
      <c r="Q279" s="196"/>
      <c r="R279" s="196"/>
      <c r="S279" s="196"/>
      <c r="T279" s="197"/>
      <c r="AT279" s="198" t="s">
        <v>136</v>
      </c>
      <c r="AU279" s="198" t="s">
        <v>82</v>
      </c>
      <c r="AV279" s="11" t="s">
        <v>82</v>
      </c>
      <c r="AW279" s="11" t="s">
        <v>33</v>
      </c>
      <c r="AX279" s="11" t="s">
        <v>80</v>
      </c>
      <c r="AY279" s="198" t="s">
        <v>125</v>
      </c>
    </row>
    <row r="280" spans="2:65" s="1" customFormat="1" ht="20.4" customHeight="1">
      <c r="B280" s="33"/>
      <c r="C280" s="199" t="s">
        <v>489</v>
      </c>
      <c r="D280" s="199" t="s">
        <v>178</v>
      </c>
      <c r="E280" s="200" t="s">
        <v>490</v>
      </c>
      <c r="F280" s="201" t="s">
        <v>491</v>
      </c>
      <c r="G280" s="202" t="s">
        <v>455</v>
      </c>
      <c r="H280" s="203">
        <v>0.214</v>
      </c>
      <c r="I280" s="204"/>
      <c r="J280" s="205">
        <f>ROUND(I280*H280,2)</f>
        <v>0</v>
      </c>
      <c r="K280" s="201" t="s">
        <v>131</v>
      </c>
      <c r="L280" s="206"/>
      <c r="M280" s="207" t="s">
        <v>19</v>
      </c>
      <c r="N280" s="208" t="s">
        <v>43</v>
      </c>
      <c r="O280" s="59"/>
      <c r="P280" s="182">
        <f>O280*H280</f>
        <v>0</v>
      </c>
      <c r="Q280" s="182">
        <v>1</v>
      </c>
      <c r="R280" s="182">
        <f>Q280*H280</f>
        <v>0.214</v>
      </c>
      <c r="S280" s="182">
        <v>0</v>
      </c>
      <c r="T280" s="183">
        <f>S280*H280</f>
        <v>0</v>
      </c>
      <c r="AR280" s="16" t="s">
        <v>306</v>
      </c>
      <c r="AT280" s="16" t="s">
        <v>178</v>
      </c>
      <c r="AU280" s="16" t="s">
        <v>82</v>
      </c>
      <c r="AY280" s="16" t="s">
        <v>125</v>
      </c>
      <c r="BE280" s="184">
        <f>IF(N280="základní",J280,0)</f>
        <v>0</v>
      </c>
      <c r="BF280" s="184">
        <f>IF(N280="snížená",J280,0)</f>
        <v>0</v>
      </c>
      <c r="BG280" s="184">
        <f>IF(N280="zákl. přenesená",J280,0)</f>
        <v>0</v>
      </c>
      <c r="BH280" s="184">
        <f>IF(N280="sníž. přenesená",J280,0)</f>
        <v>0</v>
      </c>
      <c r="BI280" s="184">
        <f>IF(N280="nulová",J280,0)</f>
        <v>0</v>
      </c>
      <c r="BJ280" s="16" t="s">
        <v>80</v>
      </c>
      <c r="BK280" s="184">
        <f>ROUND(I280*H280,2)</f>
        <v>0</v>
      </c>
      <c r="BL280" s="16" t="s">
        <v>208</v>
      </c>
      <c r="BM280" s="16" t="s">
        <v>492</v>
      </c>
    </row>
    <row r="281" spans="2:51" s="11" customFormat="1" ht="10.2">
      <c r="B281" s="188"/>
      <c r="C281" s="189"/>
      <c r="D281" s="185" t="s">
        <v>136</v>
      </c>
      <c r="E281" s="189"/>
      <c r="F281" s="191" t="s">
        <v>493</v>
      </c>
      <c r="G281" s="189"/>
      <c r="H281" s="192">
        <v>0.214</v>
      </c>
      <c r="I281" s="193"/>
      <c r="J281" s="189"/>
      <c r="K281" s="189"/>
      <c r="L281" s="194"/>
      <c r="M281" s="195"/>
      <c r="N281" s="196"/>
      <c r="O281" s="196"/>
      <c r="P281" s="196"/>
      <c r="Q281" s="196"/>
      <c r="R281" s="196"/>
      <c r="S281" s="196"/>
      <c r="T281" s="197"/>
      <c r="AT281" s="198" t="s">
        <v>136</v>
      </c>
      <c r="AU281" s="198" t="s">
        <v>82</v>
      </c>
      <c r="AV281" s="11" t="s">
        <v>82</v>
      </c>
      <c r="AW281" s="11" t="s">
        <v>4</v>
      </c>
      <c r="AX281" s="11" t="s">
        <v>80</v>
      </c>
      <c r="AY281" s="198" t="s">
        <v>125</v>
      </c>
    </row>
    <row r="282" spans="2:65" s="1" customFormat="1" ht="20.4" customHeight="1">
      <c r="B282" s="33"/>
      <c r="C282" s="173" t="s">
        <v>494</v>
      </c>
      <c r="D282" s="173" t="s">
        <v>127</v>
      </c>
      <c r="E282" s="174" t="s">
        <v>495</v>
      </c>
      <c r="F282" s="175" t="s">
        <v>496</v>
      </c>
      <c r="G282" s="176" t="s">
        <v>130</v>
      </c>
      <c r="H282" s="177">
        <v>214.224</v>
      </c>
      <c r="I282" s="178"/>
      <c r="J282" s="179">
        <f>ROUND(I282*H282,2)</f>
        <v>0</v>
      </c>
      <c r="K282" s="175" t="s">
        <v>131</v>
      </c>
      <c r="L282" s="37"/>
      <c r="M282" s="180" t="s">
        <v>19</v>
      </c>
      <c r="N282" s="181" t="s">
        <v>43</v>
      </c>
      <c r="O282" s="59"/>
      <c r="P282" s="182">
        <f>O282*H282</f>
        <v>0</v>
      </c>
      <c r="Q282" s="182">
        <v>0.00088</v>
      </c>
      <c r="R282" s="182">
        <f>Q282*H282</f>
        <v>0.18851712</v>
      </c>
      <c r="S282" s="182">
        <v>0</v>
      </c>
      <c r="T282" s="183">
        <f>S282*H282</f>
        <v>0</v>
      </c>
      <c r="AR282" s="16" t="s">
        <v>208</v>
      </c>
      <c r="AT282" s="16" t="s">
        <v>127</v>
      </c>
      <c r="AU282" s="16" t="s">
        <v>82</v>
      </c>
      <c r="AY282" s="16" t="s">
        <v>125</v>
      </c>
      <c r="BE282" s="184">
        <f>IF(N282="základní",J282,0)</f>
        <v>0</v>
      </c>
      <c r="BF282" s="184">
        <f>IF(N282="snížená",J282,0)</f>
        <v>0</v>
      </c>
      <c r="BG282" s="184">
        <f>IF(N282="zákl. přenesená",J282,0)</f>
        <v>0</v>
      </c>
      <c r="BH282" s="184">
        <f>IF(N282="sníž. přenesená",J282,0)</f>
        <v>0</v>
      </c>
      <c r="BI282" s="184">
        <f>IF(N282="nulová",J282,0)</f>
        <v>0</v>
      </c>
      <c r="BJ282" s="16" t="s">
        <v>80</v>
      </c>
      <c r="BK282" s="184">
        <f>ROUND(I282*H282,2)</f>
        <v>0</v>
      </c>
      <c r="BL282" s="16" t="s">
        <v>208</v>
      </c>
      <c r="BM282" s="16" t="s">
        <v>497</v>
      </c>
    </row>
    <row r="283" spans="2:47" s="1" customFormat="1" ht="38.4">
      <c r="B283" s="33"/>
      <c r="C283" s="34"/>
      <c r="D283" s="185" t="s">
        <v>134</v>
      </c>
      <c r="E283" s="34"/>
      <c r="F283" s="186" t="s">
        <v>498</v>
      </c>
      <c r="G283" s="34"/>
      <c r="H283" s="34"/>
      <c r="I283" s="102"/>
      <c r="J283" s="34"/>
      <c r="K283" s="34"/>
      <c r="L283" s="37"/>
      <c r="M283" s="187"/>
      <c r="N283" s="59"/>
      <c r="O283" s="59"/>
      <c r="P283" s="59"/>
      <c r="Q283" s="59"/>
      <c r="R283" s="59"/>
      <c r="S283" s="59"/>
      <c r="T283" s="60"/>
      <c r="AT283" s="16" t="s">
        <v>134</v>
      </c>
      <c r="AU283" s="16" t="s">
        <v>82</v>
      </c>
    </row>
    <row r="284" spans="2:65" s="1" customFormat="1" ht="20.4" customHeight="1">
      <c r="B284" s="33"/>
      <c r="C284" s="199" t="s">
        <v>499</v>
      </c>
      <c r="D284" s="199" t="s">
        <v>178</v>
      </c>
      <c r="E284" s="200" t="s">
        <v>500</v>
      </c>
      <c r="F284" s="201" t="s">
        <v>501</v>
      </c>
      <c r="G284" s="202" t="s">
        <v>130</v>
      </c>
      <c r="H284" s="203">
        <v>246.358</v>
      </c>
      <c r="I284" s="204"/>
      <c r="J284" s="205">
        <f>ROUND(I284*H284,2)</f>
        <v>0</v>
      </c>
      <c r="K284" s="201" t="s">
        <v>131</v>
      </c>
      <c r="L284" s="206"/>
      <c r="M284" s="207" t="s">
        <v>19</v>
      </c>
      <c r="N284" s="208" t="s">
        <v>43</v>
      </c>
      <c r="O284" s="59"/>
      <c r="P284" s="182">
        <f>O284*H284</f>
        <v>0</v>
      </c>
      <c r="Q284" s="182">
        <v>0.00388</v>
      </c>
      <c r="R284" s="182">
        <f>Q284*H284</f>
        <v>0.9558690400000001</v>
      </c>
      <c r="S284" s="182">
        <v>0</v>
      </c>
      <c r="T284" s="183">
        <f>S284*H284</f>
        <v>0</v>
      </c>
      <c r="AR284" s="16" t="s">
        <v>306</v>
      </c>
      <c r="AT284" s="16" t="s">
        <v>178</v>
      </c>
      <c r="AU284" s="16" t="s">
        <v>82</v>
      </c>
      <c r="AY284" s="16" t="s">
        <v>125</v>
      </c>
      <c r="BE284" s="184">
        <f>IF(N284="základní",J284,0)</f>
        <v>0</v>
      </c>
      <c r="BF284" s="184">
        <f>IF(N284="snížená",J284,0)</f>
        <v>0</v>
      </c>
      <c r="BG284" s="184">
        <f>IF(N284="zákl. přenesená",J284,0)</f>
        <v>0</v>
      </c>
      <c r="BH284" s="184">
        <f>IF(N284="sníž. přenesená",J284,0)</f>
        <v>0</v>
      </c>
      <c r="BI284" s="184">
        <f>IF(N284="nulová",J284,0)</f>
        <v>0</v>
      </c>
      <c r="BJ284" s="16" t="s">
        <v>80</v>
      </c>
      <c r="BK284" s="184">
        <f>ROUND(I284*H284,2)</f>
        <v>0</v>
      </c>
      <c r="BL284" s="16" t="s">
        <v>208</v>
      </c>
      <c r="BM284" s="16" t="s">
        <v>502</v>
      </c>
    </row>
    <row r="285" spans="2:51" s="11" customFormat="1" ht="10.2">
      <c r="B285" s="188"/>
      <c r="C285" s="189"/>
      <c r="D285" s="185" t="s">
        <v>136</v>
      </c>
      <c r="E285" s="189"/>
      <c r="F285" s="191" t="s">
        <v>503</v>
      </c>
      <c r="G285" s="189"/>
      <c r="H285" s="192">
        <v>246.358</v>
      </c>
      <c r="I285" s="193"/>
      <c r="J285" s="189"/>
      <c r="K285" s="189"/>
      <c r="L285" s="194"/>
      <c r="M285" s="195"/>
      <c r="N285" s="196"/>
      <c r="O285" s="196"/>
      <c r="P285" s="196"/>
      <c r="Q285" s="196"/>
      <c r="R285" s="196"/>
      <c r="S285" s="196"/>
      <c r="T285" s="197"/>
      <c r="AT285" s="198" t="s">
        <v>136</v>
      </c>
      <c r="AU285" s="198" t="s">
        <v>82</v>
      </c>
      <c r="AV285" s="11" t="s">
        <v>82</v>
      </c>
      <c r="AW285" s="11" t="s">
        <v>4</v>
      </c>
      <c r="AX285" s="11" t="s">
        <v>80</v>
      </c>
      <c r="AY285" s="198" t="s">
        <v>125</v>
      </c>
    </row>
    <row r="286" spans="2:65" s="1" customFormat="1" ht="20.4" customHeight="1">
      <c r="B286" s="33"/>
      <c r="C286" s="173" t="s">
        <v>504</v>
      </c>
      <c r="D286" s="173" t="s">
        <v>127</v>
      </c>
      <c r="E286" s="174" t="s">
        <v>505</v>
      </c>
      <c r="F286" s="175" t="s">
        <v>506</v>
      </c>
      <c r="G286" s="176" t="s">
        <v>130</v>
      </c>
      <c r="H286" s="177">
        <v>821.192</v>
      </c>
      <c r="I286" s="178"/>
      <c r="J286" s="179">
        <f>ROUND(I286*H286,2)</f>
        <v>0</v>
      </c>
      <c r="K286" s="175" t="s">
        <v>131</v>
      </c>
      <c r="L286" s="37"/>
      <c r="M286" s="180" t="s">
        <v>19</v>
      </c>
      <c r="N286" s="181" t="s">
        <v>43</v>
      </c>
      <c r="O286" s="59"/>
      <c r="P286" s="182">
        <f>O286*H286</f>
        <v>0</v>
      </c>
      <c r="Q286" s="182">
        <v>0</v>
      </c>
      <c r="R286" s="182">
        <f>Q286*H286</f>
        <v>0</v>
      </c>
      <c r="S286" s="182">
        <v>0</v>
      </c>
      <c r="T286" s="183">
        <f>S286*H286</f>
        <v>0</v>
      </c>
      <c r="AR286" s="16" t="s">
        <v>208</v>
      </c>
      <c r="AT286" s="16" t="s">
        <v>127</v>
      </c>
      <c r="AU286" s="16" t="s">
        <v>82</v>
      </c>
      <c r="AY286" s="16" t="s">
        <v>125</v>
      </c>
      <c r="BE286" s="184">
        <f>IF(N286="základní",J286,0)</f>
        <v>0</v>
      </c>
      <c r="BF286" s="184">
        <f>IF(N286="snížená",J286,0)</f>
        <v>0</v>
      </c>
      <c r="BG286" s="184">
        <f>IF(N286="zákl. přenesená",J286,0)</f>
        <v>0</v>
      </c>
      <c r="BH286" s="184">
        <f>IF(N286="sníž. přenesená",J286,0)</f>
        <v>0</v>
      </c>
      <c r="BI286" s="184">
        <f>IF(N286="nulová",J286,0)</f>
        <v>0</v>
      </c>
      <c r="BJ286" s="16" t="s">
        <v>80</v>
      </c>
      <c r="BK286" s="184">
        <f>ROUND(I286*H286,2)</f>
        <v>0</v>
      </c>
      <c r="BL286" s="16" t="s">
        <v>208</v>
      </c>
      <c r="BM286" s="16" t="s">
        <v>507</v>
      </c>
    </row>
    <row r="287" spans="2:47" s="1" customFormat="1" ht="38.4">
      <c r="B287" s="33"/>
      <c r="C287" s="34"/>
      <c r="D287" s="185" t="s">
        <v>134</v>
      </c>
      <c r="E287" s="34"/>
      <c r="F287" s="186" t="s">
        <v>498</v>
      </c>
      <c r="G287" s="34"/>
      <c r="H287" s="34"/>
      <c r="I287" s="102"/>
      <c r="J287" s="34"/>
      <c r="K287" s="34"/>
      <c r="L287" s="37"/>
      <c r="M287" s="187"/>
      <c r="N287" s="59"/>
      <c r="O287" s="59"/>
      <c r="P287" s="59"/>
      <c r="Q287" s="59"/>
      <c r="R287" s="59"/>
      <c r="S287" s="59"/>
      <c r="T287" s="60"/>
      <c r="AT287" s="16" t="s">
        <v>134</v>
      </c>
      <c r="AU287" s="16" t="s">
        <v>82</v>
      </c>
    </row>
    <row r="288" spans="2:51" s="11" customFormat="1" ht="10.2">
      <c r="B288" s="188"/>
      <c r="C288" s="189"/>
      <c r="D288" s="185" t="s">
        <v>136</v>
      </c>
      <c r="E288" s="190" t="s">
        <v>19</v>
      </c>
      <c r="F288" s="191" t="s">
        <v>508</v>
      </c>
      <c r="G288" s="189"/>
      <c r="H288" s="192">
        <v>821.192</v>
      </c>
      <c r="I288" s="193"/>
      <c r="J288" s="189"/>
      <c r="K288" s="189"/>
      <c r="L288" s="194"/>
      <c r="M288" s="195"/>
      <c r="N288" s="196"/>
      <c r="O288" s="196"/>
      <c r="P288" s="196"/>
      <c r="Q288" s="196"/>
      <c r="R288" s="196"/>
      <c r="S288" s="196"/>
      <c r="T288" s="197"/>
      <c r="AT288" s="198" t="s">
        <v>136</v>
      </c>
      <c r="AU288" s="198" t="s">
        <v>82</v>
      </c>
      <c r="AV288" s="11" t="s">
        <v>82</v>
      </c>
      <c r="AW288" s="11" t="s">
        <v>33</v>
      </c>
      <c r="AX288" s="11" t="s">
        <v>80</v>
      </c>
      <c r="AY288" s="198" t="s">
        <v>125</v>
      </c>
    </row>
    <row r="289" spans="2:65" s="1" customFormat="1" ht="14.4" customHeight="1">
      <c r="B289" s="33"/>
      <c r="C289" s="199" t="s">
        <v>509</v>
      </c>
      <c r="D289" s="199" t="s">
        <v>178</v>
      </c>
      <c r="E289" s="200" t="s">
        <v>510</v>
      </c>
      <c r="F289" s="201" t="s">
        <v>511</v>
      </c>
      <c r="G289" s="202" t="s">
        <v>130</v>
      </c>
      <c r="H289" s="203">
        <v>944.38</v>
      </c>
      <c r="I289" s="204"/>
      <c r="J289" s="205">
        <f>ROUND(I289*H289,2)</f>
        <v>0</v>
      </c>
      <c r="K289" s="201" t="s">
        <v>19</v>
      </c>
      <c r="L289" s="206"/>
      <c r="M289" s="207" t="s">
        <v>19</v>
      </c>
      <c r="N289" s="208" t="s">
        <v>43</v>
      </c>
      <c r="O289" s="59"/>
      <c r="P289" s="182">
        <f>O289*H289</f>
        <v>0</v>
      </c>
      <c r="Q289" s="182">
        <v>0.00132</v>
      </c>
      <c r="R289" s="182">
        <f>Q289*H289</f>
        <v>1.2465816</v>
      </c>
      <c r="S289" s="182">
        <v>0</v>
      </c>
      <c r="T289" s="183">
        <f>S289*H289</f>
        <v>0</v>
      </c>
      <c r="AR289" s="16" t="s">
        <v>306</v>
      </c>
      <c r="AT289" s="16" t="s">
        <v>178</v>
      </c>
      <c r="AU289" s="16" t="s">
        <v>82</v>
      </c>
      <c r="AY289" s="16" t="s">
        <v>125</v>
      </c>
      <c r="BE289" s="184">
        <f>IF(N289="základní",J289,0)</f>
        <v>0</v>
      </c>
      <c r="BF289" s="184">
        <f>IF(N289="snížená",J289,0)</f>
        <v>0</v>
      </c>
      <c r="BG289" s="184">
        <f>IF(N289="zákl. přenesená",J289,0)</f>
        <v>0</v>
      </c>
      <c r="BH289" s="184">
        <f>IF(N289="sníž. přenesená",J289,0)</f>
        <v>0</v>
      </c>
      <c r="BI289" s="184">
        <f>IF(N289="nulová",J289,0)</f>
        <v>0</v>
      </c>
      <c r="BJ289" s="16" t="s">
        <v>80</v>
      </c>
      <c r="BK289" s="184">
        <f>ROUND(I289*H289,2)</f>
        <v>0</v>
      </c>
      <c r="BL289" s="16" t="s">
        <v>208</v>
      </c>
      <c r="BM289" s="16" t="s">
        <v>512</v>
      </c>
    </row>
    <row r="290" spans="2:51" s="11" customFormat="1" ht="10.2">
      <c r="B290" s="188"/>
      <c r="C290" s="189"/>
      <c r="D290" s="185" t="s">
        <v>136</v>
      </c>
      <c r="E290" s="189"/>
      <c r="F290" s="191" t="s">
        <v>513</v>
      </c>
      <c r="G290" s="189"/>
      <c r="H290" s="192">
        <v>944.38</v>
      </c>
      <c r="I290" s="193"/>
      <c r="J290" s="189"/>
      <c r="K290" s="189"/>
      <c r="L290" s="194"/>
      <c r="M290" s="195"/>
      <c r="N290" s="196"/>
      <c r="O290" s="196"/>
      <c r="P290" s="196"/>
      <c r="Q290" s="196"/>
      <c r="R290" s="196"/>
      <c r="S290" s="196"/>
      <c r="T290" s="197"/>
      <c r="AT290" s="198" t="s">
        <v>136</v>
      </c>
      <c r="AU290" s="198" t="s">
        <v>82</v>
      </c>
      <c r="AV290" s="11" t="s">
        <v>82</v>
      </c>
      <c r="AW290" s="11" t="s">
        <v>4</v>
      </c>
      <c r="AX290" s="11" t="s">
        <v>80</v>
      </c>
      <c r="AY290" s="198" t="s">
        <v>125</v>
      </c>
    </row>
    <row r="291" spans="2:65" s="1" customFormat="1" ht="20.4" customHeight="1">
      <c r="B291" s="33"/>
      <c r="C291" s="199" t="s">
        <v>514</v>
      </c>
      <c r="D291" s="199" t="s">
        <v>178</v>
      </c>
      <c r="E291" s="200" t="s">
        <v>515</v>
      </c>
      <c r="F291" s="201" t="s">
        <v>516</v>
      </c>
      <c r="G291" s="202" t="s">
        <v>517</v>
      </c>
      <c r="H291" s="203">
        <v>47.2</v>
      </c>
      <c r="I291" s="204"/>
      <c r="J291" s="205">
        <f>ROUND(I291*H291,2)</f>
        <v>0</v>
      </c>
      <c r="K291" s="201" t="s">
        <v>131</v>
      </c>
      <c r="L291" s="206"/>
      <c r="M291" s="207" t="s">
        <v>19</v>
      </c>
      <c r="N291" s="208" t="s">
        <v>43</v>
      </c>
      <c r="O291" s="59"/>
      <c r="P291" s="182">
        <f>O291*H291</f>
        <v>0</v>
      </c>
      <c r="Q291" s="182">
        <v>0.00064</v>
      </c>
      <c r="R291" s="182">
        <f>Q291*H291</f>
        <v>0.030208000000000006</v>
      </c>
      <c r="S291" s="182">
        <v>0</v>
      </c>
      <c r="T291" s="183">
        <f>S291*H291</f>
        <v>0</v>
      </c>
      <c r="AR291" s="16" t="s">
        <v>306</v>
      </c>
      <c r="AT291" s="16" t="s">
        <v>178</v>
      </c>
      <c r="AU291" s="16" t="s">
        <v>82</v>
      </c>
      <c r="AY291" s="16" t="s">
        <v>125</v>
      </c>
      <c r="BE291" s="184">
        <f>IF(N291="základní",J291,0)</f>
        <v>0</v>
      </c>
      <c r="BF291" s="184">
        <f>IF(N291="snížená",J291,0)</f>
        <v>0</v>
      </c>
      <c r="BG291" s="184">
        <f>IF(N291="zákl. přenesená",J291,0)</f>
        <v>0</v>
      </c>
      <c r="BH291" s="184">
        <f>IF(N291="sníž. přenesená",J291,0)</f>
        <v>0</v>
      </c>
      <c r="BI291" s="184">
        <f>IF(N291="nulová",J291,0)</f>
        <v>0</v>
      </c>
      <c r="BJ291" s="16" t="s">
        <v>80</v>
      </c>
      <c r="BK291" s="184">
        <f>ROUND(I291*H291,2)</f>
        <v>0</v>
      </c>
      <c r="BL291" s="16" t="s">
        <v>208</v>
      </c>
      <c r="BM291" s="16" t="s">
        <v>518</v>
      </c>
    </row>
    <row r="292" spans="2:47" s="1" customFormat="1" ht="19.2">
      <c r="B292" s="33"/>
      <c r="C292" s="34"/>
      <c r="D292" s="185" t="s">
        <v>519</v>
      </c>
      <c r="E292" s="34"/>
      <c r="F292" s="186" t="s">
        <v>520</v>
      </c>
      <c r="G292" s="34"/>
      <c r="H292" s="34"/>
      <c r="I292" s="102"/>
      <c r="J292" s="34"/>
      <c r="K292" s="34"/>
      <c r="L292" s="37"/>
      <c r="M292" s="187"/>
      <c r="N292" s="59"/>
      <c r="O292" s="59"/>
      <c r="P292" s="59"/>
      <c r="Q292" s="59"/>
      <c r="R292" s="59"/>
      <c r="S292" s="59"/>
      <c r="T292" s="60"/>
      <c r="AT292" s="16" t="s">
        <v>519</v>
      </c>
      <c r="AU292" s="16" t="s">
        <v>82</v>
      </c>
    </row>
    <row r="293" spans="2:51" s="11" customFormat="1" ht="10.2">
      <c r="B293" s="188"/>
      <c r="C293" s="189"/>
      <c r="D293" s="185" t="s">
        <v>136</v>
      </c>
      <c r="E293" s="190" t="s">
        <v>19</v>
      </c>
      <c r="F293" s="191" t="s">
        <v>521</v>
      </c>
      <c r="G293" s="189"/>
      <c r="H293" s="192">
        <v>944</v>
      </c>
      <c r="I293" s="193"/>
      <c r="J293" s="189"/>
      <c r="K293" s="189"/>
      <c r="L293" s="194"/>
      <c r="M293" s="195"/>
      <c r="N293" s="196"/>
      <c r="O293" s="196"/>
      <c r="P293" s="196"/>
      <c r="Q293" s="196"/>
      <c r="R293" s="196"/>
      <c r="S293" s="196"/>
      <c r="T293" s="197"/>
      <c r="AT293" s="198" t="s">
        <v>136</v>
      </c>
      <c r="AU293" s="198" t="s">
        <v>82</v>
      </c>
      <c r="AV293" s="11" t="s">
        <v>82</v>
      </c>
      <c r="AW293" s="11" t="s">
        <v>33</v>
      </c>
      <c r="AX293" s="11" t="s">
        <v>80</v>
      </c>
      <c r="AY293" s="198" t="s">
        <v>125</v>
      </c>
    </row>
    <row r="294" spans="2:51" s="11" customFormat="1" ht="10.2">
      <c r="B294" s="188"/>
      <c r="C294" s="189"/>
      <c r="D294" s="185" t="s">
        <v>136</v>
      </c>
      <c r="E294" s="189"/>
      <c r="F294" s="191" t="s">
        <v>522</v>
      </c>
      <c r="G294" s="189"/>
      <c r="H294" s="192">
        <v>47.2</v>
      </c>
      <c r="I294" s="193"/>
      <c r="J294" s="189"/>
      <c r="K294" s="189"/>
      <c r="L294" s="194"/>
      <c r="M294" s="195"/>
      <c r="N294" s="196"/>
      <c r="O294" s="196"/>
      <c r="P294" s="196"/>
      <c r="Q294" s="196"/>
      <c r="R294" s="196"/>
      <c r="S294" s="196"/>
      <c r="T294" s="197"/>
      <c r="AT294" s="198" t="s">
        <v>136</v>
      </c>
      <c r="AU294" s="198" t="s">
        <v>82</v>
      </c>
      <c r="AV294" s="11" t="s">
        <v>82</v>
      </c>
      <c r="AW294" s="11" t="s">
        <v>4</v>
      </c>
      <c r="AX294" s="11" t="s">
        <v>80</v>
      </c>
      <c r="AY294" s="198" t="s">
        <v>125</v>
      </c>
    </row>
    <row r="295" spans="2:65" s="1" customFormat="1" ht="20.4" customHeight="1">
      <c r="B295" s="33"/>
      <c r="C295" s="173" t="s">
        <v>523</v>
      </c>
      <c r="D295" s="173" t="s">
        <v>127</v>
      </c>
      <c r="E295" s="174" t="s">
        <v>524</v>
      </c>
      <c r="F295" s="175" t="s">
        <v>525</v>
      </c>
      <c r="G295" s="176" t="s">
        <v>211</v>
      </c>
      <c r="H295" s="177">
        <v>139.1</v>
      </c>
      <c r="I295" s="178"/>
      <c r="J295" s="179">
        <f>ROUND(I295*H295,2)</f>
        <v>0</v>
      </c>
      <c r="K295" s="175" t="s">
        <v>131</v>
      </c>
      <c r="L295" s="37"/>
      <c r="M295" s="180" t="s">
        <v>19</v>
      </c>
      <c r="N295" s="181" t="s">
        <v>43</v>
      </c>
      <c r="O295" s="59"/>
      <c r="P295" s="182">
        <f>O295*H295</f>
        <v>0</v>
      </c>
      <c r="Q295" s="182">
        <v>0</v>
      </c>
      <c r="R295" s="182">
        <f>Q295*H295</f>
        <v>0</v>
      </c>
      <c r="S295" s="182">
        <v>0</v>
      </c>
      <c r="T295" s="183">
        <f>S295*H295</f>
        <v>0</v>
      </c>
      <c r="AR295" s="16" t="s">
        <v>208</v>
      </c>
      <c r="AT295" s="16" t="s">
        <v>127</v>
      </c>
      <c r="AU295" s="16" t="s">
        <v>82</v>
      </c>
      <c r="AY295" s="16" t="s">
        <v>125</v>
      </c>
      <c r="BE295" s="184">
        <f>IF(N295="základní",J295,0)</f>
        <v>0</v>
      </c>
      <c r="BF295" s="184">
        <f>IF(N295="snížená",J295,0)</f>
        <v>0</v>
      </c>
      <c r="BG295" s="184">
        <f>IF(N295="zákl. přenesená",J295,0)</f>
        <v>0</v>
      </c>
      <c r="BH295" s="184">
        <f>IF(N295="sníž. přenesená",J295,0)</f>
        <v>0</v>
      </c>
      <c r="BI295" s="184">
        <f>IF(N295="nulová",J295,0)</f>
        <v>0</v>
      </c>
      <c r="BJ295" s="16" t="s">
        <v>80</v>
      </c>
      <c r="BK295" s="184">
        <f>ROUND(I295*H295,2)</f>
        <v>0</v>
      </c>
      <c r="BL295" s="16" t="s">
        <v>208</v>
      </c>
      <c r="BM295" s="16" t="s">
        <v>526</v>
      </c>
    </row>
    <row r="296" spans="2:47" s="1" customFormat="1" ht="38.4">
      <c r="B296" s="33"/>
      <c r="C296" s="34"/>
      <c r="D296" s="185" t="s">
        <v>134</v>
      </c>
      <c r="E296" s="34"/>
      <c r="F296" s="186" t="s">
        <v>498</v>
      </c>
      <c r="G296" s="34"/>
      <c r="H296" s="34"/>
      <c r="I296" s="102"/>
      <c r="J296" s="34"/>
      <c r="K296" s="34"/>
      <c r="L296" s="37"/>
      <c r="M296" s="187"/>
      <c r="N296" s="59"/>
      <c r="O296" s="59"/>
      <c r="P296" s="59"/>
      <c r="Q296" s="59"/>
      <c r="R296" s="59"/>
      <c r="S296" s="59"/>
      <c r="T296" s="60"/>
      <c r="AT296" s="16" t="s">
        <v>134</v>
      </c>
      <c r="AU296" s="16" t="s">
        <v>82</v>
      </c>
    </row>
    <row r="297" spans="2:65" s="1" customFormat="1" ht="20.4" customHeight="1">
      <c r="B297" s="33"/>
      <c r="C297" s="199" t="s">
        <v>527</v>
      </c>
      <c r="D297" s="199" t="s">
        <v>178</v>
      </c>
      <c r="E297" s="200" t="s">
        <v>528</v>
      </c>
      <c r="F297" s="201" t="s">
        <v>529</v>
      </c>
      <c r="G297" s="202" t="s">
        <v>211</v>
      </c>
      <c r="H297" s="203">
        <v>159.965</v>
      </c>
      <c r="I297" s="204"/>
      <c r="J297" s="205">
        <f>ROUND(I297*H297,2)</f>
        <v>0</v>
      </c>
      <c r="K297" s="201" t="s">
        <v>131</v>
      </c>
      <c r="L297" s="206"/>
      <c r="M297" s="207" t="s">
        <v>19</v>
      </c>
      <c r="N297" s="208" t="s">
        <v>43</v>
      </c>
      <c r="O297" s="59"/>
      <c r="P297" s="182">
        <f>O297*H297</f>
        <v>0</v>
      </c>
      <c r="Q297" s="182">
        <v>0.003</v>
      </c>
      <c r="R297" s="182">
        <f>Q297*H297</f>
        <v>0.479895</v>
      </c>
      <c r="S297" s="182">
        <v>0</v>
      </c>
      <c r="T297" s="183">
        <f>S297*H297</f>
        <v>0</v>
      </c>
      <c r="AR297" s="16" t="s">
        <v>306</v>
      </c>
      <c r="AT297" s="16" t="s">
        <v>178</v>
      </c>
      <c r="AU297" s="16" t="s">
        <v>82</v>
      </c>
      <c r="AY297" s="16" t="s">
        <v>125</v>
      </c>
      <c r="BE297" s="184">
        <f>IF(N297="základní",J297,0)</f>
        <v>0</v>
      </c>
      <c r="BF297" s="184">
        <f>IF(N297="snížená",J297,0)</f>
        <v>0</v>
      </c>
      <c r="BG297" s="184">
        <f>IF(N297="zákl. přenesená",J297,0)</f>
        <v>0</v>
      </c>
      <c r="BH297" s="184">
        <f>IF(N297="sníž. přenesená",J297,0)</f>
        <v>0</v>
      </c>
      <c r="BI297" s="184">
        <f>IF(N297="nulová",J297,0)</f>
        <v>0</v>
      </c>
      <c r="BJ297" s="16" t="s">
        <v>80</v>
      </c>
      <c r="BK297" s="184">
        <f>ROUND(I297*H297,2)</f>
        <v>0</v>
      </c>
      <c r="BL297" s="16" t="s">
        <v>208</v>
      </c>
      <c r="BM297" s="16" t="s">
        <v>530</v>
      </c>
    </row>
    <row r="298" spans="2:51" s="11" customFormat="1" ht="10.2">
      <c r="B298" s="188"/>
      <c r="C298" s="189"/>
      <c r="D298" s="185" t="s">
        <v>136</v>
      </c>
      <c r="E298" s="189"/>
      <c r="F298" s="191" t="s">
        <v>531</v>
      </c>
      <c r="G298" s="189"/>
      <c r="H298" s="192">
        <v>159.965</v>
      </c>
      <c r="I298" s="193"/>
      <c r="J298" s="189"/>
      <c r="K298" s="189"/>
      <c r="L298" s="194"/>
      <c r="M298" s="195"/>
      <c r="N298" s="196"/>
      <c r="O298" s="196"/>
      <c r="P298" s="196"/>
      <c r="Q298" s="196"/>
      <c r="R298" s="196"/>
      <c r="S298" s="196"/>
      <c r="T298" s="197"/>
      <c r="AT298" s="198" t="s">
        <v>136</v>
      </c>
      <c r="AU298" s="198" t="s">
        <v>82</v>
      </c>
      <c r="AV298" s="11" t="s">
        <v>82</v>
      </c>
      <c r="AW298" s="11" t="s">
        <v>4</v>
      </c>
      <c r="AX298" s="11" t="s">
        <v>80</v>
      </c>
      <c r="AY298" s="198" t="s">
        <v>125</v>
      </c>
    </row>
    <row r="299" spans="2:65" s="1" customFormat="1" ht="20.4" customHeight="1">
      <c r="B299" s="33"/>
      <c r="C299" s="173" t="s">
        <v>532</v>
      </c>
      <c r="D299" s="173" t="s">
        <v>127</v>
      </c>
      <c r="E299" s="174" t="s">
        <v>533</v>
      </c>
      <c r="F299" s="175" t="s">
        <v>534</v>
      </c>
      <c r="G299" s="176" t="s">
        <v>211</v>
      </c>
      <c r="H299" s="177">
        <v>235</v>
      </c>
      <c r="I299" s="178"/>
      <c r="J299" s="179">
        <f>ROUND(I299*H299,2)</f>
        <v>0</v>
      </c>
      <c r="K299" s="175" t="s">
        <v>131</v>
      </c>
      <c r="L299" s="37"/>
      <c r="M299" s="180" t="s">
        <v>19</v>
      </c>
      <c r="N299" s="181" t="s">
        <v>43</v>
      </c>
      <c r="O299" s="59"/>
      <c r="P299" s="182">
        <f>O299*H299</f>
        <v>0</v>
      </c>
      <c r="Q299" s="182">
        <v>0</v>
      </c>
      <c r="R299" s="182">
        <f>Q299*H299</f>
        <v>0</v>
      </c>
      <c r="S299" s="182">
        <v>0</v>
      </c>
      <c r="T299" s="183">
        <f>S299*H299</f>
        <v>0</v>
      </c>
      <c r="AR299" s="16" t="s">
        <v>208</v>
      </c>
      <c r="AT299" s="16" t="s">
        <v>127</v>
      </c>
      <c r="AU299" s="16" t="s">
        <v>82</v>
      </c>
      <c r="AY299" s="16" t="s">
        <v>125</v>
      </c>
      <c r="BE299" s="184">
        <f>IF(N299="základní",J299,0)</f>
        <v>0</v>
      </c>
      <c r="BF299" s="184">
        <f>IF(N299="snížená",J299,0)</f>
        <v>0</v>
      </c>
      <c r="BG299" s="184">
        <f>IF(N299="zákl. přenesená",J299,0)</f>
        <v>0</v>
      </c>
      <c r="BH299" s="184">
        <f>IF(N299="sníž. přenesená",J299,0)</f>
        <v>0</v>
      </c>
      <c r="BI299" s="184">
        <f>IF(N299="nulová",J299,0)</f>
        <v>0</v>
      </c>
      <c r="BJ299" s="16" t="s">
        <v>80</v>
      </c>
      <c r="BK299" s="184">
        <f>ROUND(I299*H299,2)</f>
        <v>0</v>
      </c>
      <c r="BL299" s="16" t="s">
        <v>208</v>
      </c>
      <c r="BM299" s="16" t="s">
        <v>535</v>
      </c>
    </row>
    <row r="300" spans="2:47" s="1" customFormat="1" ht="38.4">
      <c r="B300" s="33"/>
      <c r="C300" s="34"/>
      <c r="D300" s="185" t="s">
        <v>134</v>
      </c>
      <c r="E300" s="34"/>
      <c r="F300" s="186" t="s">
        <v>498</v>
      </c>
      <c r="G300" s="34"/>
      <c r="H300" s="34"/>
      <c r="I300" s="102"/>
      <c r="J300" s="34"/>
      <c r="K300" s="34"/>
      <c r="L300" s="37"/>
      <c r="M300" s="187"/>
      <c r="N300" s="59"/>
      <c r="O300" s="59"/>
      <c r="P300" s="59"/>
      <c r="Q300" s="59"/>
      <c r="R300" s="59"/>
      <c r="S300" s="59"/>
      <c r="T300" s="60"/>
      <c r="AT300" s="16" t="s">
        <v>134</v>
      </c>
      <c r="AU300" s="16" t="s">
        <v>82</v>
      </c>
    </row>
    <row r="301" spans="2:65" s="1" customFormat="1" ht="20.4" customHeight="1">
      <c r="B301" s="33"/>
      <c r="C301" s="199" t="s">
        <v>536</v>
      </c>
      <c r="D301" s="199" t="s">
        <v>178</v>
      </c>
      <c r="E301" s="200" t="s">
        <v>515</v>
      </c>
      <c r="F301" s="201" t="s">
        <v>516</v>
      </c>
      <c r="G301" s="202" t="s">
        <v>517</v>
      </c>
      <c r="H301" s="203">
        <v>18</v>
      </c>
      <c r="I301" s="204"/>
      <c r="J301" s="205">
        <f>ROUND(I301*H301,2)</f>
        <v>0</v>
      </c>
      <c r="K301" s="201" t="s">
        <v>131</v>
      </c>
      <c r="L301" s="206"/>
      <c r="M301" s="207" t="s">
        <v>19</v>
      </c>
      <c r="N301" s="208" t="s">
        <v>43</v>
      </c>
      <c r="O301" s="59"/>
      <c r="P301" s="182">
        <f>O301*H301</f>
        <v>0</v>
      </c>
      <c r="Q301" s="182">
        <v>0.00064</v>
      </c>
      <c r="R301" s="182">
        <f>Q301*H301</f>
        <v>0.01152</v>
      </c>
      <c r="S301" s="182">
        <v>0</v>
      </c>
      <c r="T301" s="183">
        <f>S301*H301</f>
        <v>0</v>
      </c>
      <c r="AR301" s="16" t="s">
        <v>306</v>
      </c>
      <c r="AT301" s="16" t="s">
        <v>178</v>
      </c>
      <c r="AU301" s="16" t="s">
        <v>82</v>
      </c>
      <c r="AY301" s="16" t="s">
        <v>125</v>
      </c>
      <c r="BE301" s="184">
        <f>IF(N301="základní",J301,0)</f>
        <v>0</v>
      </c>
      <c r="BF301" s="184">
        <f>IF(N301="snížená",J301,0)</f>
        <v>0</v>
      </c>
      <c r="BG301" s="184">
        <f>IF(N301="zákl. přenesená",J301,0)</f>
        <v>0</v>
      </c>
      <c r="BH301" s="184">
        <f>IF(N301="sníž. přenesená",J301,0)</f>
        <v>0</v>
      </c>
      <c r="BI301" s="184">
        <f>IF(N301="nulová",J301,0)</f>
        <v>0</v>
      </c>
      <c r="BJ301" s="16" t="s">
        <v>80</v>
      </c>
      <c r="BK301" s="184">
        <f>ROUND(I301*H301,2)</f>
        <v>0</v>
      </c>
      <c r="BL301" s="16" t="s">
        <v>208</v>
      </c>
      <c r="BM301" s="16" t="s">
        <v>537</v>
      </c>
    </row>
    <row r="302" spans="2:47" s="1" customFormat="1" ht="19.2">
      <c r="B302" s="33"/>
      <c r="C302" s="34"/>
      <c r="D302" s="185" t="s">
        <v>519</v>
      </c>
      <c r="E302" s="34"/>
      <c r="F302" s="186" t="s">
        <v>520</v>
      </c>
      <c r="G302" s="34"/>
      <c r="H302" s="34"/>
      <c r="I302" s="102"/>
      <c r="J302" s="34"/>
      <c r="K302" s="34"/>
      <c r="L302" s="37"/>
      <c r="M302" s="187"/>
      <c r="N302" s="59"/>
      <c r="O302" s="59"/>
      <c r="P302" s="59"/>
      <c r="Q302" s="59"/>
      <c r="R302" s="59"/>
      <c r="S302" s="59"/>
      <c r="T302" s="60"/>
      <c r="AT302" s="16" t="s">
        <v>519</v>
      </c>
      <c r="AU302" s="16" t="s">
        <v>82</v>
      </c>
    </row>
    <row r="303" spans="2:51" s="11" customFormat="1" ht="10.2">
      <c r="B303" s="188"/>
      <c r="C303" s="189"/>
      <c r="D303" s="185" t="s">
        <v>136</v>
      </c>
      <c r="E303" s="190" t="s">
        <v>19</v>
      </c>
      <c r="F303" s="191" t="s">
        <v>538</v>
      </c>
      <c r="G303" s="189"/>
      <c r="H303" s="192">
        <v>18</v>
      </c>
      <c r="I303" s="193"/>
      <c r="J303" s="189"/>
      <c r="K303" s="189"/>
      <c r="L303" s="194"/>
      <c r="M303" s="195"/>
      <c r="N303" s="196"/>
      <c r="O303" s="196"/>
      <c r="P303" s="196"/>
      <c r="Q303" s="196"/>
      <c r="R303" s="196"/>
      <c r="S303" s="196"/>
      <c r="T303" s="197"/>
      <c r="AT303" s="198" t="s">
        <v>136</v>
      </c>
      <c r="AU303" s="198" t="s">
        <v>82</v>
      </c>
      <c r="AV303" s="11" t="s">
        <v>82</v>
      </c>
      <c r="AW303" s="11" t="s">
        <v>33</v>
      </c>
      <c r="AX303" s="11" t="s">
        <v>80</v>
      </c>
      <c r="AY303" s="198" t="s">
        <v>125</v>
      </c>
    </row>
    <row r="304" spans="2:65" s="1" customFormat="1" ht="20.4" customHeight="1">
      <c r="B304" s="33"/>
      <c r="C304" s="173" t="s">
        <v>539</v>
      </c>
      <c r="D304" s="173" t="s">
        <v>127</v>
      </c>
      <c r="E304" s="174" t="s">
        <v>540</v>
      </c>
      <c r="F304" s="175" t="s">
        <v>541</v>
      </c>
      <c r="G304" s="176" t="s">
        <v>374</v>
      </c>
      <c r="H304" s="177">
        <v>6</v>
      </c>
      <c r="I304" s="178"/>
      <c r="J304" s="179">
        <f>ROUND(I304*H304,2)</f>
        <v>0</v>
      </c>
      <c r="K304" s="175" t="s">
        <v>131</v>
      </c>
      <c r="L304" s="37"/>
      <c r="M304" s="180" t="s">
        <v>19</v>
      </c>
      <c r="N304" s="181" t="s">
        <v>43</v>
      </c>
      <c r="O304" s="59"/>
      <c r="P304" s="182">
        <f>O304*H304</f>
        <v>0</v>
      </c>
      <c r="Q304" s="182">
        <v>0.0075</v>
      </c>
      <c r="R304" s="182">
        <f>Q304*H304</f>
        <v>0.045</v>
      </c>
      <c r="S304" s="182">
        <v>0</v>
      </c>
      <c r="T304" s="183">
        <f>S304*H304</f>
        <v>0</v>
      </c>
      <c r="AR304" s="16" t="s">
        <v>208</v>
      </c>
      <c r="AT304" s="16" t="s">
        <v>127</v>
      </c>
      <c r="AU304" s="16" t="s">
        <v>82</v>
      </c>
      <c r="AY304" s="16" t="s">
        <v>125</v>
      </c>
      <c r="BE304" s="184">
        <f>IF(N304="základní",J304,0)</f>
        <v>0</v>
      </c>
      <c r="BF304" s="184">
        <f>IF(N304="snížená",J304,0)</f>
        <v>0</v>
      </c>
      <c r="BG304" s="184">
        <f>IF(N304="zákl. přenesená",J304,0)</f>
        <v>0</v>
      </c>
      <c r="BH304" s="184">
        <f>IF(N304="sníž. přenesená",J304,0)</f>
        <v>0</v>
      </c>
      <c r="BI304" s="184">
        <f>IF(N304="nulová",J304,0)</f>
        <v>0</v>
      </c>
      <c r="BJ304" s="16" t="s">
        <v>80</v>
      </c>
      <c r="BK304" s="184">
        <f>ROUND(I304*H304,2)</f>
        <v>0</v>
      </c>
      <c r="BL304" s="16" t="s">
        <v>208</v>
      </c>
      <c r="BM304" s="16" t="s">
        <v>542</v>
      </c>
    </row>
    <row r="305" spans="2:47" s="1" customFormat="1" ht="38.4">
      <c r="B305" s="33"/>
      <c r="C305" s="34"/>
      <c r="D305" s="185" t="s">
        <v>134</v>
      </c>
      <c r="E305" s="34"/>
      <c r="F305" s="186" t="s">
        <v>498</v>
      </c>
      <c r="G305" s="34"/>
      <c r="H305" s="34"/>
      <c r="I305" s="102"/>
      <c r="J305" s="34"/>
      <c r="K305" s="34"/>
      <c r="L305" s="37"/>
      <c r="M305" s="187"/>
      <c r="N305" s="59"/>
      <c r="O305" s="59"/>
      <c r="P305" s="59"/>
      <c r="Q305" s="59"/>
      <c r="R305" s="59"/>
      <c r="S305" s="59"/>
      <c r="T305" s="60"/>
      <c r="AT305" s="16" t="s">
        <v>134</v>
      </c>
      <c r="AU305" s="16" t="s">
        <v>82</v>
      </c>
    </row>
    <row r="306" spans="2:65" s="1" customFormat="1" ht="30.6" customHeight="1">
      <c r="B306" s="33"/>
      <c r="C306" s="173" t="s">
        <v>543</v>
      </c>
      <c r="D306" s="173" t="s">
        <v>127</v>
      </c>
      <c r="E306" s="174" t="s">
        <v>544</v>
      </c>
      <c r="F306" s="175" t="s">
        <v>545</v>
      </c>
      <c r="G306" s="176" t="s">
        <v>374</v>
      </c>
      <c r="H306" s="177">
        <v>128</v>
      </c>
      <c r="I306" s="178"/>
      <c r="J306" s="179">
        <f>ROUND(I306*H306,2)</f>
        <v>0</v>
      </c>
      <c r="K306" s="175" t="s">
        <v>131</v>
      </c>
      <c r="L306" s="37"/>
      <c r="M306" s="180" t="s">
        <v>19</v>
      </c>
      <c r="N306" s="181" t="s">
        <v>43</v>
      </c>
      <c r="O306" s="59"/>
      <c r="P306" s="182">
        <f>O306*H306</f>
        <v>0</v>
      </c>
      <c r="Q306" s="182">
        <v>0</v>
      </c>
      <c r="R306" s="182">
        <f>Q306*H306</f>
        <v>0</v>
      </c>
      <c r="S306" s="182">
        <v>0</v>
      </c>
      <c r="T306" s="183">
        <f>S306*H306</f>
        <v>0</v>
      </c>
      <c r="AR306" s="16" t="s">
        <v>208</v>
      </c>
      <c r="AT306" s="16" t="s">
        <v>127</v>
      </c>
      <c r="AU306" s="16" t="s">
        <v>82</v>
      </c>
      <c r="AY306" s="16" t="s">
        <v>125</v>
      </c>
      <c r="BE306" s="184">
        <f>IF(N306="základní",J306,0)</f>
        <v>0</v>
      </c>
      <c r="BF306" s="184">
        <f>IF(N306="snížená",J306,0)</f>
        <v>0</v>
      </c>
      <c r="BG306" s="184">
        <f>IF(N306="zákl. přenesená",J306,0)</f>
        <v>0</v>
      </c>
      <c r="BH306" s="184">
        <f>IF(N306="sníž. přenesená",J306,0)</f>
        <v>0</v>
      </c>
      <c r="BI306" s="184">
        <f>IF(N306="nulová",J306,0)</f>
        <v>0</v>
      </c>
      <c r="BJ306" s="16" t="s">
        <v>80</v>
      </c>
      <c r="BK306" s="184">
        <f>ROUND(I306*H306,2)</f>
        <v>0</v>
      </c>
      <c r="BL306" s="16" t="s">
        <v>208</v>
      </c>
      <c r="BM306" s="16" t="s">
        <v>546</v>
      </c>
    </row>
    <row r="307" spans="2:47" s="1" customFormat="1" ht="38.4">
      <c r="B307" s="33"/>
      <c r="C307" s="34"/>
      <c r="D307" s="185" t="s">
        <v>134</v>
      </c>
      <c r="E307" s="34"/>
      <c r="F307" s="186" t="s">
        <v>498</v>
      </c>
      <c r="G307" s="34"/>
      <c r="H307" s="34"/>
      <c r="I307" s="102"/>
      <c r="J307" s="34"/>
      <c r="K307" s="34"/>
      <c r="L307" s="37"/>
      <c r="M307" s="187"/>
      <c r="N307" s="59"/>
      <c r="O307" s="59"/>
      <c r="P307" s="59"/>
      <c r="Q307" s="59"/>
      <c r="R307" s="59"/>
      <c r="S307" s="59"/>
      <c r="T307" s="60"/>
      <c r="AT307" s="16" t="s">
        <v>134</v>
      </c>
      <c r="AU307" s="16" t="s">
        <v>82</v>
      </c>
    </row>
    <row r="308" spans="2:65" s="1" customFormat="1" ht="20.4" customHeight="1">
      <c r="B308" s="33"/>
      <c r="C308" s="199" t="s">
        <v>547</v>
      </c>
      <c r="D308" s="199" t="s">
        <v>178</v>
      </c>
      <c r="E308" s="200" t="s">
        <v>548</v>
      </c>
      <c r="F308" s="201" t="s">
        <v>549</v>
      </c>
      <c r="G308" s="202" t="s">
        <v>374</v>
      </c>
      <c r="H308" s="203">
        <v>64</v>
      </c>
      <c r="I308" s="204"/>
      <c r="J308" s="205">
        <f>ROUND(I308*H308,2)</f>
        <v>0</v>
      </c>
      <c r="K308" s="201" t="s">
        <v>131</v>
      </c>
      <c r="L308" s="206"/>
      <c r="M308" s="207" t="s">
        <v>19</v>
      </c>
      <c r="N308" s="208" t="s">
        <v>43</v>
      </c>
      <c r="O308" s="59"/>
      <c r="P308" s="182">
        <f>O308*H308</f>
        <v>0</v>
      </c>
      <c r="Q308" s="182">
        <v>0.00015</v>
      </c>
      <c r="R308" s="182">
        <f>Q308*H308</f>
        <v>0.0096</v>
      </c>
      <c r="S308" s="182">
        <v>0</v>
      </c>
      <c r="T308" s="183">
        <f>S308*H308</f>
        <v>0</v>
      </c>
      <c r="AR308" s="16" t="s">
        <v>306</v>
      </c>
      <c r="AT308" s="16" t="s">
        <v>178</v>
      </c>
      <c r="AU308" s="16" t="s">
        <v>82</v>
      </c>
      <c r="AY308" s="16" t="s">
        <v>125</v>
      </c>
      <c r="BE308" s="184">
        <f>IF(N308="základní",J308,0)</f>
        <v>0</v>
      </c>
      <c r="BF308" s="184">
        <f>IF(N308="snížená",J308,0)</f>
        <v>0</v>
      </c>
      <c r="BG308" s="184">
        <f>IF(N308="zákl. přenesená",J308,0)</f>
        <v>0</v>
      </c>
      <c r="BH308" s="184">
        <f>IF(N308="sníž. přenesená",J308,0)</f>
        <v>0</v>
      </c>
      <c r="BI308" s="184">
        <f>IF(N308="nulová",J308,0)</f>
        <v>0</v>
      </c>
      <c r="BJ308" s="16" t="s">
        <v>80</v>
      </c>
      <c r="BK308" s="184">
        <f>ROUND(I308*H308,2)</f>
        <v>0</v>
      </c>
      <c r="BL308" s="16" t="s">
        <v>208</v>
      </c>
      <c r="BM308" s="16" t="s">
        <v>550</v>
      </c>
    </row>
    <row r="309" spans="2:47" s="1" customFormat="1" ht="19.2">
      <c r="B309" s="33"/>
      <c r="C309" s="34"/>
      <c r="D309" s="185" t="s">
        <v>519</v>
      </c>
      <c r="E309" s="34"/>
      <c r="F309" s="186" t="s">
        <v>551</v>
      </c>
      <c r="G309" s="34"/>
      <c r="H309" s="34"/>
      <c r="I309" s="102"/>
      <c r="J309" s="34"/>
      <c r="K309" s="34"/>
      <c r="L309" s="37"/>
      <c r="M309" s="187"/>
      <c r="N309" s="59"/>
      <c r="O309" s="59"/>
      <c r="P309" s="59"/>
      <c r="Q309" s="59"/>
      <c r="R309" s="59"/>
      <c r="S309" s="59"/>
      <c r="T309" s="60"/>
      <c r="AT309" s="16" t="s">
        <v>519</v>
      </c>
      <c r="AU309" s="16" t="s">
        <v>82</v>
      </c>
    </row>
    <row r="310" spans="2:65" s="1" customFormat="1" ht="20.4" customHeight="1">
      <c r="B310" s="33"/>
      <c r="C310" s="199" t="s">
        <v>552</v>
      </c>
      <c r="D310" s="199" t="s">
        <v>178</v>
      </c>
      <c r="E310" s="200" t="s">
        <v>553</v>
      </c>
      <c r="F310" s="201" t="s">
        <v>554</v>
      </c>
      <c r="G310" s="202" t="s">
        <v>374</v>
      </c>
      <c r="H310" s="203">
        <v>64</v>
      </c>
      <c r="I310" s="204"/>
      <c r="J310" s="205">
        <f>ROUND(I310*H310,2)</f>
        <v>0</v>
      </c>
      <c r="K310" s="201" t="s">
        <v>131</v>
      </c>
      <c r="L310" s="206"/>
      <c r="M310" s="207" t="s">
        <v>19</v>
      </c>
      <c r="N310" s="208" t="s">
        <v>43</v>
      </c>
      <c r="O310" s="59"/>
      <c r="P310" s="182">
        <f>O310*H310</f>
        <v>0</v>
      </c>
      <c r="Q310" s="182">
        <v>0.00015</v>
      </c>
      <c r="R310" s="182">
        <f>Q310*H310</f>
        <v>0.0096</v>
      </c>
      <c r="S310" s="182">
        <v>0</v>
      </c>
      <c r="T310" s="183">
        <f>S310*H310</f>
        <v>0</v>
      </c>
      <c r="AR310" s="16" t="s">
        <v>306</v>
      </c>
      <c r="AT310" s="16" t="s">
        <v>178</v>
      </c>
      <c r="AU310" s="16" t="s">
        <v>82</v>
      </c>
      <c r="AY310" s="16" t="s">
        <v>125</v>
      </c>
      <c r="BE310" s="184">
        <f>IF(N310="základní",J310,0)</f>
        <v>0</v>
      </c>
      <c r="BF310" s="184">
        <f>IF(N310="snížená",J310,0)</f>
        <v>0</v>
      </c>
      <c r="BG310" s="184">
        <f>IF(N310="zákl. přenesená",J310,0)</f>
        <v>0</v>
      </c>
      <c r="BH310" s="184">
        <f>IF(N310="sníž. přenesená",J310,0)</f>
        <v>0</v>
      </c>
      <c r="BI310" s="184">
        <f>IF(N310="nulová",J310,0)</f>
        <v>0</v>
      </c>
      <c r="BJ310" s="16" t="s">
        <v>80</v>
      </c>
      <c r="BK310" s="184">
        <f>ROUND(I310*H310,2)</f>
        <v>0</v>
      </c>
      <c r="BL310" s="16" t="s">
        <v>208</v>
      </c>
      <c r="BM310" s="16" t="s">
        <v>555</v>
      </c>
    </row>
    <row r="311" spans="2:65" s="1" customFormat="1" ht="30.6" customHeight="1">
      <c r="B311" s="33"/>
      <c r="C311" s="173" t="s">
        <v>556</v>
      </c>
      <c r="D311" s="173" t="s">
        <v>127</v>
      </c>
      <c r="E311" s="174" t="s">
        <v>557</v>
      </c>
      <c r="F311" s="175" t="s">
        <v>558</v>
      </c>
      <c r="G311" s="176" t="s">
        <v>211</v>
      </c>
      <c r="H311" s="177">
        <v>225</v>
      </c>
      <c r="I311" s="178"/>
      <c r="J311" s="179">
        <f>ROUND(I311*H311,2)</f>
        <v>0</v>
      </c>
      <c r="K311" s="175" t="s">
        <v>131</v>
      </c>
      <c r="L311" s="37"/>
      <c r="M311" s="180" t="s">
        <v>19</v>
      </c>
      <c r="N311" s="181" t="s">
        <v>43</v>
      </c>
      <c r="O311" s="59"/>
      <c r="P311" s="182">
        <f>O311*H311</f>
        <v>0</v>
      </c>
      <c r="Q311" s="182">
        <v>0</v>
      </c>
      <c r="R311" s="182">
        <f>Q311*H311</f>
        <v>0</v>
      </c>
      <c r="S311" s="182">
        <v>0</v>
      </c>
      <c r="T311" s="183">
        <f>S311*H311</f>
        <v>0</v>
      </c>
      <c r="AR311" s="16" t="s">
        <v>208</v>
      </c>
      <c r="AT311" s="16" t="s">
        <v>127</v>
      </c>
      <c r="AU311" s="16" t="s">
        <v>82</v>
      </c>
      <c r="AY311" s="16" t="s">
        <v>125</v>
      </c>
      <c r="BE311" s="184">
        <f>IF(N311="základní",J311,0)</f>
        <v>0</v>
      </c>
      <c r="BF311" s="184">
        <f>IF(N311="snížená",J311,0)</f>
        <v>0</v>
      </c>
      <c r="BG311" s="184">
        <f>IF(N311="zákl. přenesená",J311,0)</f>
        <v>0</v>
      </c>
      <c r="BH311" s="184">
        <f>IF(N311="sníž. přenesená",J311,0)</f>
        <v>0</v>
      </c>
      <c r="BI311" s="184">
        <f>IF(N311="nulová",J311,0)</f>
        <v>0</v>
      </c>
      <c r="BJ311" s="16" t="s">
        <v>80</v>
      </c>
      <c r="BK311" s="184">
        <f>ROUND(I311*H311,2)</f>
        <v>0</v>
      </c>
      <c r="BL311" s="16" t="s">
        <v>208</v>
      </c>
      <c r="BM311" s="16" t="s">
        <v>559</v>
      </c>
    </row>
    <row r="312" spans="2:47" s="1" customFormat="1" ht="38.4">
      <c r="B312" s="33"/>
      <c r="C312" s="34"/>
      <c r="D312" s="185" t="s">
        <v>134</v>
      </c>
      <c r="E312" s="34"/>
      <c r="F312" s="186" t="s">
        <v>498</v>
      </c>
      <c r="G312" s="34"/>
      <c r="H312" s="34"/>
      <c r="I312" s="102"/>
      <c r="J312" s="34"/>
      <c r="K312" s="34"/>
      <c r="L312" s="37"/>
      <c r="M312" s="187"/>
      <c r="N312" s="59"/>
      <c r="O312" s="59"/>
      <c r="P312" s="59"/>
      <c r="Q312" s="59"/>
      <c r="R312" s="59"/>
      <c r="S312" s="59"/>
      <c r="T312" s="60"/>
      <c r="AT312" s="16" t="s">
        <v>134</v>
      </c>
      <c r="AU312" s="16" t="s">
        <v>82</v>
      </c>
    </row>
    <row r="313" spans="2:65" s="1" customFormat="1" ht="20.4" customHeight="1">
      <c r="B313" s="33"/>
      <c r="C313" s="173" t="s">
        <v>560</v>
      </c>
      <c r="D313" s="173" t="s">
        <v>127</v>
      </c>
      <c r="E313" s="174" t="s">
        <v>561</v>
      </c>
      <c r="F313" s="175" t="s">
        <v>562</v>
      </c>
      <c r="G313" s="176" t="s">
        <v>130</v>
      </c>
      <c r="H313" s="177">
        <v>215</v>
      </c>
      <c r="I313" s="178"/>
      <c r="J313" s="179">
        <f>ROUND(I313*H313,2)</f>
        <v>0</v>
      </c>
      <c r="K313" s="175" t="s">
        <v>131</v>
      </c>
      <c r="L313" s="37"/>
      <c r="M313" s="180" t="s">
        <v>19</v>
      </c>
      <c r="N313" s="181" t="s">
        <v>43</v>
      </c>
      <c r="O313" s="59"/>
      <c r="P313" s="182">
        <f>O313*H313</f>
        <v>0</v>
      </c>
      <c r="Q313" s="182">
        <v>0</v>
      </c>
      <c r="R313" s="182">
        <f>Q313*H313</f>
        <v>0</v>
      </c>
      <c r="S313" s="182">
        <v>0.002</v>
      </c>
      <c r="T313" s="183">
        <f>S313*H313</f>
        <v>0.43</v>
      </c>
      <c r="AR313" s="16" t="s">
        <v>208</v>
      </c>
      <c r="AT313" s="16" t="s">
        <v>127</v>
      </c>
      <c r="AU313" s="16" t="s">
        <v>82</v>
      </c>
      <c r="AY313" s="16" t="s">
        <v>125</v>
      </c>
      <c r="BE313" s="184">
        <f>IF(N313="základní",J313,0)</f>
        <v>0</v>
      </c>
      <c r="BF313" s="184">
        <f>IF(N313="snížená",J313,0)</f>
        <v>0</v>
      </c>
      <c r="BG313" s="184">
        <f>IF(N313="zákl. přenesená",J313,0)</f>
        <v>0</v>
      </c>
      <c r="BH313" s="184">
        <f>IF(N313="sníž. přenesená",J313,0)</f>
        <v>0</v>
      </c>
      <c r="BI313" s="184">
        <f>IF(N313="nulová",J313,0)</f>
        <v>0</v>
      </c>
      <c r="BJ313" s="16" t="s">
        <v>80</v>
      </c>
      <c r="BK313" s="184">
        <f>ROUND(I313*H313,2)</f>
        <v>0</v>
      </c>
      <c r="BL313" s="16" t="s">
        <v>208</v>
      </c>
      <c r="BM313" s="16" t="s">
        <v>563</v>
      </c>
    </row>
    <row r="314" spans="2:65" s="1" customFormat="1" ht="20.4" customHeight="1">
      <c r="B314" s="33"/>
      <c r="C314" s="173" t="s">
        <v>564</v>
      </c>
      <c r="D314" s="173" t="s">
        <v>127</v>
      </c>
      <c r="E314" s="174" t="s">
        <v>565</v>
      </c>
      <c r="F314" s="175" t="s">
        <v>566</v>
      </c>
      <c r="G314" s="176" t="s">
        <v>455</v>
      </c>
      <c r="H314" s="177">
        <v>3.191</v>
      </c>
      <c r="I314" s="178"/>
      <c r="J314" s="179">
        <f>ROUND(I314*H314,2)</f>
        <v>0</v>
      </c>
      <c r="K314" s="175" t="s">
        <v>131</v>
      </c>
      <c r="L314" s="37"/>
      <c r="M314" s="180" t="s">
        <v>19</v>
      </c>
      <c r="N314" s="181" t="s">
        <v>43</v>
      </c>
      <c r="O314" s="59"/>
      <c r="P314" s="182">
        <f>O314*H314</f>
        <v>0</v>
      </c>
      <c r="Q314" s="182">
        <v>0</v>
      </c>
      <c r="R314" s="182">
        <f>Q314*H314</f>
        <v>0</v>
      </c>
      <c r="S314" s="182">
        <v>0</v>
      </c>
      <c r="T314" s="183">
        <f>S314*H314</f>
        <v>0</v>
      </c>
      <c r="AR314" s="16" t="s">
        <v>208</v>
      </c>
      <c r="AT314" s="16" t="s">
        <v>127</v>
      </c>
      <c r="AU314" s="16" t="s">
        <v>82</v>
      </c>
      <c r="AY314" s="16" t="s">
        <v>125</v>
      </c>
      <c r="BE314" s="184">
        <f>IF(N314="základní",J314,0)</f>
        <v>0</v>
      </c>
      <c r="BF314" s="184">
        <f>IF(N314="snížená",J314,0)</f>
        <v>0</v>
      </c>
      <c r="BG314" s="184">
        <f>IF(N314="zákl. přenesená",J314,0)</f>
        <v>0</v>
      </c>
      <c r="BH314" s="184">
        <f>IF(N314="sníž. přenesená",J314,0)</f>
        <v>0</v>
      </c>
      <c r="BI314" s="184">
        <f>IF(N314="nulová",J314,0)</f>
        <v>0</v>
      </c>
      <c r="BJ314" s="16" t="s">
        <v>80</v>
      </c>
      <c r="BK314" s="184">
        <f>ROUND(I314*H314,2)</f>
        <v>0</v>
      </c>
      <c r="BL314" s="16" t="s">
        <v>208</v>
      </c>
      <c r="BM314" s="16" t="s">
        <v>567</v>
      </c>
    </row>
    <row r="315" spans="2:47" s="1" customFormat="1" ht="96">
      <c r="B315" s="33"/>
      <c r="C315" s="34"/>
      <c r="D315" s="185" t="s">
        <v>134</v>
      </c>
      <c r="E315" s="34"/>
      <c r="F315" s="186" t="s">
        <v>568</v>
      </c>
      <c r="G315" s="34"/>
      <c r="H315" s="34"/>
      <c r="I315" s="102"/>
      <c r="J315" s="34"/>
      <c r="K315" s="34"/>
      <c r="L315" s="37"/>
      <c r="M315" s="187"/>
      <c r="N315" s="59"/>
      <c r="O315" s="59"/>
      <c r="P315" s="59"/>
      <c r="Q315" s="59"/>
      <c r="R315" s="59"/>
      <c r="S315" s="59"/>
      <c r="T315" s="60"/>
      <c r="AT315" s="16" t="s">
        <v>134</v>
      </c>
      <c r="AU315" s="16" t="s">
        <v>82</v>
      </c>
    </row>
    <row r="316" spans="2:63" s="10" customFormat="1" ht="22.8" customHeight="1">
      <c r="B316" s="157"/>
      <c r="C316" s="158"/>
      <c r="D316" s="159" t="s">
        <v>71</v>
      </c>
      <c r="E316" s="171" t="s">
        <v>569</v>
      </c>
      <c r="F316" s="171" t="s">
        <v>570</v>
      </c>
      <c r="G316" s="158"/>
      <c r="H316" s="158"/>
      <c r="I316" s="161"/>
      <c r="J316" s="172">
        <f>BK316</f>
        <v>0</v>
      </c>
      <c r="K316" s="158"/>
      <c r="L316" s="163"/>
      <c r="M316" s="164"/>
      <c r="N316" s="165"/>
      <c r="O316" s="165"/>
      <c r="P316" s="166">
        <f>SUM(P317:P325)</f>
        <v>0</v>
      </c>
      <c r="Q316" s="165"/>
      <c r="R316" s="166">
        <f>SUM(R317:R325)</f>
        <v>5.49830592</v>
      </c>
      <c r="S316" s="165"/>
      <c r="T316" s="167">
        <f>SUM(T317:T325)</f>
        <v>0</v>
      </c>
      <c r="AR316" s="168" t="s">
        <v>82</v>
      </c>
      <c r="AT316" s="169" t="s">
        <v>71</v>
      </c>
      <c r="AU316" s="169" t="s">
        <v>80</v>
      </c>
      <c r="AY316" s="168" t="s">
        <v>125</v>
      </c>
      <c r="BK316" s="170">
        <f>SUM(BK317:BK325)</f>
        <v>0</v>
      </c>
    </row>
    <row r="317" spans="2:65" s="1" customFormat="1" ht="20.4" customHeight="1">
      <c r="B317" s="33"/>
      <c r="C317" s="173" t="s">
        <v>571</v>
      </c>
      <c r="D317" s="173" t="s">
        <v>127</v>
      </c>
      <c r="E317" s="174" t="s">
        <v>572</v>
      </c>
      <c r="F317" s="175" t="s">
        <v>573</v>
      </c>
      <c r="G317" s="176" t="s">
        <v>130</v>
      </c>
      <c r="H317" s="177">
        <v>587.2</v>
      </c>
      <c r="I317" s="178"/>
      <c r="J317" s="179">
        <f>ROUND(I317*H317,2)</f>
        <v>0</v>
      </c>
      <c r="K317" s="175" t="s">
        <v>131</v>
      </c>
      <c r="L317" s="37"/>
      <c r="M317" s="180" t="s">
        <v>19</v>
      </c>
      <c r="N317" s="181" t="s">
        <v>43</v>
      </c>
      <c r="O317" s="59"/>
      <c r="P317" s="182">
        <f>O317*H317</f>
        <v>0</v>
      </c>
      <c r="Q317" s="182">
        <v>0</v>
      </c>
      <c r="R317" s="182">
        <f>Q317*H317</f>
        <v>0</v>
      </c>
      <c r="S317" s="182">
        <v>0</v>
      </c>
      <c r="T317" s="183">
        <f>S317*H317</f>
        <v>0</v>
      </c>
      <c r="AR317" s="16" t="s">
        <v>208</v>
      </c>
      <c r="AT317" s="16" t="s">
        <v>127</v>
      </c>
      <c r="AU317" s="16" t="s">
        <v>82</v>
      </c>
      <c r="AY317" s="16" t="s">
        <v>125</v>
      </c>
      <c r="BE317" s="184">
        <f>IF(N317="základní",J317,0)</f>
        <v>0</v>
      </c>
      <c r="BF317" s="184">
        <f>IF(N317="snížená",J317,0)</f>
        <v>0</v>
      </c>
      <c r="BG317" s="184">
        <f>IF(N317="zákl. přenesená",J317,0)</f>
        <v>0</v>
      </c>
      <c r="BH317" s="184">
        <f>IF(N317="sníž. přenesená",J317,0)</f>
        <v>0</v>
      </c>
      <c r="BI317" s="184">
        <f>IF(N317="nulová",J317,0)</f>
        <v>0</v>
      </c>
      <c r="BJ317" s="16" t="s">
        <v>80</v>
      </c>
      <c r="BK317" s="184">
        <f>ROUND(I317*H317,2)</f>
        <v>0</v>
      </c>
      <c r="BL317" s="16" t="s">
        <v>208</v>
      </c>
      <c r="BM317" s="16" t="s">
        <v>574</v>
      </c>
    </row>
    <row r="318" spans="2:65" s="1" customFormat="1" ht="20.4" customHeight="1">
      <c r="B318" s="33"/>
      <c r="C318" s="199" t="s">
        <v>575</v>
      </c>
      <c r="D318" s="199" t="s">
        <v>178</v>
      </c>
      <c r="E318" s="200" t="s">
        <v>576</v>
      </c>
      <c r="F318" s="201" t="s">
        <v>577</v>
      </c>
      <c r="G318" s="202" t="s">
        <v>130</v>
      </c>
      <c r="H318" s="203">
        <v>598.944</v>
      </c>
      <c r="I318" s="204"/>
      <c r="J318" s="205">
        <f>ROUND(I318*H318,2)</f>
        <v>0</v>
      </c>
      <c r="K318" s="201" t="s">
        <v>131</v>
      </c>
      <c r="L318" s="206"/>
      <c r="M318" s="207" t="s">
        <v>19</v>
      </c>
      <c r="N318" s="208" t="s">
        <v>43</v>
      </c>
      <c r="O318" s="59"/>
      <c r="P318" s="182">
        <f>O318*H318</f>
        <v>0</v>
      </c>
      <c r="Q318" s="182">
        <v>0.00018</v>
      </c>
      <c r="R318" s="182">
        <f>Q318*H318</f>
        <v>0.10780992</v>
      </c>
      <c r="S318" s="182">
        <v>0</v>
      </c>
      <c r="T318" s="183">
        <f>S318*H318</f>
        <v>0</v>
      </c>
      <c r="AR318" s="16" t="s">
        <v>306</v>
      </c>
      <c r="AT318" s="16" t="s">
        <v>178</v>
      </c>
      <c r="AU318" s="16" t="s">
        <v>82</v>
      </c>
      <c r="AY318" s="16" t="s">
        <v>125</v>
      </c>
      <c r="BE318" s="184">
        <f>IF(N318="základní",J318,0)</f>
        <v>0</v>
      </c>
      <c r="BF318" s="184">
        <f>IF(N318="snížená",J318,0)</f>
        <v>0</v>
      </c>
      <c r="BG318" s="184">
        <f>IF(N318="zákl. přenesená",J318,0)</f>
        <v>0</v>
      </c>
      <c r="BH318" s="184">
        <f>IF(N318="sníž. přenesená",J318,0)</f>
        <v>0</v>
      </c>
      <c r="BI318" s="184">
        <f>IF(N318="nulová",J318,0)</f>
        <v>0</v>
      </c>
      <c r="BJ318" s="16" t="s">
        <v>80</v>
      </c>
      <c r="BK318" s="184">
        <f>ROUND(I318*H318,2)</f>
        <v>0</v>
      </c>
      <c r="BL318" s="16" t="s">
        <v>208</v>
      </c>
      <c r="BM318" s="16" t="s">
        <v>578</v>
      </c>
    </row>
    <row r="319" spans="2:51" s="11" customFormat="1" ht="10.2">
      <c r="B319" s="188"/>
      <c r="C319" s="189"/>
      <c r="D319" s="185" t="s">
        <v>136</v>
      </c>
      <c r="E319" s="189"/>
      <c r="F319" s="191" t="s">
        <v>579</v>
      </c>
      <c r="G319" s="189"/>
      <c r="H319" s="192">
        <v>598.944</v>
      </c>
      <c r="I319" s="193"/>
      <c r="J319" s="189"/>
      <c r="K319" s="189"/>
      <c r="L319" s="194"/>
      <c r="M319" s="195"/>
      <c r="N319" s="196"/>
      <c r="O319" s="196"/>
      <c r="P319" s="196"/>
      <c r="Q319" s="196"/>
      <c r="R319" s="196"/>
      <c r="S319" s="196"/>
      <c r="T319" s="197"/>
      <c r="AT319" s="198" t="s">
        <v>136</v>
      </c>
      <c r="AU319" s="198" t="s">
        <v>82</v>
      </c>
      <c r="AV319" s="11" t="s">
        <v>82</v>
      </c>
      <c r="AW319" s="11" t="s">
        <v>4</v>
      </c>
      <c r="AX319" s="11" t="s">
        <v>80</v>
      </c>
      <c r="AY319" s="198" t="s">
        <v>125</v>
      </c>
    </row>
    <row r="320" spans="2:65" s="1" customFormat="1" ht="20.4" customHeight="1">
      <c r="B320" s="33"/>
      <c r="C320" s="199" t="s">
        <v>580</v>
      </c>
      <c r="D320" s="199" t="s">
        <v>178</v>
      </c>
      <c r="E320" s="200" t="s">
        <v>581</v>
      </c>
      <c r="F320" s="201" t="s">
        <v>582</v>
      </c>
      <c r="G320" s="202" t="s">
        <v>130</v>
      </c>
      <c r="H320" s="203">
        <v>598.944</v>
      </c>
      <c r="I320" s="204"/>
      <c r="J320" s="205">
        <f>ROUND(I320*H320,2)</f>
        <v>0</v>
      </c>
      <c r="K320" s="201" t="s">
        <v>131</v>
      </c>
      <c r="L320" s="206"/>
      <c r="M320" s="207" t="s">
        <v>19</v>
      </c>
      <c r="N320" s="208" t="s">
        <v>43</v>
      </c>
      <c r="O320" s="59"/>
      <c r="P320" s="182">
        <f>O320*H320</f>
        <v>0</v>
      </c>
      <c r="Q320" s="182">
        <v>0.0036</v>
      </c>
      <c r="R320" s="182">
        <f>Q320*H320</f>
        <v>2.1561983999999996</v>
      </c>
      <c r="S320" s="182">
        <v>0</v>
      </c>
      <c r="T320" s="183">
        <f>S320*H320</f>
        <v>0</v>
      </c>
      <c r="AR320" s="16" t="s">
        <v>306</v>
      </c>
      <c r="AT320" s="16" t="s">
        <v>178</v>
      </c>
      <c r="AU320" s="16" t="s">
        <v>82</v>
      </c>
      <c r="AY320" s="16" t="s">
        <v>125</v>
      </c>
      <c r="BE320" s="184">
        <f>IF(N320="základní",J320,0)</f>
        <v>0</v>
      </c>
      <c r="BF320" s="184">
        <f>IF(N320="snížená",J320,0)</f>
        <v>0</v>
      </c>
      <c r="BG320" s="184">
        <f>IF(N320="zákl. přenesená",J320,0)</f>
        <v>0</v>
      </c>
      <c r="BH320" s="184">
        <f>IF(N320="sníž. přenesená",J320,0)</f>
        <v>0</v>
      </c>
      <c r="BI320" s="184">
        <f>IF(N320="nulová",J320,0)</f>
        <v>0</v>
      </c>
      <c r="BJ320" s="16" t="s">
        <v>80</v>
      </c>
      <c r="BK320" s="184">
        <f>ROUND(I320*H320,2)</f>
        <v>0</v>
      </c>
      <c r="BL320" s="16" t="s">
        <v>208</v>
      </c>
      <c r="BM320" s="16" t="s">
        <v>583</v>
      </c>
    </row>
    <row r="321" spans="2:51" s="11" customFormat="1" ht="10.2">
      <c r="B321" s="188"/>
      <c r="C321" s="189"/>
      <c r="D321" s="185" t="s">
        <v>136</v>
      </c>
      <c r="E321" s="189"/>
      <c r="F321" s="191" t="s">
        <v>579</v>
      </c>
      <c r="G321" s="189"/>
      <c r="H321" s="192">
        <v>598.944</v>
      </c>
      <c r="I321" s="193"/>
      <c r="J321" s="189"/>
      <c r="K321" s="189"/>
      <c r="L321" s="194"/>
      <c r="M321" s="195"/>
      <c r="N321" s="196"/>
      <c r="O321" s="196"/>
      <c r="P321" s="196"/>
      <c r="Q321" s="196"/>
      <c r="R321" s="196"/>
      <c r="S321" s="196"/>
      <c r="T321" s="197"/>
      <c r="AT321" s="198" t="s">
        <v>136</v>
      </c>
      <c r="AU321" s="198" t="s">
        <v>82</v>
      </c>
      <c r="AV321" s="11" t="s">
        <v>82</v>
      </c>
      <c r="AW321" s="11" t="s">
        <v>4</v>
      </c>
      <c r="AX321" s="11" t="s">
        <v>80</v>
      </c>
      <c r="AY321" s="198" t="s">
        <v>125</v>
      </c>
    </row>
    <row r="322" spans="2:65" s="1" customFormat="1" ht="20.4" customHeight="1">
      <c r="B322" s="33"/>
      <c r="C322" s="199" t="s">
        <v>584</v>
      </c>
      <c r="D322" s="199" t="s">
        <v>178</v>
      </c>
      <c r="E322" s="200" t="s">
        <v>585</v>
      </c>
      <c r="F322" s="201" t="s">
        <v>586</v>
      </c>
      <c r="G322" s="202" t="s">
        <v>130</v>
      </c>
      <c r="H322" s="203">
        <v>598.944</v>
      </c>
      <c r="I322" s="204"/>
      <c r="J322" s="205">
        <f>ROUND(I322*H322,2)</f>
        <v>0</v>
      </c>
      <c r="K322" s="201" t="s">
        <v>131</v>
      </c>
      <c r="L322" s="206"/>
      <c r="M322" s="207" t="s">
        <v>19</v>
      </c>
      <c r="N322" s="208" t="s">
        <v>43</v>
      </c>
      <c r="O322" s="59"/>
      <c r="P322" s="182">
        <f>O322*H322</f>
        <v>0</v>
      </c>
      <c r="Q322" s="182">
        <v>0.0054</v>
      </c>
      <c r="R322" s="182">
        <f>Q322*H322</f>
        <v>3.2342976</v>
      </c>
      <c r="S322" s="182">
        <v>0</v>
      </c>
      <c r="T322" s="183">
        <f>S322*H322</f>
        <v>0</v>
      </c>
      <c r="AR322" s="16" t="s">
        <v>306</v>
      </c>
      <c r="AT322" s="16" t="s">
        <v>178</v>
      </c>
      <c r="AU322" s="16" t="s">
        <v>82</v>
      </c>
      <c r="AY322" s="16" t="s">
        <v>125</v>
      </c>
      <c r="BE322" s="184">
        <f>IF(N322="základní",J322,0)</f>
        <v>0</v>
      </c>
      <c r="BF322" s="184">
        <f>IF(N322="snížená",J322,0)</f>
        <v>0</v>
      </c>
      <c r="BG322" s="184">
        <f>IF(N322="zákl. přenesená",J322,0)</f>
        <v>0</v>
      </c>
      <c r="BH322" s="184">
        <f>IF(N322="sníž. přenesená",J322,0)</f>
        <v>0</v>
      </c>
      <c r="BI322" s="184">
        <f>IF(N322="nulová",J322,0)</f>
        <v>0</v>
      </c>
      <c r="BJ322" s="16" t="s">
        <v>80</v>
      </c>
      <c r="BK322" s="184">
        <f>ROUND(I322*H322,2)</f>
        <v>0</v>
      </c>
      <c r="BL322" s="16" t="s">
        <v>208</v>
      </c>
      <c r="BM322" s="16" t="s">
        <v>587</v>
      </c>
    </row>
    <row r="323" spans="2:51" s="11" customFormat="1" ht="10.2">
      <c r="B323" s="188"/>
      <c r="C323" s="189"/>
      <c r="D323" s="185" t="s">
        <v>136</v>
      </c>
      <c r="E323" s="189"/>
      <c r="F323" s="191" t="s">
        <v>579</v>
      </c>
      <c r="G323" s="189"/>
      <c r="H323" s="192">
        <v>598.944</v>
      </c>
      <c r="I323" s="193"/>
      <c r="J323" s="189"/>
      <c r="K323" s="189"/>
      <c r="L323" s="194"/>
      <c r="M323" s="195"/>
      <c r="N323" s="196"/>
      <c r="O323" s="196"/>
      <c r="P323" s="196"/>
      <c r="Q323" s="196"/>
      <c r="R323" s="196"/>
      <c r="S323" s="196"/>
      <c r="T323" s="197"/>
      <c r="AT323" s="198" t="s">
        <v>136</v>
      </c>
      <c r="AU323" s="198" t="s">
        <v>82</v>
      </c>
      <c r="AV323" s="11" t="s">
        <v>82</v>
      </c>
      <c r="AW323" s="11" t="s">
        <v>4</v>
      </c>
      <c r="AX323" s="11" t="s">
        <v>80</v>
      </c>
      <c r="AY323" s="198" t="s">
        <v>125</v>
      </c>
    </row>
    <row r="324" spans="2:65" s="1" customFormat="1" ht="20.4" customHeight="1">
      <c r="B324" s="33"/>
      <c r="C324" s="173" t="s">
        <v>588</v>
      </c>
      <c r="D324" s="173" t="s">
        <v>127</v>
      </c>
      <c r="E324" s="174" t="s">
        <v>589</v>
      </c>
      <c r="F324" s="175" t="s">
        <v>590</v>
      </c>
      <c r="G324" s="176" t="s">
        <v>455</v>
      </c>
      <c r="H324" s="177">
        <v>5.498</v>
      </c>
      <c r="I324" s="178"/>
      <c r="J324" s="179">
        <f>ROUND(I324*H324,2)</f>
        <v>0</v>
      </c>
      <c r="K324" s="175" t="s">
        <v>131</v>
      </c>
      <c r="L324" s="37"/>
      <c r="M324" s="180" t="s">
        <v>19</v>
      </c>
      <c r="N324" s="181" t="s">
        <v>43</v>
      </c>
      <c r="O324" s="59"/>
      <c r="P324" s="182">
        <f>O324*H324</f>
        <v>0</v>
      </c>
      <c r="Q324" s="182">
        <v>0</v>
      </c>
      <c r="R324" s="182">
        <f>Q324*H324</f>
        <v>0</v>
      </c>
      <c r="S324" s="182">
        <v>0</v>
      </c>
      <c r="T324" s="183">
        <f>S324*H324</f>
        <v>0</v>
      </c>
      <c r="AR324" s="16" t="s">
        <v>208</v>
      </c>
      <c r="AT324" s="16" t="s">
        <v>127</v>
      </c>
      <c r="AU324" s="16" t="s">
        <v>82</v>
      </c>
      <c r="AY324" s="16" t="s">
        <v>125</v>
      </c>
      <c r="BE324" s="184">
        <f>IF(N324="základní",J324,0)</f>
        <v>0</v>
      </c>
      <c r="BF324" s="184">
        <f>IF(N324="snížená",J324,0)</f>
        <v>0</v>
      </c>
      <c r="BG324" s="184">
        <f>IF(N324="zákl. přenesená",J324,0)</f>
        <v>0</v>
      </c>
      <c r="BH324" s="184">
        <f>IF(N324="sníž. přenesená",J324,0)</f>
        <v>0</v>
      </c>
      <c r="BI324" s="184">
        <f>IF(N324="nulová",J324,0)</f>
        <v>0</v>
      </c>
      <c r="BJ324" s="16" t="s">
        <v>80</v>
      </c>
      <c r="BK324" s="184">
        <f>ROUND(I324*H324,2)</f>
        <v>0</v>
      </c>
      <c r="BL324" s="16" t="s">
        <v>208</v>
      </c>
      <c r="BM324" s="16" t="s">
        <v>591</v>
      </c>
    </row>
    <row r="325" spans="2:47" s="1" customFormat="1" ht="96">
      <c r="B325" s="33"/>
      <c r="C325" s="34"/>
      <c r="D325" s="185" t="s">
        <v>134</v>
      </c>
      <c r="E325" s="34"/>
      <c r="F325" s="186" t="s">
        <v>592</v>
      </c>
      <c r="G325" s="34"/>
      <c r="H325" s="34"/>
      <c r="I325" s="102"/>
      <c r="J325" s="34"/>
      <c r="K325" s="34"/>
      <c r="L325" s="37"/>
      <c r="M325" s="187"/>
      <c r="N325" s="59"/>
      <c r="O325" s="59"/>
      <c r="P325" s="59"/>
      <c r="Q325" s="59"/>
      <c r="R325" s="59"/>
      <c r="S325" s="59"/>
      <c r="T325" s="60"/>
      <c r="AT325" s="16" t="s">
        <v>134</v>
      </c>
      <c r="AU325" s="16" t="s">
        <v>82</v>
      </c>
    </row>
    <row r="326" spans="2:63" s="10" customFormat="1" ht="22.8" customHeight="1">
      <c r="B326" s="157"/>
      <c r="C326" s="158"/>
      <c r="D326" s="159" t="s">
        <v>71</v>
      </c>
      <c r="E326" s="171" t="s">
        <v>593</v>
      </c>
      <c r="F326" s="171" t="s">
        <v>594</v>
      </c>
      <c r="G326" s="158"/>
      <c r="H326" s="158"/>
      <c r="I326" s="161"/>
      <c r="J326" s="172">
        <f>BK326</f>
        <v>0</v>
      </c>
      <c r="K326" s="158"/>
      <c r="L326" s="163"/>
      <c r="M326" s="164"/>
      <c r="N326" s="165"/>
      <c r="O326" s="165"/>
      <c r="P326" s="166">
        <f>SUM(P327:P334)</f>
        <v>0</v>
      </c>
      <c r="Q326" s="165"/>
      <c r="R326" s="166">
        <f>SUM(R327:R334)</f>
        <v>2.69198144</v>
      </c>
      <c r="S326" s="165"/>
      <c r="T326" s="167">
        <f>SUM(T327:T334)</f>
        <v>2.7383699999999997</v>
      </c>
      <c r="AR326" s="168" t="s">
        <v>82</v>
      </c>
      <c r="AT326" s="169" t="s">
        <v>71</v>
      </c>
      <c r="AU326" s="169" t="s">
        <v>80</v>
      </c>
      <c r="AY326" s="168" t="s">
        <v>125</v>
      </c>
      <c r="BK326" s="170">
        <f>SUM(BK327:BK334)</f>
        <v>0</v>
      </c>
    </row>
    <row r="327" spans="2:65" s="1" customFormat="1" ht="20.4" customHeight="1">
      <c r="B327" s="33"/>
      <c r="C327" s="173" t="s">
        <v>595</v>
      </c>
      <c r="D327" s="173" t="s">
        <v>127</v>
      </c>
      <c r="E327" s="174" t="s">
        <v>596</v>
      </c>
      <c r="F327" s="175" t="s">
        <v>597</v>
      </c>
      <c r="G327" s="176" t="s">
        <v>130</v>
      </c>
      <c r="H327" s="177">
        <v>182.558</v>
      </c>
      <c r="I327" s="178"/>
      <c r="J327" s="179">
        <f>ROUND(I327*H327,2)</f>
        <v>0</v>
      </c>
      <c r="K327" s="175" t="s">
        <v>131</v>
      </c>
      <c r="L327" s="37"/>
      <c r="M327" s="180" t="s">
        <v>19</v>
      </c>
      <c r="N327" s="181" t="s">
        <v>43</v>
      </c>
      <c r="O327" s="59"/>
      <c r="P327" s="182">
        <f>O327*H327</f>
        <v>0</v>
      </c>
      <c r="Q327" s="182">
        <v>0.01423</v>
      </c>
      <c r="R327" s="182">
        <f>Q327*H327</f>
        <v>2.59780034</v>
      </c>
      <c r="S327" s="182">
        <v>0</v>
      </c>
      <c r="T327" s="183">
        <f>S327*H327</f>
        <v>0</v>
      </c>
      <c r="AR327" s="16" t="s">
        <v>208</v>
      </c>
      <c r="AT327" s="16" t="s">
        <v>127</v>
      </c>
      <c r="AU327" s="16" t="s">
        <v>82</v>
      </c>
      <c r="AY327" s="16" t="s">
        <v>125</v>
      </c>
      <c r="BE327" s="184">
        <f>IF(N327="základní",J327,0)</f>
        <v>0</v>
      </c>
      <c r="BF327" s="184">
        <f>IF(N327="snížená",J327,0)</f>
        <v>0</v>
      </c>
      <c r="BG327" s="184">
        <f>IF(N327="zákl. přenesená",J327,0)</f>
        <v>0</v>
      </c>
      <c r="BH327" s="184">
        <f>IF(N327="sníž. přenesená",J327,0)</f>
        <v>0</v>
      </c>
      <c r="BI327" s="184">
        <f>IF(N327="nulová",J327,0)</f>
        <v>0</v>
      </c>
      <c r="BJ327" s="16" t="s">
        <v>80</v>
      </c>
      <c r="BK327" s="184">
        <f>ROUND(I327*H327,2)</f>
        <v>0</v>
      </c>
      <c r="BL327" s="16" t="s">
        <v>208</v>
      </c>
      <c r="BM327" s="16" t="s">
        <v>598</v>
      </c>
    </row>
    <row r="328" spans="2:47" s="1" customFormat="1" ht="48">
      <c r="B328" s="33"/>
      <c r="C328" s="34"/>
      <c r="D328" s="185" t="s">
        <v>134</v>
      </c>
      <c r="E328" s="34"/>
      <c r="F328" s="186" t="s">
        <v>599</v>
      </c>
      <c r="G328" s="34"/>
      <c r="H328" s="34"/>
      <c r="I328" s="102"/>
      <c r="J328" s="34"/>
      <c r="K328" s="34"/>
      <c r="L328" s="37"/>
      <c r="M328" s="187"/>
      <c r="N328" s="59"/>
      <c r="O328" s="59"/>
      <c r="P328" s="59"/>
      <c r="Q328" s="59"/>
      <c r="R328" s="59"/>
      <c r="S328" s="59"/>
      <c r="T328" s="60"/>
      <c r="AT328" s="16" t="s">
        <v>134</v>
      </c>
      <c r="AU328" s="16" t="s">
        <v>82</v>
      </c>
    </row>
    <row r="329" spans="2:51" s="11" customFormat="1" ht="10.2">
      <c r="B329" s="188"/>
      <c r="C329" s="189"/>
      <c r="D329" s="185" t="s">
        <v>136</v>
      </c>
      <c r="E329" s="190" t="s">
        <v>19</v>
      </c>
      <c r="F329" s="191" t="s">
        <v>600</v>
      </c>
      <c r="G329" s="189"/>
      <c r="H329" s="192">
        <v>182.558</v>
      </c>
      <c r="I329" s="193"/>
      <c r="J329" s="189"/>
      <c r="K329" s="189"/>
      <c r="L329" s="194"/>
      <c r="M329" s="195"/>
      <c r="N329" s="196"/>
      <c r="O329" s="196"/>
      <c r="P329" s="196"/>
      <c r="Q329" s="196"/>
      <c r="R329" s="196"/>
      <c r="S329" s="196"/>
      <c r="T329" s="197"/>
      <c r="AT329" s="198" t="s">
        <v>136</v>
      </c>
      <c r="AU329" s="198" t="s">
        <v>82</v>
      </c>
      <c r="AV329" s="11" t="s">
        <v>82</v>
      </c>
      <c r="AW329" s="11" t="s">
        <v>33</v>
      </c>
      <c r="AX329" s="11" t="s">
        <v>80</v>
      </c>
      <c r="AY329" s="198" t="s">
        <v>125</v>
      </c>
    </row>
    <row r="330" spans="2:65" s="1" customFormat="1" ht="20.4" customHeight="1">
      <c r="B330" s="33"/>
      <c r="C330" s="173" t="s">
        <v>601</v>
      </c>
      <c r="D330" s="173" t="s">
        <v>127</v>
      </c>
      <c r="E330" s="174" t="s">
        <v>602</v>
      </c>
      <c r="F330" s="175" t="s">
        <v>603</v>
      </c>
      <c r="G330" s="176" t="s">
        <v>130</v>
      </c>
      <c r="H330" s="177">
        <v>182.558</v>
      </c>
      <c r="I330" s="178"/>
      <c r="J330" s="179">
        <f>ROUND(I330*H330,2)</f>
        <v>0</v>
      </c>
      <c r="K330" s="175" t="s">
        <v>131</v>
      </c>
      <c r="L330" s="37"/>
      <c r="M330" s="180" t="s">
        <v>19</v>
      </c>
      <c r="N330" s="181" t="s">
        <v>43</v>
      </c>
      <c r="O330" s="59"/>
      <c r="P330" s="182">
        <f>O330*H330</f>
        <v>0</v>
      </c>
      <c r="Q330" s="182">
        <v>0</v>
      </c>
      <c r="R330" s="182">
        <f>Q330*H330</f>
        <v>0</v>
      </c>
      <c r="S330" s="182">
        <v>0.015</v>
      </c>
      <c r="T330" s="183">
        <f>S330*H330</f>
        <v>2.7383699999999997</v>
      </c>
      <c r="AR330" s="16" t="s">
        <v>208</v>
      </c>
      <c r="AT330" s="16" t="s">
        <v>127</v>
      </c>
      <c r="AU330" s="16" t="s">
        <v>82</v>
      </c>
      <c r="AY330" s="16" t="s">
        <v>125</v>
      </c>
      <c r="BE330" s="184">
        <f>IF(N330="základní",J330,0)</f>
        <v>0</v>
      </c>
      <c r="BF330" s="184">
        <f>IF(N330="snížená",J330,0)</f>
        <v>0</v>
      </c>
      <c r="BG330" s="184">
        <f>IF(N330="zákl. přenesená",J330,0)</f>
        <v>0</v>
      </c>
      <c r="BH330" s="184">
        <f>IF(N330="sníž. přenesená",J330,0)</f>
        <v>0</v>
      </c>
      <c r="BI330" s="184">
        <f>IF(N330="nulová",J330,0)</f>
        <v>0</v>
      </c>
      <c r="BJ330" s="16" t="s">
        <v>80</v>
      </c>
      <c r="BK330" s="184">
        <f>ROUND(I330*H330,2)</f>
        <v>0</v>
      </c>
      <c r="BL330" s="16" t="s">
        <v>208</v>
      </c>
      <c r="BM330" s="16" t="s">
        <v>604</v>
      </c>
    </row>
    <row r="331" spans="2:65" s="1" customFormat="1" ht="20.4" customHeight="1">
      <c r="B331" s="33"/>
      <c r="C331" s="173" t="s">
        <v>605</v>
      </c>
      <c r="D331" s="173" t="s">
        <v>127</v>
      </c>
      <c r="E331" s="174" t="s">
        <v>606</v>
      </c>
      <c r="F331" s="175" t="s">
        <v>607</v>
      </c>
      <c r="G331" s="176" t="s">
        <v>144</v>
      </c>
      <c r="H331" s="177">
        <v>4.03</v>
      </c>
      <c r="I331" s="178"/>
      <c r="J331" s="179">
        <f>ROUND(I331*H331,2)</f>
        <v>0</v>
      </c>
      <c r="K331" s="175" t="s">
        <v>131</v>
      </c>
      <c r="L331" s="37"/>
      <c r="M331" s="180" t="s">
        <v>19</v>
      </c>
      <c r="N331" s="181" t="s">
        <v>43</v>
      </c>
      <c r="O331" s="59"/>
      <c r="P331" s="182">
        <f>O331*H331</f>
        <v>0</v>
      </c>
      <c r="Q331" s="182">
        <v>0.02337</v>
      </c>
      <c r="R331" s="182">
        <f>Q331*H331</f>
        <v>0.0941811</v>
      </c>
      <c r="S331" s="182">
        <v>0</v>
      </c>
      <c r="T331" s="183">
        <f>S331*H331</f>
        <v>0</v>
      </c>
      <c r="AR331" s="16" t="s">
        <v>208</v>
      </c>
      <c r="AT331" s="16" t="s">
        <v>127</v>
      </c>
      <c r="AU331" s="16" t="s">
        <v>82</v>
      </c>
      <c r="AY331" s="16" t="s">
        <v>125</v>
      </c>
      <c r="BE331" s="184">
        <f>IF(N331="základní",J331,0)</f>
        <v>0</v>
      </c>
      <c r="BF331" s="184">
        <f>IF(N331="snížená",J331,0)</f>
        <v>0</v>
      </c>
      <c r="BG331" s="184">
        <f>IF(N331="zákl. přenesená",J331,0)</f>
        <v>0</v>
      </c>
      <c r="BH331" s="184">
        <f>IF(N331="sníž. přenesená",J331,0)</f>
        <v>0</v>
      </c>
      <c r="BI331" s="184">
        <f>IF(N331="nulová",J331,0)</f>
        <v>0</v>
      </c>
      <c r="BJ331" s="16" t="s">
        <v>80</v>
      </c>
      <c r="BK331" s="184">
        <f>ROUND(I331*H331,2)</f>
        <v>0</v>
      </c>
      <c r="BL331" s="16" t="s">
        <v>208</v>
      </c>
      <c r="BM331" s="16" t="s">
        <v>608</v>
      </c>
    </row>
    <row r="332" spans="2:47" s="1" customFormat="1" ht="86.4">
      <c r="B332" s="33"/>
      <c r="C332" s="34"/>
      <c r="D332" s="185" t="s">
        <v>134</v>
      </c>
      <c r="E332" s="34"/>
      <c r="F332" s="186" t="s">
        <v>609</v>
      </c>
      <c r="G332" s="34"/>
      <c r="H332" s="34"/>
      <c r="I332" s="102"/>
      <c r="J332" s="34"/>
      <c r="K332" s="34"/>
      <c r="L332" s="37"/>
      <c r="M332" s="187"/>
      <c r="N332" s="59"/>
      <c r="O332" s="59"/>
      <c r="P332" s="59"/>
      <c r="Q332" s="59"/>
      <c r="R332" s="59"/>
      <c r="S332" s="59"/>
      <c r="T332" s="60"/>
      <c r="AT332" s="16" t="s">
        <v>134</v>
      </c>
      <c r="AU332" s="16" t="s">
        <v>82</v>
      </c>
    </row>
    <row r="333" spans="2:65" s="1" customFormat="1" ht="20.4" customHeight="1">
      <c r="B333" s="33"/>
      <c r="C333" s="173" t="s">
        <v>610</v>
      </c>
      <c r="D333" s="173" t="s">
        <v>127</v>
      </c>
      <c r="E333" s="174" t="s">
        <v>611</v>
      </c>
      <c r="F333" s="175" t="s">
        <v>612</v>
      </c>
      <c r="G333" s="176" t="s">
        <v>455</v>
      </c>
      <c r="H333" s="177">
        <v>2.692</v>
      </c>
      <c r="I333" s="178"/>
      <c r="J333" s="179">
        <f>ROUND(I333*H333,2)</f>
        <v>0</v>
      </c>
      <c r="K333" s="175" t="s">
        <v>131</v>
      </c>
      <c r="L333" s="37"/>
      <c r="M333" s="180" t="s">
        <v>19</v>
      </c>
      <c r="N333" s="181" t="s">
        <v>43</v>
      </c>
      <c r="O333" s="59"/>
      <c r="P333" s="182">
        <f>O333*H333</f>
        <v>0</v>
      </c>
      <c r="Q333" s="182">
        <v>0</v>
      </c>
      <c r="R333" s="182">
        <f>Q333*H333</f>
        <v>0</v>
      </c>
      <c r="S333" s="182">
        <v>0</v>
      </c>
      <c r="T333" s="183">
        <f>S333*H333</f>
        <v>0</v>
      </c>
      <c r="AR333" s="16" t="s">
        <v>208</v>
      </c>
      <c r="AT333" s="16" t="s">
        <v>127</v>
      </c>
      <c r="AU333" s="16" t="s">
        <v>82</v>
      </c>
      <c r="AY333" s="16" t="s">
        <v>125</v>
      </c>
      <c r="BE333" s="184">
        <f>IF(N333="základní",J333,0)</f>
        <v>0</v>
      </c>
      <c r="BF333" s="184">
        <f>IF(N333="snížená",J333,0)</f>
        <v>0</v>
      </c>
      <c r="BG333" s="184">
        <f>IF(N333="zákl. přenesená",J333,0)</f>
        <v>0</v>
      </c>
      <c r="BH333" s="184">
        <f>IF(N333="sníž. přenesená",J333,0)</f>
        <v>0</v>
      </c>
      <c r="BI333" s="184">
        <f>IF(N333="nulová",J333,0)</f>
        <v>0</v>
      </c>
      <c r="BJ333" s="16" t="s">
        <v>80</v>
      </c>
      <c r="BK333" s="184">
        <f>ROUND(I333*H333,2)</f>
        <v>0</v>
      </c>
      <c r="BL333" s="16" t="s">
        <v>208</v>
      </c>
      <c r="BM333" s="16" t="s">
        <v>613</v>
      </c>
    </row>
    <row r="334" spans="2:47" s="1" customFormat="1" ht="96">
      <c r="B334" s="33"/>
      <c r="C334" s="34"/>
      <c r="D334" s="185" t="s">
        <v>134</v>
      </c>
      <c r="E334" s="34"/>
      <c r="F334" s="186" t="s">
        <v>568</v>
      </c>
      <c r="G334" s="34"/>
      <c r="H334" s="34"/>
      <c r="I334" s="102"/>
      <c r="J334" s="34"/>
      <c r="K334" s="34"/>
      <c r="L334" s="37"/>
      <c r="M334" s="187"/>
      <c r="N334" s="59"/>
      <c r="O334" s="59"/>
      <c r="P334" s="59"/>
      <c r="Q334" s="59"/>
      <c r="R334" s="59"/>
      <c r="S334" s="59"/>
      <c r="T334" s="60"/>
      <c r="AT334" s="16" t="s">
        <v>134</v>
      </c>
      <c r="AU334" s="16" t="s">
        <v>82</v>
      </c>
    </row>
    <row r="335" spans="2:63" s="10" customFormat="1" ht="22.8" customHeight="1">
      <c r="B335" s="157"/>
      <c r="C335" s="158"/>
      <c r="D335" s="159" t="s">
        <v>71</v>
      </c>
      <c r="E335" s="171" t="s">
        <v>614</v>
      </c>
      <c r="F335" s="171" t="s">
        <v>615</v>
      </c>
      <c r="G335" s="158"/>
      <c r="H335" s="158"/>
      <c r="I335" s="161"/>
      <c r="J335" s="172">
        <f>BK335</f>
        <v>0</v>
      </c>
      <c r="K335" s="158"/>
      <c r="L335" s="163"/>
      <c r="M335" s="164"/>
      <c r="N335" s="165"/>
      <c r="O335" s="165"/>
      <c r="P335" s="166">
        <f>SUM(P336:P345)</f>
        <v>0</v>
      </c>
      <c r="Q335" s="165"/>
      <c r="R335" s="166">
        <f>SUM(R336:R345)</f>
        <v>8.486527999999998</v>
      </c>
      <c r="S335" s="165"/>
      <c r="T335" s="167">
        <f>SUM(T336:T345)</f>
        <v>0</v>
      </c>
      <c r="AR335" s="168" t="s">
        <v>82</v>
      </c>
      <c r="AT335" s="169" t="s">
        <v>71</v>
      </c>
      <c r="AU335" s="169" t="s">
        <v>80</v>
      </c>
      <c r="AY335" s="168" t="s">
        <v>125</v>
      </c>
      <c r="BK335" s="170">
        <f>SUM(BK336:BK345)</f>
        <v>0</v>
      </c>
    </row>
    <row r="336" spans="2:65" s="1" customFormat="1" ht="20.4" customHeight="1">
      <c r="B336" s="33"/>
      <c r="C336" s="173" t="s">
        <v>616</v>
      </c>
      <c r="D336" s="173" t="s">
        <v>127</v>
      </c>
      <c r="E336" s="174" t="s">
        <v>617</v>
      </c>
      <c r="F336" s="175" t="s">
        <v>618</v>
      </c>
      <c r="G336" s="176" t="s">
        <v>130</v>
      </c>
      <c r="H336" s="177">
        <v>587.2</v>
      </c>
      <c r="I336" s="178"/>
      <c r="J336" s="179">
        <f>ROUND(I336*H336,2)</f>
        <v>0</v>
      </c>
      <c r="K336" s="175" t="s">
        <v>131</v>
      </c>
      <c r="L336" s="37"/>
      <c r="M336" s="180" t="s">
        <v>19</v>
      </c>
      <c r="N336" s="181" t="s">
        <v>43</v>
      </c>
      <c r="O336" s="59"/>
      <c r="P336" s="182">
        <f>O336*H336</f>
        <v>0</v>
      </c>
      <c r="Q336" s="182">
        <v>0.01417</v>
      </c>
      <c r="R336" s="182">
        <f>Q336*H336</f>
        <v>8.320624</v>
      </c>
      <c r="S336" s="182">
        <v>0</v>
      </c>
      <c r="T336" s="183">
        <f>S336*H336</f>
        <v>0</v>
      </c>
      <c r="AR336" s="16" t="s">
        <v>208</v>
      </c>
      <c r="AT336" s="16" t="s">
        <v>127</v>
      </c>
      <c r="AU336" s="16" t="s">
        <v>82</v>
      </c>
      <c r="AY336" s="16" t="s">
        <v>125</v>
      </c>
      <c r="BE336" s="184">
        <f>IF(N336="základní",J336,0)</f>
        <v>0</v>
      </c>
      <c r="BF336" s="184">
        <f>IF(N336="snížená",J336,0)</f>
        <v>0</v>
      </c>
      <c r="BG336" s="184">
        <f>IF(N336="zákl. přenesená",J336,0)</f>
        <v>0</v>
      </c>
      <c r="BH336" s="184">
        <f>IF(N336="sníž. přenesená",J336,0)</f>
        <v>0</v>
      </c>
      <c r="BI336" s="184">
        <f>IF(N336="nulová",J336,0)</f>
        <v>0</v>
      </c>
      <c r="BJ336" s="16" t="s">
        <v>80</v>
      </c>
      <c r="BK336" s="184">
        <f>ROUND(I336*H336,2)</f>
        <v>0</v>
      </c>
      <c r="BL336" s="16" t="s">
        <v>208</v>
      </c>
      <c r="BM336" s="16" t="s">
        <v>619</v>
      </c>
    </row>
    <row r="337" spans="2:47" s="1" customFormat="1" ht="124.8">
      <c r="B337" s="33"/>
      <c r="C337" s="34"/>
      <c r="D337" s="185" t="s">
        <v>134</v>
      </c>
      <c r="E337" s="34"/>
      <c r="F337" s="186" t="s">
        <v>620</v>
      </c>
      <c r="G337" s="34"/>
      <c r="H337" s="34"/>
      <c r="I337" s="102"/>
      <c r="J337" s="34"/>
      <c r="K337" s="34"/>
      <c r="L337" s="37"/>
      <c r="M337" s="187"/>
      <c r="N337" s="59"/>
      <c r="O337" s="59"/>
      <c r="P337" s="59"/>
      <c r="Q337" s="59"/>
      <c r="R337" s="59"/>
      <c r="S337" s="59"/>
      <c r="T337" s="60"/>
      <c r="AT337" s="16" t="s">
        <v>134</v>
      </c>
      <c r="AU337" s="16" t="s">
        <v>82</v>
      </c>
    </row>
    <row r="338" spans="2:65" s="1" customFormat="1" ht="20.4" customHeight="1">
      <c r="B338" s="33"/>
      <c r="C338" s="173" t="s">
        <v>621</v>
      </c>
      <c r="D338" s="173" t="s">
        <v>127</v>
      </c>
      <c r="E338" s="174" t="s">
        <v>622</v>
      </c>
      <c r="F338" s="175" t="s">
        <v>623</v>
      </c>
      <c r="G338" s="176" t="s">
        <v>211</v>
      </c>
      <c r="H338" s="177">
        <v>186.4</v>
      </c>
      <c r="I338" s="178"/>
      <c r="J338" s="179">
        <f>ROUND(I338*H338,2)</f>
        <v>0</v>
      </c>
      <c r="K338" s="175" t="s">
        <v>131</v>
      </c>
      <c r="L338" s="37"/>
      <c r="M338" s="180" t="s">
        <v>19</v>
      </c>
      <c r="N338" s="181" t="s">
        <v>43</v>
      </c>
      <c r="O338" s="59"/>
      <c r="P338" s="182">
        <f>O338*H338</f>
        <v>0</v>
      </c>
      <c r="Q338" s="182">
        <v>0.00026</v>
      </c>
      <c r="R338" s="182">
        <f>Q338*H338</f>
        <v>0.048464</v>
      </c>
      <c r="S338" s="182">
        <v>0</v>
      </c>
      <c r="T338" s="183">
        <f>S338*H338</f>
        <v>0</v>
      </c>
      <c r="AR338" s="16" t="s">
        <v>208</v>
      </c>
      <c r="AT338" s="16" t="s">
        <v>127</v>
      </c>
      <c r="AU338" s="16" t="s">
        <v>82</v>
      </c>
      <c r="AY338" s="16" t="s">
        <v>125</v>
      </c>
      <c r="BE338" s="184">
        <f>IF(N338="základní",J338,0)</f>
        <v>0</v>
      </c>
      <c r="BF338" s="184">
        <f>IF(N338="snížená",J338,0)</f>
        <v>0</v>
      </c>
      <c r="BG338" s="184">
        <f>IF(N338="zákl. přenesená",J338,0)</f>
        <v>0</v>
      </c>
      <c r="BH338" s="184">
        <f>IF(N338="sníž. přenesená",J338,0)</f>
        <v>0</v>
      </c>
      <c r="BI338" s="184">
        <f>IF(N338="nulová",J338,0)</f>
        <v>0</v>
      </c>
      <c r="BJ338" s="16" t="s">
        <v>80</v>
      </c>
      <c r="BK338" s="184">
        <f>ROUND(I338*H338,2)</f>
        <v>0</v>
      </c>
      <c r="BL338" s="16" t="s">
        <v>208</v>
      </c>
      <c r="BM338" s="16" t="s">
        <v>624</v>
      </c>
    </row>
    <row r="339" spans="2:47" s="1" customFormat="1" ht="124.8">
      <c r="B339" s="33"/>
      <c r="C339" s="34"/>
      <c r="D339" s="185" t="s">
        <v>134</v>
      </c>
      <c r="E339" s="34"/>
      <c r="F339" s="186" t="s">
        <v>620</v>
      </c>
      <c r="G339" s="34"/>
      <c r="H339" s="34"/>
      <c r="I339" s="102"/>
      <c r="J339" s="34"/>
      <c r="K339" s="34"/>
      <c r="L339" s="37"/>
      <c r="M339" s="187"/>
      <c r="N339" s="59"/>
      <c r="O339" s="59"/>
      <c r="P339" s="59"/>
      <c r="Q339" s="59"/>
      <c r="R339" s="59"/>
      <c r="S339" s="59"/>
      <c r="T339" s="60"/>
      <c r="AT339" s="16" t="s">
        <v>134</v>
      </c>
      <c r="AU339" s="16" t="s">
        <v>82</v>
      </c>
    </row>
    <row r="340" spans="2:65" s="1" customFormat="1" ht="20.4" customHeight="1">
      <c r="B340" s="33"/>
      <c r="C340" s="173" t="s">
        <v>625</v>
      </c>
      <c r="D340" s="173" t="s">
        <v>127</v>
      </c>
      <c r="E340" s="174" t="s">
        <v>626</v>
      </c>
      <c r="F340" s="175" t="s">
        <v>627</v>
      </c>
      <c r="G340" s="176" t="s">
        <v>130</v>
      </c>
      <c r="H340" s="177">
        <v>587.2</v>
      </c>
      <c r="I340" s="178"/>
      <c r="J340" s="179">
        <f>ROUND(I340*H340,2)</f>
        <v>0</v>
      </c>
      <c r="K340" s="175" t="s">
        <v>131</v>
      </c>
      <c r="L340" s="37"/>
      <c r="M340" s="180" t="s">
        <v>19</v>
      </c>
      <c r="N340" s="181" t="s">
        <v>43</v>
      </c>
      <c r="O340" s="59"/>
      <c r="P340" s="182">
        <f>O340*H340</f>
        <v>0</v>
      </c>
      <c r="Q340" s="182">
        <v>0.0001</v>
      </c>
      <c r="R340" s="182">
        <f>Q340*H340</f>
        <v>0.05872000000000001</v>
      </c>
      <c r="S340" s="182">
        <v>0</v>
      </c>
      <c r="T340" s="183">
        <f>S340*H340</f>
        <v>0</v>
      </c>
      <c r="AR340" s="16" t="s">
        <v>208</v>
      </c>
      <c r="AT340" s="16" t="s">
        <v>127</v>
      </c>
      <c r="AU340" s="16" t="s">
        <v>82</v>
      </c>
      <c r="AY340" s="16" t="s">
        <v>125</v>
      </c>
      <c r="BE340" s="184">
        <f>IF(N340="základní",J340,0)</f>
        <v>0</v>
      </c>
      <c r="BF340" s="184">
        <f>IF(N340="snížená",J340,0)</f>
        <v>0</v>
      </c>
      <c r="BG340" s="184">
        <f>IF(N340="zákl. přenesená",J340,0)</f>
        <v>0</v>
      </c>
      <c r="BH340" s="184">
        <f>IF(N340="sníž. přenesená",J340,0)</f>
        <v>0</v>
      </c>
      <c r="BI340" s="184">
        <f>IF(N340="nulová",J340,0)</f>
        <v>0</v>
      </c>
      <c r="BJ340" s="16" t="s">
        <v>80</v>
      </c>
      <c r="BK340" s="184">
        <f>ROUND(I340*H340,2)</f>
        <v>0</v>
      </c>
      <c r="BL340" s="16" t="s">
        <v>208</v>
      </c>
      <c r="BM340" s="16" t="s">
        <v>628</v>
      </c>
    </row>
    <row r="341" spans="2:47" s="1" customFormat="1" ht="124.8">
      <c r="B341" s="33"/>
      <c r="C341" s="34"/>
      <c r="D341" s="185" t="s">
        <v>134</v>
      </c>
      <c r="E341" s="34"/>
      <c r="F341" s="186" t="s">
        <v>620</v>
      </c>
      <c r="G341" s="34"/>
      <c r="H341" s="34"/>
      <c r="I341" s="102"/>
      <c r="J341" s="34"/>
      <c r="K341" s="34"/>
      <c r="L341" s="37"/>
      <c r="M341" s="187"/>
      <c r="N341" s="59"/>
      <c r="O341" s="59"/>
      <c r="P341" s="59"/>
      <c r="Q341" s="59"/>
      <c r="R341" s="59"/>
      <c r="S341" s="59"/>
      <c r="T341" s="60"/>
      <c r="AT341" s="16" t="s">
        <v>134</v>
      </c>
      <c r="AU341" s="16" t="s">
        <v>82</v>
      </c>
    </row>
    <row r="342" spans="2:65" s="1" customFormat="1" ht="20.4" customHeight="1">
      <c r="B342" s="33"/>
      <c r="C342" s="173" t="s">
        <v>629</v>
      </c>
      <c r="D342" s="173" t="s">
        <v>127</v>
      </c>
      <c r="E342" s="174" t="s">
        <v>630</v>
      </c>
      <c r="F342" s="175" t="s">
        <v>631</v>
      </c>
      <c r="G342" s="176" t="s">
        <v>130</v>
      </c>
      <c r="H342" s="177">
        <v>587.2</v>
      </c>
      <c r="I342" s="178"/>
      <c r="J342" s="179">
        <f>ROUND(I342*H342,2)</f>
        <v>0</v>
      </c>
      <c r="K342" s="175" t="s">
        <v>131</v>
      </c>
      <c r="L342" s="37"/>
      <c r="M342" s="180" t="s">
        <v>19</v>
      </c>
      <c r="N342" s="181" t="s">
        <v>43</v>
      </c>
      <c r="O342" s="59"/>
      <c r="P342" s="182">
        <f>O342*H342</f>
        <v>0</v>
      </c>
      <c r="Q342" s="182">
        <v>0.0001</v>
      </c>
      <c r="R342" s="182">
        <f>Q342*H342</f>
        <v>0.05872000000000001</v>
      </c>
      <c r="S342" s="182">
        <v>0</v>
      </c>
      <c r="T342" s="183">
        <f>S342*H342</f>
        <v>0</v>
      </c>
      <c r="AR342" s="16" t="s">
        <v>208</v>
      </c>
      <c r="AT342" s="16" t="s">
        <v>127</v>
      </c>
      <c r="AU342" s="16" t="s">
        <v>82</v>
      </c>
      <c r="AY342" s="16" t="s">
        <v>125</v>
      </c>
      <c r="BE342" s="184">
        <f>IF(N342="základní",J342,0)</f>
        <v>0</v>
      </c>
      <c r="BF342" s="184">
        <f>IF(N342="snížená",J342,0)</f>
        <v>0</v>
      </c>
      <c r="BG342" s="184">
        <f>IF(N342="zákl. přenesená",J342,0)</f>
        <v>0</v>
      </c>
      <c r="BH342" s="184">
        <f>IF(N342="sníž. přenesená",J342,0)</f>
        <v>0</v>
      </c>
      <c r="BI342" s="184">
        <f>IF(N342="nulová",J342,0)</f>
        <v>0</v>
      </c>
      <c r="BJ342" s="16" t="s">
        <v>80</v>
      </c>
      <c r="BK342" s="184">
        <f>ROUND(I342*H342,2)</f>
        <v>0</v>
      </c>
      <c r="BL342" s="16" t="s">
        <v>208</v>
      </c>
      <c r="BM342" s="16" t="s">
        <v>632</v>
      </c>
    </row>
    <row r="343" spans="2:47" s="1" customFormat="1" ht="124.8">
      <c r="B343" s="33"/>
      <c r="C343" s="34"/>
      <c r="D343" s="185" t="s">
        <v>134</v>
      </c>
      <c r="E343" s="34"/>
      <c r="F343" s="186" t="s">
        <v>620</v>
      </c>
      <c r="G343" s="34"/>
      <c r="H343" s="34"/>
      <c r="I343" s="102"/>
      <c r="J343" s="34"/>
      <c r="K343" s="34"/>
      <c r="L343" s="37"/>
      <c r="M343" s="187"/>
      <c r="N343" s="59"/>
      <c r="O343" s="59"/>
      <c r="P343" s="59"/>
      <c r="Q343" s="59"/>
      <c r="R343" s="59"/>
      <c r="S343" s="59"/>
      <c r="T343" s="60"/>
      <c r="AT343" s="16" t="s">
        <v>134</v>
      </c>
      <c r="AU343" s="16" t="s">
        <v>82</v>
      </c>
    </row>
    <row r="344" spans="2:65" s="1" customFormat="1" ht="20.4" customHeight="1">
      <c r="B344" s="33"/>
      <c r="C344" s="173" t="s">
        <v>633</v>
      </c>
      <c r="D344" s="173" t="s">
        <v>127</v>
      </c>
      <c r="E344" s="174" t="s">
        <v>634</v>
      </c>
      <c r="F344" s="175" t="s">
        <v>635</v>
      </c>
      <c r="G344" s="176" t="s">
        <v>455</v>
      </c>
      <c r="H344" s="177">
        <v>8.487</v>
      </c>
      <c r="I344" s="178"/>
      <c r="J344" s="179">
        <f>ROUND(I344*H344,2)</f>
        <v>0</v>
      </c>
      <c r="K344" s="175" t="s">
        <v>131</v>
      </c>
      <c r="L344" s="37"/>
      <c r="M344" s="180" t="s">
        <v>19</v>
      </c>
      <c r="N344" s="181" t="s">
        <v>43</v>
      </c>
      <c r="O344" s="59"/>
      <c r="P344" s="182">
        <f>O344*H344</f>
        <v>0</v>
      </c>
      <c r="Q344" s="182">
        <v>0</v>
      </c>
      <c r="R344" s="182">
        <f>Q344*H344</f>
        <v>0</v>
      </c>
      <c r="S344" s="182">
        <v>0</v>
      </c>
      <c r="T344" s="183">
        <f>S344*H344</f>
        <v>0</v>
      </c>
      <c r="AR344" s="16" t="s">
        <v>208</v>
      </c>
      <c r="AT344" s="16" t="s">
        <v>127</v>
      </c>
      <c r="AU344" s="16" t="s">
        <v>82</v>
      </c>
      <c r="AY344" s="16" t="s">
        <v>125</v>
      </c>
      <c r="BE344" s="184">
        <f>IF(N344="základní",J344,0)</f>
        <v>0</v>
      </c>
      <c r="BF344" s="184">
        <f>IF(N344="snížená",J344,0)</f>
        <v>0</v>
      </c>
      <c r="BG344" s="184">
        <f>IF(N344="zákl. přenesená",J344,0)</f>
        <v>0</v>
      </c>
      <c r="BH344" s="184">
        <f>IF(N344="sníž. přenesená",J344,0)</f>
        <v>0</v>
      </c>
      <c r="BI344" s="184">
        <f>IF(N344="nulová",J344,0)</f>
        <v>0</v>
      </c>
      <c r="BJ344" s="16" t="s">
        <v>80</v>
      </c>
      <c r="BK344" s="184">
        <f>ROUND(I344*H344,2)</f>
        <v>0</v>
      </c>
      <c r="BL344" s="16" t="s">
        <v>208</v>
      </c>
      <c r="BM344" s="16" t="s">
        <v>636</v>
      </c>
    </row>
    <row r="345" spans="2:47" s="1" customFormat="1" ht="105.6">
      <c r="B345" s="33"/>
      <c r="C345" s="34"/>
      <c r="D345" s="185" t="s">
        <v>134</v>
      </c>
      <c r="E345" s="34"/>
      <c r="F345" s="186" t="s">
        <v>637</v>
      </c>
      <c r="G345" s="34"/>
      <c r="H345" s="34"/>
      <c r="I345" s="102"/>
      <c r="J345" s="34"/>
      <c r="K345" s="34"/>
      <c r="L345" s="37"/>
      <c r="M345" s="187"/>
      <c r="N345" s="59"/>
      <c r="O345" s="59"/>
      <c r="P345" s="59"/>
      <c r="Q345" s="59"/>
      <c r="R345" s="59"/>
      <c r="S345" s="59"/>
      <c r="T345" s="60"/>
      <c r="AT345" s="16" t="s">
        <v>134</v>
      </c>
      <c r="AU345" s="16" t="s">
        <v>82</v>
      </c>
    </row>
    <row r="346" spans="2:63" s="10" customFormat="1" ht="22.8" customHeight="1">
      <c r="B346" s="157"/>
      <c r="C346" s="158"/>
      <c r="D346" s="159" t="s">
        <v>71</v>
      </c>
      <c r="E346" s="171" t="s">
        <v>638</v>
      </c>
      <c r="F346" s="171" t="s">
        <v>639</v>
      </c>
      <c r="G346" s="158"/>
      <c r="H346" s="158"/>
      <c r="I346" s="161"/>
      <c r="J346" s="172">
        <f>BK346</f>
        <v>0</v>
      </c>
      <c r="K346" s="158"/>
      <c r="L346" s="163"/>
      <c r="M346" s="164"/>
      <c r="N346" s="165"/>
      <c r="O346" s="165"/>
      <c r="P346" s="166">
        <f>SUM(P347:P364)</f>
        <v>0</v>
      </c>
      <c r="Q346" s="165"/>
      <c r="R346" s="166">
        <f>SUM(R347:R364)</f>
        <v>1.514668</v>
      </c>
      <c r="S346" s="165"/>
      <c r="T346" s="167">
        <f>SUM(T347:T364)</f>
        <v>0.860188</v>
      </c>
      <c r="AR346" s="168" t="s">
        <v>82</v>
      </c>
      <c r="AT346" s="169" t="s">
        <v>71</v>
      </c>
      <c r="AU346" s="169" t="s">
        <v>80</v>
      </c>
      <c r="AY346" s="168" t="s">
        <v>125</v>
      </c>
      <c r="BK346" s="170">
        <f>SUM(BK347:BK364)</f>
        <v>0</v>
      </c>
    </row>
    <row r="347" spans="2:65" s="1" customFormat="1" ht="20.4" customHeight="1">
      <c r="B347" s="33"/>
      <c r="C347" s="173" t="s">
        <v>640</v>
      </c>
      <c r="D347" s="173" t="s">
        <v>127</v>
      </c>
      <c r="E347" s="174" t="s">
        <v>641</v>
      </c>
      <c r="F347" s="175" t="s">
        <v>642</v>
      </c>
      <c r="G347" s="176" t="s">
        <v>211</v>
      </c>
      <c r="H347" s="177">
        <v>112.8</v>
      </c>
      <c r="I347" s="178"/>
      <c r="J347" s="179">
        <f>ROUND(I347*H347,2)</f>
        <v>0</v>
      </c>
      <c r="K347" s="175" t="s">
        <v>131</v>
      </c>
      <c r="L347" s="37"/>
      <c r="M347" s="180" t="s">
        <v>19</v>
      </c>
      <c r="N347" s="181" t="s">
        <v>43</v>
      </c>
      <c r="O347" s="59"/>
      <c r="P347" s="182">
        <f>O347*H347</f>
        <v>0</v>
      </c>
      <c r="Q347" s="182">
        <v>0</v>
      </c>
      <c r="R347" s="182">
        <f>Q347*H347</f>
        <v>0</v>
      </c>
      <c r="S347" s="182">
        <v>0.00177</v>
      </c>
      <c r="T347" s="183">
        <f>S347*H347</f>
        <v>0.199656</v>
      </c>
      <c r="AR347" s="16" t="s">
        <v>208</v>
      </c>
      <c r="AT347" s="16" t="s">
        <v>127</v>
      </c>
      <c r="AU347" s="16" t="s">
        <v>82</v>
      </c>
      <c r="AY347" s="16" t="s">
        <v>125</v>
      </c>
      <c r="BE347" s="184">
        <f>IF(N347="základní",J347,0)</f>
        <v>0</v>
      </c>
      <c r="BF347" s="184">
        <f>IF(N347="snížená",J347,0)</f>
        <v>0</v>
      </c>
      <c r="BG347" s="184">
        <f>IF(N347="zákl. přenesená",J347,0)</f>
        <v>0</v>
      </c>
      <c r="BH347" s="184">
        <f>IF(N347="sníž. přenesená",J347,0)</f>
        <v>0</v>
      </c>
      <c r="BI347" s="184">
        <f>IF(N347="nulová",J347,0)</f>
        <v>0</v>
      </c>
      <c r="BJ347" s="16" t="s">
        <v>80</v>
      </c>
      <c r="BK347" s="184">
        <f>ROUND(I347*H347,2)</f>
        <v>0</v>
      </c>
      <c r="BL347" s="16" t="s">
        <v>208</v>
      </c>
      <c r="BM347" s="16" t="s">
        <v>643</v>
      </c>
    </row>
    <row r="348" spans="2:51" s="11" customFormat="1" ht="10.2">
      <c r="B348" s="188"/>
      <c r="C348" s="189"/>
      <c r="D348" s="185" t="s">
        <v>136</v>
      </c>
      <c r="E348" s="190" t="s">
        <v>19</v>
      </c>
      <c r="F348" s="191" t="s">
        <v>644</v>
      </c>
      <c r="G348" s="189"/>
      <c r="H348" s="192">
        <v>112.8</v>
      </c>
      <c r="I348" s="193"/>
      <c r="J348" s="189"/>
      <c r="K348" s="189"/>
      <c r="L348" s="194"/>
      <c r="M348" s="195"/>
      <c r="N348" s="196"/>
      <c r="O348" s="196"/>
      <c r="P348" s="196"/>
      <c r="Q348" s="196"/>
      <c r="R348" s="196"/>
      <c r="S348" s="196"/>
      <c r="T348" s="197"/>
      <c r="AT348" s="198" t="s">
        <v>136</v>
      </c>
      <c r="AU348" s="198" t="s">
        <v>82</v>
      </c>
      <c r="AV348" s="11" t="s">
        <v>82</v>
      </c>
      <c r="AW348" s="11" t="s">
        <v>33</v>
      </c>
      <c r="AX348" s="11" t="s">
        <v>80</v>
      </c>
      <c r="AY348" s="198" t="s">
        <v>125</v>
      </c>
    </row>
    <row r="349" spans="2:65" s="1" customFormat="1" ht="20.4" customHeight="1">
      <c r="B349" s="33"/>
      <c r="C349" s="173" t="s">
        <v>645</v>
      </c>
      <c r="D349" s="173" t="s">
        <v>127</v>
      </c>
      <c r="E349" s="174" t="s">
        <v>646</v>
      </c>
      <c r="F349" s="175" t="s">
        <v>647</v>
      </c>
      <c r="G349" s="176" t="s">
        <v>211</v>
      </c>
      <c r="H349" s="177">
        <v>73.2</v>
      </c>
      <c r="I349" s="178"/>
      <c r="J349" s="179">
        <f>ROUND(I349*H349,2)</f>
        <v>0</v>
      </c>
      <c r="K349" s="175" t="s">
        <v>131</v>
      </c>
      <c r="L349" s="37"/>
      <c r="M349" s="180" t="s">
        <v>19</v>
      </c>
      <c r="N349" s="181" t="s">
        <v>43</v>
      </c>
      <c r="O349" s="59"/>
      <c r="P349" s="182">
        <f>O349*H349</f>
        <v>0</v>
      </c>
      <c r="Q349" s="182">
        <v>0</v>
      </c>
      <c r="R349" s="182">
        <f>Q349*H349</f>
        <v>0</v>
      </c>
      <c r="S349" s="182">
        <v>0.00191</v>
      </c>
      <c r="T349" s="183">
        <f>S349*H349</f>
        <v>0.13981200000000002</v>
      </c>
      <c r="AR349" s="16" t="s">
        <v>208</v>
      </c>
      <c r="AT349" s="16" t="s">
        <v>127</v>
      </c>
      <c r="AU349" s="16" t="s">
        <v>82</v>
      </c>
      <c r="AY349" s="16" t="s">
        <v>125</v>
      </c>
      <c r="BE349" s="184">
        <f>IF(N349="základní",J349,0)</f>
        <v>0</v>
      </c>
      <c r="BF349" s="184">
        <f>IF(N349="snížená",J349,0)</f>
        <v>0</v>
      </c>
      <c r="BG349" s="184">
        <f>IF(N349="zákl. přenesená",J349,0)</f>
        <v>0</v>
      </c>
      <c r="BH349" s="184">
        <f>IF(N349="sníž. přenesená",J349,0)</f>
        <v>0</v>
      </c>
      <c r="BI349" s="184">
        <f>IF(N349="nulová",J349,0)</f>
        <v>0</v>
      </c>
      <c r="BJ349" s="16" t="s">
        <v>80</v>
      </c>
      <c r="BK349" s="184">
        <f>ROUND(I349*H349,2)</f>
        <v>0</v>
      </c>
      <c r="BL349" s="16" t="s">
        <v>208</v>
      </c>
      <c r="BM349" s="16" t="s">
        <v>648</v>
      </c>
    </row>
    <row r="350" spans="2:51" s="11" customFormat="1" ht="10.2">
      <c r="B350" s="188"/>
      <c r="C350" s="189"/>
      <c r="D350" s="185" t="s">
        <v>136</v>
      </c>
      <c r="E350" s="190" t="s">
        <v>19</v>
      </c>
      <c r="F350" s="191" t="s">
        <v>649</v>
      </c>
      <c r="G350" s="189"/>
      <c r="H350" s="192">
        <v>73.2</v>
      </c>
      <c r="I350" s="193"/>
      <c r="J350" s="189"/>
      <c r="K350" s="189"/>
      <c r="L350" s="194"/>
      <c r="M350" s="195"/>
      <c r="N350" s="196"/>
      <c r="O350" s="196"/>
      <c r="P350" s="196"/>
      <c r="Q350" s="196"/>
      <c r="R350" s="196"/>
      <c r="S350" s="196"/>
      <c r="T350" s="197"/>
      <c r="AT350" s="198" t="s">
        <v>136</v>
      </c>
      <c r="AU350" s="198" t="s">
        <v>82</v>
      </c>
      <c r="AV350" s="11" t="s">
        <v>82</v>
      </c>
      <c r="AW350" s="11" t="s">
        <v>33</v>
      </c>
      <c r="AX350" s="11" t="s">
        <v>80</v>
      </c>
      <c r="AY350" s="198" t="s">
        <v>125</v>
      </c>
    </row>
    <row r="351" spans="2:65" s="1" customFormat="1" ht="20.4" customHeight="1">
      <c r="B351" s="33"/>
      <c r="C351" s="173" t="s">
        <v>650</v>
      </c>
      <c r="D351" s="173" t="s">
        <v>127</v>
      </c>
      <c r="E351" s="174" t="s">
        <v>651</v>
      </c>
      <c r="F351" s="175" t="s">
        <v>652</v>
      </c>
      <c r="G351" s="176" t="s">
        <v>374</v>
      </c>
      <c r="H351" s="177">
        <v>12</v>
      </c>
      <c r="I351" s="178"/>
      <c r="J351" s="179">
        <f>ROUND(I351*H351,2)</f>
        <v>0</v>
      </c>
      <c r="K351" s="175" t="s">
        <v>131</v>
      </c>
      <c r="L351" s="37"/>
      <c r="M351" s="180" t="s">
        <v>19</v>
      </c>
      <c r="N351" s="181" t="s">
        <v>43</v>
      </c>
      <c r="O351" s="59"/>
      <c r="P351" s="182">
        <f>O351*H351</f>
        <v>0</v>
      </c>
      <c r="Q351" s="182">
        <v>0</v>
      </c>
      <c r="R351" s="182">
        <f>Q351*H351</f>
        <v>0</v>
      </c>
      <c r="S351" s="182">
        <v>0.00188</v>
      </c>
      <c r="T351" s="183">
        <f>S351*H351</f>
        <v>0.02256</v>
      </c>
      <c r="AR351" s="16" t="s">
        <v>208</v>
      </c>
      <c r="AT351" s="16" t="s">
        <v>127</v>
      </c>
      <c r="AU351" s="16" t="s">
        <v>82</v>
      </c>
      <c r="AY351" s="16" t="s">
        <v>125</v>
      </c>
      <c r="BE351" s="184">
        <f>IF(N351="základní",J351,0)</f>
        <v>0</v>
      </c>
      <c r="BF351" s="184">
        <f>IF(N351="snížená",J351,0)</f>
        <v>0</v>
      </c>
      <c r="BG351" s="184">
        <f>IF(N351="zákl. přenesená",J351,0)</f>
        <v>0</v>
      </c>
      <c r="BH351" s="184">
        <f>IF(N351="sníž. přenesená",J351,0)</f>
        <v>0</v>
      </c>
      <c r="BI351" s="184">
        <f>IF(N351="nulová",J351,0)</f>
        <v>0</v>
      </c>
      <c r="BJ351" s="16" t="s">
        <v>80</v>
      </c>
      <c r="BK351" s="184">
        <f>ROUND(I351*H351,2)</f>
        <v>0</v>
      </c>
      <c r="BL351" s="16" t="s">
        <v>208</v>
      </c>
      <c r="BM351" s="16" t="s">
        <v>653</v>
      </c>
    </row>
    <row r="352" spans="2:65" s="1" customFormat="1" ht="20.4" customHeight="1">
      <c r="B352" s="33"/>
      <c r="C352" s="173" t="s">
        <v>654</v>
      </c>
      <c r="D352" s="173" t="s">
        <v>127</v>
      </c>
      <c r="E352" s="174" t="s">
        <v>655</v>
      </c>
      <c r="F352" s="175" t="s">
        <v>656</v>
      </c>
      <c r="G352" s="176" t="s">
        <v>211</v>
      </c>
      <c r="H352" s="177">
        <v>112.8</v>
      </c>
      <c r="I352" s="178"/>
      <c r="J352" s="179">
        <f>ROUND(I352*H352,2)</f>
        <v>0</v>
      </c>
      <c r="K352" s="175" t="s">
        <v>131</v>
      </c>
      <c r="L352" s="37"/>
      <c r="M352" s="180" t="s">
        <v>19</v>
      </c>
      <c r="N352" s="181" t="s">
        <v>43</v>
      </c>
      <c r="O352" s="59"/>
      <c r="P352" s="182">
        <f>O352*H352</f>
        <v>0</v>
      </c>
      <c r="Q352" s="182">
        <v>0</v>
      </c>
      <c r="R352" s="182">
        <f>Q352*H352</f>
        <v>0</v>
      </c>
      <c r="S352" s="182">
        <v>0.0026</v>
      </c>
      <c r="T352" s="183">
        <f>S352*H352</f>
        <v>0.29328</v>
      </c>
      <c r="AR352" s="16" t="s">
        <v>208</v>
      </c>
      <c r="AT352" s="16" t="s">
        <v>127</v>
      </c>
      <c r="AU352" s="16" t="s">
        <v>82</v>
      </c>
      <c r="AY352" s="16" t="s">
        <v>125</v>
      </c>
      <c r="BE352" s="184">
        <f>IF(N352="základní",J352,0)</f>
        <v>0</v>
      </c>
      <c r="BF352" s="184">
        <f>IF(N352="snížená",J352,0)</f>
        <v>0</v>
      </c>
      <c r="BG352" s="184">
        <f>IF(N352="zákl. přenesená",J352,0)</f>
        <v>0</v>
      </c>
      <c r="BH352" s="184">
        <f>IF(N352="sníž. přenesená",J352,0)</f>
        <v>0</v>
      </c>
      <c r="BI352" s="184">
        <f>IF(N352="nulová",J352,0)</f>
        <v>0</v>
      </c>
      <c r="BJ352" s="16" t="s">
        <v>80</v>
      </c>
      <c r="BK352" s="184">
        <f>ROUND(I352*H352,2)</f>
        <v>0</v>
      </c>
      <c r="BL352" s="16" t="s">
        <v>208</v>
      </c>
      <c r="BM352" s="16" t="s">
        <v>657</v>
      </c>
    </row>
    <row r="353" spans="2:65" s="1" customFormat="1" ht="20.4" customHeight="1">
      <c r="B353" s="33"/>
      <c r="C353" s="173" t="s">
        <v>658</v>
      </c>
      <c r="D353" s="173" t="s">
        <v>127</v>
      </c>
      <c r="E353" s="174" t="s">
        <v>659</v>
      </c>
      <c r="F353" s="175" t="s">
        <v>660</v>
      </c>
      <c r="G353" s="176" t="s">
        <v>211</v>
      </c>
      <c r="H353" s="177">
        <v>52</v>
      </c>
      <c r="I353" s="178"/>
      <c r="J353" s="179">
        <f>ROUND(I353*H353,2)</f>
        <v>0</v>
      </c>
      <c r="K353" s="175" t="s">
        <v>131</v>
      </c>
      <c r="L353" s="37"/>
      <c r="M353" s="180" t="s">
        <v>19</v>
      </c>
      <c r="N353" s="181" t="s">
        <v>43</v>
      </c>
      <c r="O353" s="59"/>
      <c r="P353" s="182">
        <f>O353*H353</f>
        <v>0</v>
      </c>
      <c r="Q353" s="182">
        <v>0</v>
      </c>
      <c r="R353" s="182">
        <f>Q353*H353</f>
        <v>0</v>
      </c>
      <c r="S353" s="182">
        <v>0.00394</v>
      </c>
      <c r="T353" s="183">
        <f>S353*H353</f>
        <v>0.20488</v>
      </c>
      <c r="AR353" s="16" t="s">
        <v>208</v>
      </c>
      <c r="AT353" s="16" t="s">
        <v>127</v>
      </c>
      <c r="AU353" s="16" t="s">
        <v>82</v>
      </c>
      <c r="AY353" s="16" t="s">
        <v>125</v>
      </c>
      <c r="BE353" s="184">
        <f>IF(N353="základní",J353,0)</f>
        <v>0</v>
      </c>
      <c r="BF353" s="184">
        <f>IF(N353="snížená",J353,0)</f>
        <v>0</v>
      </c>
      <c r="BG353" s="184">
        <f>IF(N353="zákl. přenesená",J353,0)</f>
        <v>0</v>
      </c>
      <c r="BH353" s="184">
        <f>IF(N353="sníž. přenesená",J353,0)</f>
        <v>0</v>
      </c>
      <c r="BI353" s="184">
        <f>IF(N353="nulová",J353,0)</f>
        <v>0</v>
      </c>
      <c r="BJ353" s="16" t="s">
        <v>80</v>
      </c>
      <c r="BK353" s="184">
        <f>ROUND(I353*H353,2)</f>
        <v>0</v>
      </c>
      <c r="BL353" s="16" t="s">
        <v>208</v>
      </c>
      <c r="BM353" s="16" t="s">
        <v>661</v>
      </c>
    </row>
    <row r="354" spans="2:65" s="1" customFormat="1" ht="20.4" customHeight="1">
      <c r="B354" s="33"/>
      <c r="C354" s="173" t="s">
        <v>662</v>
      </c>
      <c r="D354" s="173" t="s">
        <v>127</v>
      </c>
      <c r="E354" s="174" t="s">
        <v>663</v>
      </c>
      <c r="F354" s="175" t="s">
        <v>664</v>
      </c>
      <c r="G354" s="176" t="s">
        <v>211</v>
      </c>
      <c r="H354" s="177">
        <v>112.8</v>
      </c>
      <c r="I354" s="178"/>
      <c r="J354" s="179">
        <f>ROUND(I354*H354,2)</f>
        <v>0</v>
      </c>
      <c r="K354" s="175" t="s">
        <v>131</v>
      </c>
      <c r="L354" s="37"/>
      <c r="M354" s="180" t="s">
        <v>19</v>
      </c>
      <c r="N354" s="181" t="s">
        <v>43</v>
      </c>
      <c r="O354" s="59"/>
      <c r="P354" s="182">
        <f>O354*H354</f>
        <v>0</v>
      </c>
      <c r="Q354" s="182">
        <v>0.0059</v>
      </c>
      <c r="R354" s="182">
        <f>Q354*H354</f>
        <v>0.66552</v>
      </c>
      <c r="S354" s="182">
        <v>0</v>
      </c>
      <c r="T354" s="183">
        <f>S354*H354</f>
        <v>0</v>
      </c>
      <c r="AR354" s="16" t="s">
        <v>208</v>
      </c>
      <c r="AT354" s="16" t="s">
        <v>127</v>
      </c>
      <c r="AU354" s="16" t="s">
        <v>82</v>
      </c>
      <c r="AY354" s="16" t="s">
        <v>125</v>
      </c>
      <c r="BE354" s="184">
        <f>IF(N354="základní",J354,0)</f>
        <v>0</v>
      </c>
      <c r="BF354" s="184">
        <f>IF(N354="snížená",J354,0)</f>
        <v>0</v>
      </c>
      <c r="BG354" s="184">
        <f>IF(N354="zákl. přenesená",J354,0)</f>
        <v>0</v>
      </c>
      <c r="BH354" s="184">
        <f>IF(N354="sníž. přenesená",J354,0)</f>
        <v>0</v>
      </c>
      <c r="BI354" s="184">
        <f>IF(N354="nulová",J354,0)</f>
        <v>0</v>
      </c>
      <c r="BJ354" s="16" t="s">
        <v>80</v>
      </c>
      <c r="BK354" s="184">
        <f>ROUND(I354*H354,2)</f>
        <v>0</v>
      </c>
      <c r="BL354" s="16" t="s">
        <v>208</v>
      </c>
      <c r="BM354" s="16" t="s">
        <v>665</v>
      </c>
    </row>
    <row r="355" spans="2:47" s="1" customFormat="1" ht="48">
      <c r="B355" s="33"/>
      <c r="C355" s="34"/>
      <c r="D355" s="185" t="s">
        <v>134</v>
      </c>
      <c r="E355" s="34"/>
      <c r="F355" s="186" t="s">
        <v>666</v>
      </c>
      <c r="G355" s="34"/>
      <c r="H355" s="34"/>
      <c r="I355" s="102"/>
      <c r="J355" s="34"/>
      <c r="K355" s="34"/>
      <c r="L355" s="37"/>
      <c r="M355" s="187"/>
      <c r="N355" s="59"/>
      <c r="O355" s="59"/>
      <c r="P355" s="59"/>
      <c r="Q355" s="59"/>
      <c r="R355" s="59"/>
      <c r="S355" s="59"/>
      <c r="T355" s="60"/>
      <c r="AT355" s="16" t="s">
        <v>134</v>
      </c>
      <c r="AU355" s="16" t="s">
        <v>82</v>
      </c>
    </row>
    <row r="356" spans="2:65" s="1" customFormat="1" ht="20.4" customHeight="1">
      <c r="B356" s="33"/>
      <c r="C356" s="173" t="s">
        <v>667</v>
      </c>
      <c r="D356" s="173" t="s">
        <v>127</v>
      </c>
      <c r="E356" s="174" t="s">
        <v>668</v>
      </c>
      <c r="F356" s="175" t="s">
        <v>669</v>
      </c>
      <c r="G356" s="176" t="s">
        <v>211</v>
      </c>
      <c r="H356" s="177">
        <v>73.2</v>
      </c>
      <c r="I356" s="178"/>
      <c r="J356" s="179">
        <f>ROUND(I356*H356,2)</f>
        <v>0</v>
      </c>
      <c r="K356" s="175" t="s">
        <v>131</v>
      </c>
      <c r="L356" s="37"/>
      <c r="M356" s="180" t="s">
        <v>19</v>
      </c>
      <c r="N356" s="181" t="s">
        <v>43</v>
      </c>
      <c r="O356" s="59"/>
      <c r="P356" s="182">
        <f>O356*H356</f>
        <v>0</v>
      </c>
      <c r="Q356" s="182">
        <v>0.00425</v>
      </c>
      <c r="R356" s="182">
        <f>Q356*H356</f>
        <v>0.31110000000000004</v>
      </c>
      <c r="S356" s="182">
        <v>0</v>
      </c>
      <c r="T356" s="183">
        <f>S356*H356</f>
        <v>0</v>
      </c>
      <c r="AR356" s="16" t="s">
        <v>208</v>
      </c>
      <c r="AT356" s="16" t="s">
        <v>127</v>
      </c>
      <c r="AU356" s="16" t="s">
        <v>82</v>
      </c>
      <c r="AY356" s="16" t="s">
        <v>125</v>
      </c>
      <c r="BE356" s="184">
        <f>IF(N356="základní",J356,0)</f>
        <v>0</v>
      </c>
      <c r="BF356" s="184">
        <f>IF(N356="snížená",J356,0)</f>
        <v>0</v>
      </c>
      <c r="BG356" s="184">
        <f>IF(N356="zákl. přenesená",J356,0)</f>
        <v>0</v>
      </c>
      <c r="BH356" s="184">
        <f>IF(N356="sníž. přenesená",J356,0)</f>
        <v>0</v>
      </c>
      <c r="BI356" s="184">
        <f>IF(N356="nulová",J356,0)</f>
        <v>0</v>
      </c>
      <c r="BJ356" s="16" t="s">
        <v>80</v>
      </c>
      <c r="BK356" s="184">
        <f>ROUND(I356*H356,2)</f>
        <v>0</v>
      </c>
      <c r="BL356" s="16" t="s">
        <v>208</v>
      </c>
      <c r="BM356" s="16" t="s">
        <v>670</v>
      </c>
    </row>
    <row r="357" spans="2:65" s="1" customFormat="1" ht="20.4" customHeight="1">
      <c r="B357" s="33"/>
      <c r="C357" s="173" t="s">
        <v>671</v>
      </c>
      <c r="D357" s="173" t="s">
        <v>127</v>
      </c>
      <c r="E357" s="174" t="s">
        <v>672</v>
      </c>
      <c r="F357" s="175" t="s">
        <v>673</v>
      </c>
      <c r="G357" s="176" t="s">
        <v>211</v>
      </c>
      <c r="H357" s="177">
        <v>50.4</v>
      </c>
      <c r="I357" s="178"/>
      <c r="J357" s="179">
        <f>ROUND(I357*H357,2)</f>
        <v>0</v>
      </c>
      <c r="K357" s="175" t="s">
        <v>131</v>
      </c>
      <c r="L357" s="37"/>
      <c r="M357" s="180" t="s">
        <v>19</v>
      </c>
      <c r="N357" s="181" t="s">
        <v>43</v>
      </c>
      <c r="O357" s="59"/>
      <c r="P357" s="182">
        <f>O357*H357</f>
        <v>0</v>
      </c>
      <c r="Q357" s="182">
        <v>0.00269</v>
      </c>
      <c r="R357" s="182">
        <f>Q357*H357</f>
        <v>0.135576</v>
      </c>
      <c r="S357" s="182">
        <v>0</v>
      </c>
      <c r="T357" s="183">
        <f>S357*H357</f>
        <v>0</v>
      </c>
      <c r="AR357" s="16" t="s">
        <v>208</v>
      </c>
      <c r="AT357" s="16" t="s">
        <v>127</v>
      </c>
      <c r="AU357" s="16" t="s">
        <v>82</v>
      </c>
      <c r="AY357" s="16" t="s">
        <v>125</v>
      </c>
      <c r="BE357" s="184">
        <f>IF(N357="základní",J357,0)</f>
        <v>0</v>
      </c>
      <c r="BF357" s="184">
        <f>IF(N357="snížená",J357,0)</f>
        <v>0</v>
      </c>
      <c r="BG357" s="184">
        <f>IF(N357="zákl. přenesená",J357,0)</f>
        <v>0</v>
      </c>
      <c r="BH357" s="184">
        <f>IF(N357="sníž. přenesená",J357,0)</f>
        <v>0</v>
      </c>
      <c r="BI357" s="184">
        <f>IF(N357="nulová",J357,0)</f>
        <v>0</v>
      </c>
      <c r="BJ357" s="16" t="s">
        <v>80</v>
      </c>
      <c r="BK357" s="184">
        <f>ROUND(I357*H357,2)</f>
        <v>0</v>
      </c>
      <c r="BL357" s="16" t="s">
        <v>208</v>
      </c>
      <c r="BM357" s="16" t="s">
        <v>674</v>
      </c>
    </row>
    <row r="358" spans="2:51" s="11" customFormat="1" ht="10.2">
      <c r="B358" s="188"/>
      <c r="C358" s="189"/>
      <c r="D358" s="185" t="s">
        <v>136</v>
      </c>
      <c r="E358" s="190" t="s">
        <v>19</v>
      </c>
      <c r="F358" s="191" t="s">
        <v>675</v>
      </c>
      <c r="G358" s="189"/>
      <c r="H358" s="192">
        <v>50.4</v>
      </c>
      <c r="I358" s="193"/>
      <c r="J358" s="189"/>
      <c r="K358" s="189"/>
      <c r="L358" s="194"/>
      <c r="M358" s="195"/>
      <c r="N358" s="196"/>
      <c r="O358" s="196"/>
      <c r="P358" s="196"/>
      <c r="Q358" s="196"/>
      <c r="R358" s="196"/>
      <c r="S358" s="196"/>
      <c r="T358" s="197"/>
      <c r="AT358" s="198" t="s">
        <v>136</v>
      </c>
      <c r="AU358" s="198" t="s">
        <v>82</v>
      </c>
      <c r="AV358" s="11" t="s">
        <v>82</v>
      </c>
      <c r="AW358" s="11" t="s">
        <v>33</v>
      </c>
      <c r="AX358" s="11" t="s">
        <v>80</v>
      </c>
      <c r="AY358" s="198" t="s">
        <v>125</v>
      </c>
    </row>
    <row r="359" spans="2:65" s="1" customFormat="1" ht="20.4" customHeight="1">
      <c r="B359" s="33"/>
      <c r="C359" s="173" t="s">
        <v>676</v>
      </c>
      <c r="D359" s="173" t="s">
        <v>127</v>
      </c>
      <c r="E359" s="174" t="s">
        <v>677</v>
      </c>
      <c r="F359" s="175" t="s">
        <v>678</v>
      </c>
      <c r="G359" s="176" t="s">
        <v>374</v>
      </c>
      <c r="H359" s="177">
        <v>6</v>
      </c>
      <c r="I359" s="178"/>
      <c r="J359" s="179">
        <f>ROUND(I359*H359,2)</f>
        <v>0</v>
      </c>
      <c r="K359" s="175" t="s">
        <v>131</v>
      </c>
      <c r="L359" s="37"/>
      <c r="M359" s="180" t="s">
        <v>19</v>
      </c>
      <c r="N359" s="181" t="s">
        <v>43</v>
      </c>
      <c r="O359" s="59"/>
      <c r="P359" s="182">
        <f>O359*H359</f>
        <v>0</v>
      </c>
      <c r="Q359" s="182">
        <v>0.00908</v>
      </c>
      <c r="R359" s="182">
        <f>Q359*H359</f>
        <v>0.05448</v>
      </c>
      <c r="S359" s="182">
        <v>0</v>
      </c>
      <c r="T359" s="183">
        <f>S359*H359</f>
        <v>0</v>
      </c>
      <c r="AR359" s="16" t="s">
        <v>208</v>
      </c>
      <c r="AT359" s="16" t="s">
        <v>127</v>
      </c>
      <c r="AU359" s="16" t="s">
        <v>82</v>
      </c>
      <c r="AY359" s="16" t="s">
        <v>125</v>
      </c>
      <c r="BE359" s="184">
        <f>IF(N359="základní",J359,0)</f>
        <v>0</v>
      </c>
      <c r="BF359" s="184">
        <f>IF(N359="snížená",J359,0)</f>
        <v>0</v>
      </c>
      <c r="BG359" s="184">
        <f>IF(N359="zákl. přenesená",J359,0)</f>
        <v>0</v>
      </c>
      <c r="BH359" s="184">
        <f>IF(N359="sníž. přenesená",J359,0)</f>
        <v>0</v>
      </c>
      <c r="BI359" s="184">
        <f>IF(N359="nulová",J359,0)</f>
        <v>0</v>
      </c>
      <c r="BJ359" s="16" t="s">
        <v>80</v>
      </c>
      <c r="BK359" s="184">
        <f>ROUND(I359*H359,2)</f>
        <v>0</v>
      </c>
      <c r="BL359" s="16" t="s">
        <v>208</v>
      </c>
      <c r="BM359" s="16" t="s">
        <v>679</v>
      </c>
    </row>
    <row r="360" spans="2:65" s="1" customFormat="1" ht="20.4" customHeight="1">
      <c r="B360" s="33"/>
      <c r="C360" s="173" t="s">
        <v>680</v>
      </c>
      <c r="D360" s="173" t="s">
        <v>127</v>
      </c>
      <c r="E360" s="174" t="s">
        <v>681</v>
      </c>
      <c r="F360" s="175" t="s">
        <v>682</v>
      </c>
      <c r="G360" s="176" t="s">
        <v>211</v>
      </c>
      <c r="H360" s="177">
        <v>112.8</v>
      </c>
      <c r="I360" s="178"/>
      <c r="J360" s="179">
        <f>ROUND(I360*H360,2)</f>
        <v>0</v>
      </c>
      <c r="K360" s="175" t="s">
        <v>131</v>
      </c>
      <c r="L360" s="37"/>
      <c r="M360" s="180" t="s">
        <v>19</v>
      </c>
      <c r="N360" s="181" t="s">
        <v>43</v>
      </c>
      <c r="O360" s="59"/>
      <c r="P360" s="182">
        <f>O360*H360</f>
        <v>0</v>
      </c>
      <c r="Q360" s="182">
        <v>0.00174</v>
      </c>
      <c r="R360" s="182">
        <f>Q360*H360</f>
        <v>0.196272</v>
      </c>
      <c r="S360" s="182">
        <v>0</v>
      </c>
      <c r="T360" s="183">
        <f>S360*H360</f>
        <v>0</v>
      </c>
      <c r="AR360" s="16" t="s">
        <v>208</v>
      </c>
      <c r="AT360" s="16" t="s">
        <v>127</v>
      </c>
      <c r="AU360" s="16" t="s">
        <v>82</v>
      </c>
      <c r="AY360" s="16" t="s">
        <v>125</v>
      </c>
      <c r="BE360" s="184">
        <f>IF(N360="základní",J360,0)</f>
        <v>0</v>
      </c>
      <c r="BF360" s="184">
        <f>IF(N360="snížená",J360,0)</f>
        <v>0</v>
      </c>
      <c r="BG360" s="184">
        <f>IF(N360="zákl. přenesená",J360,0)</f>
        <v>0</v>
      </c>
      <c r="BH360" s="184">
        <f>IF(N360="sníž. přenesená",J360,0)</f>
        <v>0</v>
      </c>
      <c r="BI360" s="184">
        <f>IF(N360="nulová",J360,0)</f>
        <v>0</v>
      </c>
      <c r="BJ360" s="16" t="s">
        <v>80</v>
      </c>
      <c r="BK360" s="184">
        <f>ROUND(I360*H360,2)</f>
        <v>0</v>
      </c>
      <c r="BL360" s="16" t="s">
        <v>208</v>
      </c>
      <c r="BM360" s="16" t="s">
        <v>683</v>
      </c>
    </row>
    <row r="361" spans="2:65" s="1" customFormat="1" ht="20.4" customHeight="1">
      <c r="B361" s="33"/>
      <c r="C361" s="173" t="s">
        <v>684</v>
      </c>
      <c r="D361" s="173" t="s">
        <v>127</v>
      </c>
      <c r="E361" s="174" t="s">
        <v>685</v>
      </c>
      <c r="F361" s="175" t="s">
        <v>686</v>
      </c>
      <c r="G361" s="176" t="s">
        <v>374</v>
      </c>
      <c r="H361" s="177">
        <v>12</v>
      </c>
      <c r="I361" s="178"/>
      <c r="J361" s="179">
        <f>ROUND(I361*H361,2)</f>
        <v>0</v>
      </c>
      <c r="K361" s="175" t="s">
        <v>131</v>
      </c>
      <c r="L361" s="37"/>
      <c r="M361" s="180" t="s">
        <v>19</v>
      </c>
      <c r="N361" s="181" t="s">
        <v>43</v>
      </c>
      <c r="O361" s="59"/>
      <c r="P361" s="182">
        <f>O361*H361</f>
        <v>0</v>
      </c>
      <c r="Q361" s="182">
        <v>0.00025</v>
      </c>
      <c r="R361" s="182">
        <f>Q361*H361</f>
        <v>0.003</v>
      </c>
      <c r="S361" s="182">
        <v>0</v>
      </c>
      <c r="T361" s="183">
        <f>S361*H361</f>
        <v>0</v>
      </c>
      <c r="AR361" s="16" t="s">
        <v>208</v>
      </c>
      <c r="AT361" s="16" t="s">
        <v>127</v>
      </c>
      <c r="AU361" s="16" t="s">
        <v>82</v>
      </c>
      <c r="AY361" s="16" t="s">
        <v>125</v>
      </c>
      <c r="BE361" s="184">
        <f>IF(N361="základní",J361,0)</f>
        <v>0</v>
      </c>
      <c r="BF361" s="184">
        <f>IF(N361="snížená",J361,0)</f>
        <v>0</v>
      </c>
      <c r="BG361" s="184">
        <f>IF(N361="zákl. přenesená",J361,0)</f>
        <v>0</v>
      </c>
      <c r="BH361" s="184">
        <f>IF(N361="sníž. přenesená",J361,0)</f>
        <v>0</v>
      </c>
      <c r="BI361" s="184">
        <f>IF(N361="nulová",J361,0)</f>
        <v>0</v>
      </c>
      <c r="BJ361" s="16" t="s">
        <v>80</v>
      </c>
      <c r="BK361" s="184">
        <f>ROUND(I361*H361,2)</f>
        <v>0</v>
      </c>
      <c r="BL361" s="16" t="s">
        <v>208</v>
      </c>
      <c r="BM361" s="16" t="s">
        <v>687</v>
      </c>
    </row>
    <row r="362" spans="2:65" s="1" customFormat="1" ht="20.4" customHeight="1">
      <c r="B362" s="33"/>
      <c r="C362" s="173" t="s">
        <v>688</v>
      </c>
      <c r="D362" s="173" t="s">
        <v>127</v>
      </c>
      <c r="E362" s="174" t="s">
        <v>689</v>
      </c>
      <c r="F362" s="175" t="s">
        <v>690</v>
      </c>
      <c r="G362" s="176" t="s">
        <v>211</v>
      </c>
      <c r="H362" s="177">
        <v>52</v>
      </c>
      <c r="I362" s="178"/>
      <c r="J362" s="179">
        <f>ROUND(I362*H362,2)</f>
        <v>0</v>
      </c>
      <c r="K362" s="175" t="s">
        <v>131</v>
      </c>
      <c r="L362" s="37"/>
      <c r="M362" s="180" t="s">
        <v>19</v>
      </c>
      <c r="N362" s="181" t="s">
        <v>43</v>
      </c>
      <c r="O362" s="59"/>
      <c r="P362" s="182">
        <f>O362*H362</f>
        <v>0</v>
      </c>
      <c r="Q362" s="182">
        <v>0.00286</v>
      </c>
      <c r="R362" s="182">
        <f>Q362*H362</f>
        <v>0.14872000000000002</v>
      </c>
      <c r="S362" s="182">
        <v>0</v>
      </c>
      <c r="T362" s="183">
        <f>S362*H362</f>
        <v>0</v>
      </c>
      <c r="AR362" s="16" t="s">
        <v>208</v>
      </c>
      <c r="AT362" s="16" t="s">
        <v>127</v>
      </c>
      <c r="AU362" s="16" t="s">
        <v>82</v>
      </c>
      <c r="AY362" s="16" t="s">
        <v>125</v>
      </c>
      <c r="BE362" s="184">
        <f>IF(N362="základní",J362,0)</f>
        <v>0</v>
      </c>
      <c r="BF362" s="184">
        <f>IF(N362="snížená",J362,0)</f>
        <v>0</v>
      </c>
      <c r="BG362" s="184">
        <f>IF(N362="zákl. přenesená",J362,0)</f>
        <v>0</v>
      </c>
      <c r="BH362" s="184">
        <f>IF(N362="sníž. přenesená",J362,0)</f>
        <v>0</v>
      </c>
      <c r="BI362" s="184">
        <f>IF(N362="nulová",J362,0)</f>
        <v>0</v>
      </c>
      <c r="BJ362" s="16" t="s">
        <v>80</v>
      </c>
      <c r="BK362" s="184">
        <f>ROUND(I362*H362,2)</f>
        <v>0</v>
      </c>
      <c r="BL362" s="16" t="s">
        <v>208</v>
      </c>
      <c r="BM362" s="16" t="s">
        <v>691</v>
      </c>
    </row>
    <row r="363" spans="2:65" s="1" customFormat="1" ht="20.4" customHeight="1">
      <c r="B363" s="33"/>
      <c r="C363" s="173" t="s">
        <v>692</v>
      </c>
      <c r="D363" s="173" t="s">
        <v>127</v>
      </c>
      <c r="E363" s="174" t="s">
        <v>693</v>
      </c>
      <c r="F363" s="175" t="s">
        <v>694</v>
      </c>
      <c r="G363" s="176" t="s">
        <v>455</v>
      </c>
      <c r="H363" s="177">
        <v>1.515</v>
      </c>
      <c r="I363" s="178"/>
      <c r="J363" s="179">
        <f>ROUND(I363*H363,2)</f>
        <v>0</v>
      </c>
      <c r="K363" s="175" t="s">
        <v>131</v>
      </c>
      <c r="L363" s="37"/>
      <c r="M363" s="180" t="s">
        <v>19</v>
      </c>
      <c r="N363" s="181" t="s">
        <v>43</v>
      </c>
      <c r="O363" s="59"/>
      <c r="P363" s="182">
        <f>O363*H363</f>
        <v>0</v>
      </c>
      <c r="Q363" s="182">
        <v>0</v>
      </c>
      <c r="R363" s="182">
        <f>Q363*H363</f>
        <v>0</v>
      </c>
      <c r="S363" s="182">
        <v>0</v>
      </c>
      <c r="T363" s="183">
        <f>S363*H363</f>
        <v>0</v>
      </c>
      <c r="AR363" s="16" t="s">
        <v>208</v>
      </c>
      <c r="AT363" s="16" t="s">
        <v>127</v>
      </c>
      <c r="AU363" s="16" t="s">
        <v>82</v>
      </c>
      <c r="AY363" s="16" t="s">
        <v>125</v>
      </c>
      <c r="BE363" s="184">
        <f>IF(N363="základní",J363,0)</f>
        <v>0</v>
      </c>
      <c r="BF363" s="184">
        <f>IF(N363="snížená",J363,0)</f>
        <v>0</v>
      </c>
      <c r="BG363" s="184">
        <f>IF(N363="zákl. přenesená",J363,0)</f>
        <v>0</v>
      </c>
      <c r="BH363" s="184">
        <f>IF(N363="sníž. přenesená",J363,0)</f>
        <v>0</v>
      </c>
      <c r="BI363" s="184">
        <f>IF(N363="nulová",J363,0)</f>
        <v>0</v>
      </c>
      <c r="BJ363" s="16" t="s">
        <v>80</v>
      </c>
      <c r="BK363" s="184">
        <f>ROUND(I363*H363,2)</f>
        <v>0</v>
      </c>
      <c r="BL363" s="16" t="s">
        <v>208</v>
      </c>
      <c r="BM363" s="16" t="s">
        <v>695</v>
      </c>
    </row>
    <row r="364" spans="2:47" s="1" customFormat="1" ht="96">
      <c r="B364" s="33"/>
      <c r="C364" s="34"/>
      <c r="D364" s="185" t="s">
        <v>134</v>
      </c>
      <c r="E364" s="34"/>
      <c r="F364" s="186" t="s">
        <v>696</v>
      </c>
      <c r="G364" s="34"/>
      <c r="H364" s="34"/>
      <c r="I364" s="102"/>
      <c r="J364" s="34"/>
      <c r="K364" s="34"/>
      <c r="L364" s="37"/>
      <c r="M364" s="187"/>
      <c r="N364" s="59"/>
      <c r="O364" s="59"/>
      <c r="P364" s="59"/>
      <c r="Q364" s="59"/>
      <c r="R364" s="59"/>
      <c r="S364" s="59"/>
      <c r="T364" s="60"/>
      <c r="AT364" s="16" t="s">
        <v>134</v>
      </c>
      <c r="AU364" s="16" t="s">
        <v>82</v>
      </c>
    </row>
    <row r="365" spans="2:63" s="10" customFormat="1" ht="22.8" customHeight="1">
      <c r="B365" s="157"/>
      <c r="C365" s="158"/>
      <c r="D365" s="159" t="s">
        <v>71</v>
      </c>
      <c r="E365" s="171" t="s">
        <v>697</v>
      </c>
      <c r="F365" s="171" t="s">
        <v>698</v>
      </c>
      <c r="G365" s="158"/>
      <c r="H365" s="158"/>
      <c r="I365" s="161"/>
      <c r="J365" s="172">
        <f>BK365</f>
        <v>0</v>
      </c>
      <c r="K365" s="158"/>
      <c r="L365" s="163"/>
      <c r="M365" s="164"/>
      <c r="N365" s="165"/>
      <c r="O365" s="165"/>
      <c r="P365" s="166">
        <f>SUM(P366:P387)</f>
        <v>0</v>
      </c>
      <c r="Q365" s="165"/>
      <c r="R365" s="166">
        <f>SUM(R366:R387)</f>
        <v>1.9506748</v>
      </c>
      <c r="S365" s="165"/>
      <c r="T365" s="167">
        <f>SUM(T366:T387)</f>
        <v>0</v>
      </c>
      <c r="AR365" s="168" t="s">
        <v>82</v>
      </c>
      <c r="AT365" s="169" t="s">
        <v>71</v>
      </c>
      <c r="AU365" s="169" t="s">
        <v>80</v>
      </c>
      <c r="AY365" s="168" t="s">
        <v>125</v>
      </c>
      <c r="BK365" s="170">
        <f>SUM(BK366:BK387)</f>
        <v>0</v>
      </c>
    </row>
    <row r="366" spans="2:65" s="1" customFormat="1" ht="20.4" customHeight="1">
      <c r="B366" s="33"/>
      <c r="C366" s="173" t="s">
        <v>699</v>
      </c>
      <c r="D366" s="173" t="s">
        <v>127</v>
      </c>
      <c r="E366" s="174" t="s">
        <v>700</v>
      </c>
      <c r="F366" s="175" t="s">
        <v>701</v>
      </c>
      <c r="G366" s="176" t="s">
        <v>130</v>
      </c>
      <c r="H366" s="177">
        <v>15</v>
      </c>
      <c r="I366" s="178"/>
      <c r="J366" s="179">
        <f>ROUND(I366*H366,2)</f>
        <v>0</v>
      </c>
      <c r="K366" s="175" t="s">
        <v>131</v>
      </c>
      <c r="L366" s="37"/>
      <c r="M366" s="180" t="s">
        <v>19</v>
      </c>
      <c r="N366" s="181" t="s">
        <v>43</v>
      </c>
      <c r="O366" s="59"/>
      <c r="P366" s="182">
        <f>O366*H366</f>
        <v>0</v>
      </c>
      <c r="Q366" s="182">
        <v>0.00037</v>
      </c>
      <c r="R366" s="182">
        <f>Q366*H366</f>
        <v>0.00555</v>
      </c>
      <c r="S366" s="182">
        <v>0</v>
      </c>
      <c r="T366" s="183">
        <f>S366*H366</f>
        <v>0</v>
      </c>
      <c r="AR366" s="16" t="s">
        <v>208</v>
      </c>
      <c r="AT366" s="16" t="s">
        <v>127</v>
      </c>
      <c r="AU366" s="16" t="s">
        <v>82</v>
      </c>
      <c r="AY366" s="16" t="s">
        <v>125</v>
      </c>
      <c r="BE366" s="184">
        <f>IF(N366="základní",J366,0)</f>
        <v>0</v>
      </c>
      <c r="BF366" s="184">
        <f>IF(N366="snížená",J366,0)</f>
        <v>0</v>
      </c>
      <c r="BG366" s="184">
        <f>IF(N366="zákl. přenesená",J366,0)</f>
        <v>0</v>
      </c>
      <c r="BH366" s="184">
        <f>IF(N366="sníž. přenesená",J366,0)</f>
        <v>0</v>
      </c>
      <c r="BI366" s="184">
        <f>IF(N366="nulová",J366,0)</f>
        <v>0</v>
      </c>
      <c r="BJ366" s="16" t="s">
        <v>80</v>
      </c>
      <c r="BK366" s="184">
        <f>ROUND(I366*H366,2)</f>
        <v>0</v>
      </c>
      <c r="BL366" s="16" t="s">
        <v>208</v>
      </c>
      <c r="BM366" s="16" t="s">
        <v>702</v>
      </c>
    </row>
    <row r="367" spans="2:47" s="1" customFormat="1" ht="105.6">
      <c r="B367" s="33"/>
      <c r="C367" s="34"/>
      <c r="D367" s="185" t="s">
        <v>134</v>
      </c>
      <c r="E367" s="34"/>
      <c r="F367" s="186" t="s">
        <v>703</v>
      </c>
      <c r="G367" s="34"/>
      <c r="H367" s="34"/>
      <c r="I367" s="102"/>
      <c r="J367" s="34"/>
      <c r="K367" s="34"/>
      <c r="L367" s="37"/>
      <c r="M367" s="187"/>
      <c r="N367" s="59"/>
      <c r="O367" s="59"/>
      <c r="P367" s="59"/>
      <c r="Q367" s="59"/>
      <c r="R367" s="59"/>
      <c r="S367" s="59"/>
      <c r="T367" s="60"/>
      <c r="AT367" s="16" t="s">
        <v>134</v>
      </c>
      <c r="AU367" s="16" t="s">
        <v>82</v>
      </c>
    </row>
    <row r="368" spans="2:51" s="11" customFormat="1" ht="10.2">
      <c r="B368" s="188"/>
      <c r="C368" s="189"/>
      <c r="D368" s="185" t="s">
        <v>136</v>
      </c>
      <c r="E368" s="190" t="s">
        <v>19</v>
      </c>
      <c r="F368" s="191" t="s">
        <v>704</v>
      </c>
      <c r="G368" s="189"/>
      <c r="H368" s="192">
        <v>15</v>
      </c>
      <c r="I368" s="193"/>
      <c r="J368" s="189"/>
      <c r="K368" s="189"/>
      <c r="L368" s="194"/>
      <c r="M368" s="195"/>
      <c r="N368" s="196"/>
      <c r="O368" s="196"/>
      <c r="P368" s="196"/>
      <c r="Q368" s="196"/>
      <c r="R368" s="196"/>
      <c r="S368" s="196"/>
      <c r="T368" s="197"/>
      <c r="AT368" s="198" t="s">
        <v>136</v>
      </c>
      <c r="AU368" s="198" t="s">
        <v>82</v>
      </c>
      <c r="AV368" s="11" t="s">
        <v>82</v>
      </c>
      <c r="AW368" s="11" t="s">
        <v>33</v>
      </c>
      <c r="AX368" s="11" t="s">
        <v>80</v>
      </c>
      <c r="AY368" s="198" t="s">
        <v>125</v>
      </c>
    </row>
    <row r="369" spans="2:65" s="1" customFormat="1" ht="14.4" customHeight="1">
      <c r="B369" s="33"/>
      <c r="C369" s="199" t="s">
        <v>705</v>
      </c>
      <c r="D369" s="199" t="s">
        <v>178</v>
      </c>
      <c r="E369" s="200" t="s">
        <v>706</v>
      </c>
      <c r="F369" s="201" t="s">
        <v>707</v>
      </c>
      <c r="G369" s="202" t="s">
        <v>374</v>
      </c>
      <c r="H369" s="203">
        <v>25</v>
      </c>
      <c r="I369" s="204"/>
      <c r="J369" s="205">
        <f>ROUND(I369*H369,2)</f>
        <v>0</v>
      </c>
      <c r="K369" s="201" t="s">
        <v>19</v>
      </c>
      <c r="L369" s="206"/>
      <c r="M369" s="207" t="s">
        <v>19</v>
      </c>
      <c r="N369" s="208" t="s">
        <v>43</v>
      </c>
      <c r="O369" s="59"/>
      <c r="P369" s="182">
        <f>O369*H369</f>
        <v>0</v>
      </c>
      <c r="Q369" s="182">
        <v>0.031</v>
      </c>
      <c r="R369" s="182">
        <f>Q369*H369</f>
        <v>0.775</v>
      </c>
      <c r="S369" s="182">
        <v>0</v>
      </c>
      <c r="T369" s="183">
        <f>S369*H369</f>
        <v>0</v>
      </c>
      <c r="AR369" s="16" t="s">
        <v>306</v>
      </c>
      <c r="AT369" s="16" t="s">
        <v>178</v>
      </c>
      <c r="AU369" s="16" t="s">
        <v>82</v>
      </c>
      <c r="AY369" s="16" t="s">
        <v>125</v>
      </c>
      <c r="BE369" s="184">
        <f>IF(N369="základní",J369,0)</f>
        <v>0</v>
      </c>
      <c r="BF369" s="184">
        <f>IF(N369="snížená",J369,0)</f>
        <v>0</v>
      </c>
      <c r="BG369" s="184">
        <f>IF(N369="zákl. přenesená",J369,0)</f>
        <v>0</v>
      </c>
      <c r="BH369" s="184">
        <f>IF(N369="sníž. přenesená",J369,0)</f>
        <v>0</v>
      </c>
      <c r="BI369" s="184">
        <f>IF(N369="nulová",J369,0)</f>
        <v>0</v>
      </c>
      <c r="BJ369" s="16" t="s">
        <v>80</v>
      </c>
      <c r="BK369" s="184">
        <f>ROUND(I369*H369,2)</f>
        <v>0</v>
      </c>
      <c r="BL369" s="16" t="s">
        <v>208</v>
      </c>
      <c r="BM369" s="16" t="s">
        <v>708</v>
      </c>
    </row>
    <row r="370" spans="2:65" s="1" customFormat="1" ht="20.4" customHeight="1">
      <c r="B370" s="33"/>
      <c r="C370" s="173" t="s">
        <v>709</v>
      </c>
      <c r="D370" s="173" t="s">
        <v>127</v>
      </c>
      <c r="E370" s="174" t="s">
        <v>710</v>
      </c>
      <c r="F370" s="175" t="s">
        <v>711</v>
      </c>
      <c r="G370" s="176" t="s">
        <v>130</v>
      </c>
      <c r="H370" s="177">
        <v>28.56</v>
      </c>
      <c r="I370" s="178"/>
      <c r="J370" s="179">
        <f>ROUND(I370*H370,2)</f>
        <v>0</v>
      </c>
      <c r="K370" s="175" t="s">
        <v>131</v>
      </c>
      <c r="L370" s="37"/>
      <c r="M370" s="180" t="s">
        <v>19</v>
      </c>
      <c r="N370" s="181" t="s">
        <v>43</v>
      </c>
      <c r="O370" s="59"/>
      <c r="P370" s="182">
        <f>O370*H370</f>
        <v>0</v>
      </c>
      <c r="Q370" s="182">
        <v>0.00033</v>
      </c>
      <c r="R370" s="182">
        <f>Q370*H370</f>
        <v>0.009424799999999999</v>
      </c>
      <c r="S370" s="182">
        <v>0</v>
      </c>
      <c r="T370" s="183">
        <f>S370*H370</f>
        <v>0</v>
      </c>
      <c r="AR370" s="16" t="s">
        <v>208</v>
      </c>
      <c r="AT370" s="16" t="s">
        <v>127</v>
      </c>
      <c r="AU370" s="16" t="s">
        <v>82</v>
      </c>
      <c r="AY370" s="16" t="s">
        <v>125</v>
      </c>
      <c r="BE370" s="184">
        <f>IF(N370="základní",J370,0)</f>
        <v>0</v>
      </c>
      <c r="BF370" s="184">
        <f>IF(N370="snížená",J370,0)</f>
        <v>0</v>
      </c>
      <c r="BG370" s="184">
        <f>IF(N370="zákl. přenesená",J370,0)</f>
        <v>0</v>
      </c>
      <c r="BH370" s="184">
        <f>IF(N370="sníž. přenesená",J370,0)</f>
        <v>0</v>
      </c>
      <c r="BI370" s="184">
        <f>IF(N370="nulová",J370,0)</f>
        <v>0</v>
      </c>
      <c r="BJ370" s="16" t="s">
        <v>80</v>
      </c>
      <c r="BK370" s="184">
        <f>ROUND(I370*H370,2)</f>
        <v>0</v>
      </c>
      <c r="BL370" s="16" t="s">
        <v>208</v>
      </c>
      <c r="BM370" s="16" t="s">
        <v>712</v>
      </c>
    </row>
    <row r="371" spans="2:47" s="1" customFormat="1" ht="105.6">
      <c r="B371" s="33"/>
      <c r="C371" s="34"/>
      <c r="D371" s="185" t="s">
        <v>134</v>
      </c>
      <c r="E371" s="34"/>
      <c r="F371" s="186" t="s">
        <v>703</v>
      </c>
      <c r="G371" s="34"/>
      <c r="H371" s="34"/>
      <c r="I371" s="102"/>
      <c r="J371" s="34"/>
      <c r="K371" s="34"/>
      <c r="L371" s="37"/>
      <c r="M371" s="187"/>
      <c r="N371" s="59"/>
      <c r="O371" s="59"/>
      <c r="P371" s="59"/>
      <c r="Q371" s="59"/>
      <c r="R371" s="59"/>
      <c r="S371" s="59"/>
      <c r="T371" s="60"/>
      <c r="AT371" s="16" t="s">
        <v>134</v>
      </c>
      <c r="AU371" s="16" t="s">
        <v>82</v>
      </c>
    </row>
    <row r="372" spans="2:51" s="11" customFormat="1" ht="10.2">
      <c r="B372" s="188"/>
      <c r="C372" s="189"/>
      <c r="D372" s="185" t="s">
        <v>136</v>
      </c>
      <c r="E372" s="190" t="s">
        <v>19</v>
      </c>
      <c r="F372" s="191" t="s">
        <v>713</v>
      </c>
      <c r="G372" s="189"/>
      <c r="H372" s="192">
        <v>28.56</v>
      </c>
      <c r="I372" s="193"/>
      <c r="J372" s="189"/>
      <c r="K372" s="189"/>
      <c r="L372" s="194"/>
      <c r="M372" s="195"/>
      <c r="N372" s="196"/>
      <c r="O372" s="196"/>
      <c r="P372" s="196"/>
      <c r="Q372" s="196"/>
      <c r="R372" s="196"/>
      <c r="S372" s="196"/>
      <c r="T372" s="197"/>
      <c r="AT372" s="198" t="s">
        <v>136</v>
      </c>
      <c r="AU372" s="198" t="s">
        <v>82</v>
      </c>
      <c r="AV372" s="11" t="s">
        <v>82</v>
      </c>
      <c r="AW372" s="11" t="s">
        <v>33</v>
      </c>
      <c r="AX372" s="11" t="s">
        <v>80</v>
      </c>
      <c r="AY372" s="198" t="s">
        <v>125</v>
      </c>
    </row>
    <row r="373" spans="2:65" s="1" customFormat="1" ht="14.4" customHeight="1">
      <c r="B373" s="33"/>
      <c r="C373" s="199" t="s">
        <v>714</v>
      </c>
      <c r="D373" s="199" t="s">
        <v>178</v>
      </c>
      <c r="E373" s="200" t="s">
        <v>715</v>
      </c>
      <c r="F373" s="201" t="s">
        <v>716</v>
      </c>
      <c r="G373" s="202" t="s">
        <v>374</v>
      </c>
      <c r="H373" s="203">
        <v>17</v>
      </c>
      <c r="I373" s="204"/>
      <c r="J373" s="205">
        <f>ROUND(I373*H373,2)</f>
        <v>0</v>
      </c>
      <c r="K373" s="201" t="s">
        <v>19</v>
      </c>
      <c r="L373" s="206"/>
      <c r="M373" s="207" t="s">
        <v>19</v>
      </c>
      <c r="N373" s="208" t="s">
        <v>43</v>
      </c>
      <c r="O373" s="59"/>
      <c r="P373" s="182">
        <f>O373*H373</f>
        <v>0</v>
      </c>
      <c r="Q373" s="182">
        <v>0.036</v>
      </c>
      <c r="R373" s="182">
        <f>Q373*H373</f>
        <v>0.612</v>
      </c>
      <c r="S373" s="182">
        <v>0</v>
      </c>
      <c r="T373" s="183">
        <f>S373*H373</f>
        <v>0</v>
      </c>
      <c r="AR373" s="16" t="s">
        <v>306</v>
      </c>
      <c r="AT373" s="16" t="s">
        <v>178</v>
      </c>
      <c r="AU373" s="16" t="s">
        <v>82</v>
      </c>
      <c r="AY373" s="16" t="s">
        <v>125</v>
      </c>
      <c r="BE373" s="184">
        <f>IF(N373="základní",J373,0)</f>
        <v>0</v>
      </c>
      <c r="BF373" s="184">
        <f>IF(N373="snížená",J373,0)</f>
        <v>0</v>
      </c>
      <c r="BG373" s="184">
        <f>IF(N373="zákl. přenesená",J373,0)</f>
        <v>0</v>
      </c>
      <c r="BH373" s="184">
        <f>IF(N373="sníž. přenesená",J373,0)</f>
        <v>0</v>
      </c>
      <c r="BI373" s="184">
        <f>IF(N373="nulová",J373,0)</f>
        <v>0</v>
      </c>
      <c r="BJ373" s="16" t="s">
        <v>80</v>
      </c>
      <c r="BK373" s="184">
        <f>ROUND(I373*H373,2)</f>
        <v>0</v>
      </c>
      <c r="BL373" s="16" t="s">
        <v>208</v>
      </c>
      <c r="BM373" s="16" t="s">
        <v>717</v>
      </c>
    </row>
    <row r="374" spans="2:65" s="1" customFormat="1" ht="20.4" customHeight="1">
      <c r="B374" s="33"/>
      <c r="C374" s="173" t="s">
        <v>718</v>
      </c>
      <c r="D374" s="173" t="s">
        <v>127</v>
      </c>
      <c r="E374" s="174" t="s">
        <v>719</v>
      </c>
      <c r="F374" s="175" t="s">
        <v>720</v>
      </c>
      <c r="G374" s="176" t="s">
        <v>374</v>
      </c>
      <c r="H374" s="177">
        <v>2</v>
      </c>
      <c r="I374" s="178"/>
      <c r="J374" s="179">
        <f>ROUND(I374*H374,2)</f>
        <v>0</v>
      </c>
      <c r="K374" s="175" t="s">
        <v>131</v>
      </c>
      <c r="L374" s="37"/>
      <c r="M374" s="180" t="s">
        <v>19</v>
      </c>
      <c r="N374" s="181" t="s">
        <v>43</v>
      </c>
      <c r="O374" s="59"/>
      <c r="P374" s="182">
        <f>O374*H374</f>
        <v>0</v>
      </c>
      <c r="Q374" s="182">
        <v>0</v>
      </c>
      <c r="R374" s="182">
        <f>Q374*H374</f>
        <v>0</v>
      </c>
      <c r="S374" s="182">
        <v>0</v>
      </c>
      <c r="T374" s="183">
        <f>S374*H374</f>
        <v>0</v>
      </c>
      <c r="AR374" s="16" t="s">
        <v>208</v>
      </c>
      <c r="AT374" s="16" t="s">
        <v>127</v>
      </c>
      <c r="AU374" s="16" t="s">
        <v>82</v>
      </c>
      <c r="AY374" s="16" t="s">
        <v>125</v>
      </c>
      <c r="BE374" s="184">
        <f>IF(N374="základní",J374,0)</f>
        <v>0</v>
      </c>
      <c r="BF374" s="184">
        <f>IF(N374="snížená",J374,0)</f>
        <v>0</v>
      </c>
      <c r="BG374" s="184">
        <f>IF(N374="zákl. přenesená",J374,0)</f>
        <v>0</v>
      </c>
      <c r="BH374" s="184">
        <f>IF(N374="sníž. přenesená",J374,0)</f>
        <v>0</v>
      </c>
      <c r="BI374" s="184">
        <f>IF(N374="nulová",J374,0)</f>
        <v>0</v>
      </c>
      <c r="BJ374" s="16" t="s">
        <v>80</v>
      </c>
      <c r="BK374" s="184">
        <f>ROUND(I374*H374,2)</f>
        <v>0</v>
      </c>
      <c r="BL374" s="16" t="s">
        <v>208</v>
      </c>
      <c r="BM374" s="16" t="s">
        <v>721</v>
      </c>
    </row>
    <row r="375" spans="2:47" s="1" customFormat="1" ht="134.4">
      <c r="B375" s="33"/>
      <c r="C375" s="34"/>
      <c r="D375" s="185" t="s">
        <v>134</v>
      </c>
      <c r="E375" s="34"/>
      <c r="F375" s="186" t="s">
        <v>722</v>
      </c>
      <c r="G375" s="34"/>
      <c r="H375" s="34"/>
      <c r="I375" s="102"/>
      <c r="J375" s="34"/>
      <c r="K375" s="34"/>
      <c r="L375" s="37"/>
      <c r="M375" s="187"/>
      <c r="N375" s="59"/>
      <c r="O375" s="59"/>
      <c r="P375" s="59"/>
      <c r="Q375" s="59"/>
      <c r="R375" s="59"/>
      <c r="S375" s="59"/>
      <c r="T375" s="60"/>
      <c r="AT375" s="16" t="s">
        <v>134</v>
      </c>
      <c r="AU375" s="16" t="s">
        <v>82</v>
      </c>
    </row>
    <row r="376" spans="2:65" s="1" customFormat="1" ht="20.4" customHeight="1">
      <c r="B376" s="33"/>
      <c r="C376" s="199" t="s">
        <v>723</v>
      </c>
      <c r="D376" s="199" t="s">
        <v>178</v>
      </c>
      <c r="E376" s="200" t="s">
        <v>724</v>
      </c>
      <c r="F376" s="201" t="s">
        <v>725</v>
      </c>
      <c r="G376" s="202" t="s">
        <v>374</v>
      </c>
      <c r="H376" s="203">
        <v>2</v>
      </c>
      <c r="I376" s="204"/>
      <c r="J376" s="205">
        <f>ROUND(I376*H376,2)</f>
        <v>0</v>
      </c>
      <c r="K376" s="201" t="s">
        <v>19</v>
      </c>
      <c r="L376" s="206"/>
      <c r="M376" s="207" t="s">
        <v>19</v>
      </c>
      <c r="N376" s="208" t="s">
        <v>43</v>
      </c>
      <c r="O376" s="59"/>
      <c r="P376" s="182">
        <f>O376*H376</f>
        <v>0</v>
      </c>
      <c r="Q376" s="182">
        <v>0.084</v>
      </c>
      <c r="R376" s="182">
        <f>Q376*H376</f>
        <v>0.168</v>
      </c>
      <c r="S376" s="182">
        <v>0</v>
      </c>
      <c r="T376" s="183">
        <f>S376*H376</f>
        <v>0</v>
      </c>
      <c r="AR376" s="16" t="s">
        <v>306</v>
      </c>
      <c r="AT376" s="16" t="s">
        <v>178</v>
      </c>
      <c r="AU376" s="16" t="s">
        <v>82</v>
      </c>
      <c r="AY376" s="16" t="s">
        <v>125</v>
      </c>
      <c r="BE376" s="184">
        <f>IF(N376="základní",J376,0)</f>
        <v>0</v>
      </c>
      <c r="BF376" s="184">
        <f>IF(N376="snížená",J376,0)</f>
        <v>0</v>
      </c>
      <c r="BG376" s="184">
        <f>IF(N376="zákl. přenesená",J376,0)</f>
        <v>0</v>
      </c>
      <c r="BH376" s="184">
        <f>IF(N376="sníž. přenesená",J376,0)</f>
        <v>0</v>
      </c>
      <c r="BI376" s="184">
        <f>IF(N376="nulová",J376,0)</f>
        <v>0</v>
      </c>
      <c r="BJ376" s="16" t="s">
        <v>80</v>
      </c>
      <c r="BK376" s="184">
        <f>ROUND(I376*H376,2)</f>
        <v>0</v>
      </c>
      <c r="BL376" s="16" t="s">
        <v>208</v>
      </c>
      <c r="BM376" s="16" t="s">
        <v>726</v>
      </c>
    </row>
    <row r="377" spans="2:65" s="1" customFormat="1" ht="20.4" customHeight="1">
      <c r="B377" s="33"/>
      <c r="C377" s="173" t="s">
        <v>727</v>
      </c>
      <c r="D377" s="173" t="s">
        <v>127</v>
      </c>
      <c r="E377" s="174" t="s">
        <v>728</v>
      </c>
      <c r="F377" s="175" t="s">
        <v>729</v>
      </c>
      <c r="G377" s="176" t="s">
        <v>374</v>
      </c>
      <c r="H377" s="177">
        <v>1</v>
      </c>
      <c r="I377" s="178"/>
      <c r="J377" s="179">
        <f>ROUND(I377*H377,2)</f>
        <v>0</v>
      </c>
      <c r="K377" s="175" t="s">
        <v>131</v>
      </c>
      <c r="L377" s="37"/>
      <c r="M377" s="180" t="s">
        <v>19</v>
      </c>
      <c r="N377" s="181" t="s">
        <v>43</v>
      </c>
      <c r="O377" s="59"/>
      <c r="P377" s="182">
        <f>O377*H377</f>
        <v>0</v>
      </c>
      <c r="Q377" s="182">
        <v>0</v>
      </c>
      <c r="R377" s="182">
        <f>Q377*H377</f>
        <v>0</v>
      </c>
      <c r="S377" s="182">
        <v>0</v>
      </c>
      <c r="T377" s="183">
        <f>S377*H377</f>
        <v>0</v>
      </c>
      <c r="AR377" s="16" t="s">
        <v>208</v>
      </c>
      <c r="AT377" s="16" t="s">
        <v>127</v>
      </c>
      <c r="AU377" s="16" t="s">
        <v>82</v>
      </c>
      <c r="AY377" s="16" t="s">
        <v>125</v>
      </c>
      <c r="BE377" s="184">
        <f>IF(N377="základní",J377,0)</f>
        <v>0</v>
      </c>
      <c r="BF377" s="184">
        <f>IF(N377="snížená",J377,0)</f>
        <v>0</v>
      </c>
      <c r="BG377" s="184">
        <f>IF(N377="zákl. přenesená",J377,0)</f>
        <v>0</v>
      </c>
      <c r="BH377" s="184">
        <f>IF(N377="sníž. přenesená",J377,0)</f>
        <v>0</v>
      </c>
      <c r="BI377" s="184">
        <f>IF(N377="nulová",J377,0)</f>
        <v>0</v>
      </c>
      <c r="BJ377" s="16" t="s">
        <v>80</v>
      </c>
      <c r="BK377" s="184">
        <f>ROUND(I377*H377,2)</f>
        <v>0</v>
      </c>
      <c r="BL377" s="16" t="s">
        <v>208</v>
      </c>
      <c r="BM377" s="16" t="s">
        <v>730</v>
      </c>
    </row>
    <row r="378" spans="2:47" s="1" customFormat="1" ht="86.4">
      <c r="B378" s="33"/>
      <c r="C378" s="34"/>
      <c r="D378" s="185" t="s">
        <v>134</v>
      </c>
      <c r="E378" s="34"/>
      <c r="F378" s="186" t="s">
        <v>731</v>
      </c>
      <c r="G378" s="34"/>
      <c r="H378" s="34"/>
      <c r="I378" s="102"/>
      <c r="J378" s="34"/>
      <c r="K378" s="34"/>
      <c r="L378" s="37"/>
      <c r="M378" s="187"/>
      <c r="N378" s="59"/>
      <c r="O378" s="59"/>
      <c r="P378" s="59"/>
      <c r="Q378" s="59"/>
      <c r="R378" s="59"/>
      <c r="S378" s="59"/>
      <c r="T378" s="60"/>
      <c r="AT378" s="16" t="s">
        <v>134</v>
      </c>
      <c r="AU378" s="16" t="s">
        <v>82</v>
      </c>
    </row>
    <row r="379" spans="2:65" s="1" customFormat="1" ht="14.4" customHeight="1">
      <c r="B379" s="33"/>
      <c r="C379" s="199" t="s">
        <v>732</v>
      </c>
      <c r="D379" s="199" t="s">
        <v>178</v>
      </c>
      <c r="E379" s="200" t="s">
        <v>733</v>
      </c>
      <c r="F379" s="201" t="s">
        <v>734</v>
      </c>
      <c r="G379" s="202" t="s">
        <v>374</v>
      </c>
      <c r="H379" s="203">
        <v>1</v>
      </c>
      <c r="I379" s="204"/>
      <c r="J379" s="205">
        <f>ROUND(I379*H379,2)</f>
        <v>0</v>
      </c>
      <c r="K379" s="201" t="s">
        <v>19</v>
      </c>
      <c r="L379" s="206"/>
      <c r="M379" s="207" t="s">
        <v>19</v>
      </c>
      <c r="N379" s="208" t="s">
        <v>43</v>
      </c>
      <c r="O379" s="59"/>
      <c r="P379" s="182">
        <f>O379*H379</f>
        <v>0</v>
      </c>
      <c r="Q379" s="182">
        <v>0.181</v>
      </c>
      <c r="R379" s="182">
        <f>Q379*H379</f>
        <v>0.181</v>
      </c>
      <c r="S379" s="182">
        <v>0</v>
      </c>
      <c r="T379" s="183">
        <f>S379*H379</f>
        <v>0</v>
      </c>
      <c r="AR379" s="16" t="s">
        <v>306</v>
      </c>
      <c r="AT379" s="16" t="s">
        <v>178</v>
      </c>
      <c r="AU379" s="16" t="s">
        <v>82</v>
      </c>
      <c r="AY379" s="16" t="s">
        <v>125</v>
      </c>
      <c r="BE379" s="184">
        <f>IF(N379="základní",J379,0)</f>
        <v>0</v>
      </c>
      <c r="BF379" s="184">
        <f>IF(N379="snížená",J379,0)</f>
        <v>0</v>
      </c>
      <c r="BG379" s="184">
        <f>IF(N379="zákl. přenesená",J379,0)</f>
        <v>0</v>
      </c>
      <c r="BH379" s="184">
        <f>IF(N379="sníž. přenesená",J379,0)</f>
        <v>0</v>
      </c>
      <c r="BI379" s="184">
        <f>IF(N379="nulová",J379,0)</f>
        <v>0</v>
      </c>
      <c r="BJ379" s="16" t="s">
        <v>80</v>
      </c>
      <c r="BK379" s="184">
        <f>ROUND(I379*H379,2)</f>
        <v>0</v>
      </c>
      <c r="BL379" s="16" t="s">
        <v>208</v>
      </c>
      <c r="BM379" s="16" t="s">
        <v>735</v>
      </c>
    </row>
    <row r="380" spans="2:65" s="1" customFormat="1" ht="20.4" customHeight="1">
      <c r="B380" s="33"/>
      <c r="C380" s="173" t="s">
        <v>736</v>
      </c>
      <c r="D380" s="173" t="s">
        <v>127</v>
      </c>
      <c r="E380" s="174" t="s">
        <v>737</v>
      </c>
      <c r="F380" s="175" t="s">
        <v>738</v>
      </c>
      <c r="G380" s="176" t="s">
        <v>374</v>
      </c>
      <c r="H380" s="177">
        <v>1</v>
      </c>
      <c r="I380" s="178"/>
      <c r="J380" s="179">
        <f>ROUND(I380*H380,2)</f>
        <v>0</v>
      </c>
      <c r="K380" s="175" t="s">
        <v>131</v>
      </c>
      <c r="L380" s="37"/>
      <c r="M380" s="180" t="s">
        <v>19</v>
      </c>
      <c r="N380" s="181" t="s">
        <v>43</v>
      </c>
      <c r="O380" s="59"/>
      <c r="P380" s="182">
        <f>O380*H380</f>
        <v>0</v>
      </c>
      <c r="Q380" s="182">
        <v>0.00085</v>
      </c>
      <c r="R380" s="182">
        <f>Q380*H380</f>
        <v>0.00085</v>
      </c>
      <c r="S380" s="182">
        <v>0</v>
      </c>
      <c r="T380" s="183">
        <f>S380*H380</f>
        <v>0</v>
      </c>
      <c r="AR380" s="16" t="s">
        <v>208</v>
      </c>
      <c r="AT380" s="16" t="s">
        <v>127</v>
      </c>
      <c r="AU380" s="16" t="s">
        <v>82</v>
      </c>
      <c r="AY380" s="16" t="s">
        <v>125</v>
      </c>
      <c r="BE380" s="184">
        <f>IF(N380="základní",J380,0)</f>
        <v>0</v>
      </c>
      <c r="BF380" s="184">
        <f>IF(N380="snížená",J380,0)</f>
        <v>0</v>
      </c>
      <c r="BG380" s="184">
        <f>IF(N380="zákl. přenesená",J380,0)</f>
        <v>0</v>
      </c>
      <c r="BH380" s="184">
        <f>IF(N380="sníž. přenesená",J380,0)</f>
        <v>0</v>
      </c>
      <c r="BI380" s="184">
        <f>IF(N380="nulová",J380,0)</f>
        <v>0</v>
      </c>
      <c r="BJ380" s="16" t="s">
        <v>80</v>
      </c>
      <c r="BK380" s="184">
        <f>ROUND(I380*H380,2)</f>
        <v>0</v>
      </c>
      <c r="BL380" s="16" t="s">
        <v>208</v>
      </c>
      <c r="BM380" s="16" t="s">
        <v>739</v>
      </c>
    </row>
    <row r="381" spans="2:47" s="1" customFormat="1" ht="86.4">
      <c r="B381" s="33"/>
      <c r="C381" s="34"/>
      <c r="D381" s="185" t="s">
        <v>134</v>
      </c>
      <c r="E381" s="34"/>
      <c r="F381" s="186" t="s">
        <v>731</v>
      </c>
      <c r="G381" s="34"/>
      <c r="H381" s="34"/>
      <c r="I381" s="102"/>
      <c r="J381" s="34"/>
      <c r="K381" s="34"/>
      <c r="L381" s="37"/>
      <c r="M381" s="187"/>
      <c r="N381" s="59"/>
      <c r="O381" s="59"/>
      <c r="P381" s="59"/>
      <c r="Q381" s="59"/>
      <c r="R381" s="59"/>
      <c r="S381" s="59"/>
      <c r="T381" s="60"/>
      <c r="AT381" s="16" t="s">
        <v>134</v>
      </c>
      <c r="AU381" s="16" t="s">
        <v>82</v>
      </c>
    </row>
    <row r="382" spans="2:65" s="1" customFormat="1" ht="14.4" customHeight="1">
      <c r="B382" s="33"/>
      <c r="C382" s="199" t="s">
        <v>740</v>
      </c>
      <c r="D382" s="199" t="s">
        <v>178</v>
      </c>
      <c r="E382" s="200" t="s">
        <v>741</v>
      </c>
      <c r="F382" s="201" t="s">
        <v>742</v>
      </c>
      <c r="G382" s="202" t="s">
        <v>374</v>
      </c>
      <c r="H382" s="203">
        <v>1</v>
      </c>
      <c r="I382" s="204"/>
      <c r="J382" s="205">
        <f>ROUND(I382*H382,2)</f>
        <v>0</v>
      </c>
      <c r="K382" s="201" t="s">
        <v>19</v>
      </c>
      <c r="L382" s="206"/>
      <c r="M382" s="207" t="s">
        <v>19</v>
      </c>
      <c r="N382" s="208" t="s">
        <v>43</v>
      </c>
      <c r="O382" s="59"/>
      <c r="P382" s="182">
        <f>O382*H382</f>
        <v>0</v>
      </c>
      <c r="Q382" s="182">
        <v>0.089</v>
      </c>
      <c r="R382" s="182">
        <f>Q382*H382</f>
        <v>0.089</v>
      </c>
      <c r="S382" s="182">
        <v>0</v>
      </c>
      <c r="T382" s="183">
        <f>S382*H382</f>
        <v>0</v>
      </c>
      <c r="AR382" s="16" t="s">
        <v>306</v>
      </c>
      <c r="AT382" s="16" t="s">
        <v>178</v>
      </c>
      <c r="AU382" s="16" t="s">
        <v>82</v>
      </c>
      <c r="AY382" s="16" t="s">
        <v>125</v>
      </c>
      <c r="BE382" s="184">
        <f>IF(N382="základní",J382,0)</f>
        <v>0</v>
      </c>
      <c r="BF382" s="184">
        <f>IF(N382="snížená",J382,0)</f>
        <v>0</v>
      </c>
      <c r="BG382" s="184">
        <f>IF(N382="zákl. přenesená",J382,0)</f>
        <v>0</v>
      </c>
      <c r="BH382" s="184">
        <f>IF(N382="sníž. přenesená",J382,0)</f>
        <v>0</v>
      </c>
      <c r="BI382" s="184">
        <f>IF(N382="nulová",J382,0)</f>
        <v>0</v>
      </c>
      <c r="BJ382" s="16" t="s">
        <v>80</v>
      </c>
      <c r="BK382" s="184">
        <f>ROUND(I382*H382,2)</f>
        <v>0</v>
      </c>
      <c r="BL382" s="16" t="s">
        <v>208</v>
      </c>
      <c r="BM382" s="16" t="s">
        <v>743</v>
      </c>
    </row>
    <row r="383" spans="2:65" s="1" customFormat="1" ht="20.4" customHeight="1">
      <c r="B383" s="33"/>
      <c r="C383" s="173" t="s">
        <v>744</v>
      </c>
      <c r="D383" s="173" t="s">
        <v>127</v>
      </c>
      <c r="E383" s="174" t="s">
        <v>745</v>
      </c>
      <c r="F383" s="175" t="s">
        <v>746</v>
      </c>
      <c r="G383" s="176" t="s">
        <v>374</v>
      </c>
      <c r="H383" s="177">
        <v>1</v>
      </c>
      <c r="I383" s="178"/>
      <c r="J383" s="179">
        <f>ROUND(I383*H383,2)</f>
        <v>0</v>
      </c>
      <c r="K383" s="175" t="s">
        <v>131</v>
      </c>
      <c r="L383" s="37"/>
      <c r="M383" s="180" t="s">
        <v>19</v>
      </c>
      <c r="N383" s="181" t="s">
        <v>43</v>
      </c>
      <c r="O383" s="59"/>
      <c r="P383" s="182">
        <f>O383*H383</f>
        <v>0</v>
      </c>
      <c r="Q383" s="182">
        <v>0.00085</v>
      </c>
      <c r="R383" s="182">
        <f>Q383*H383</f>
        <v>0.00085</v>
      </c>
      <c r="S383" s="182">
        <v>0</v>
      </c>
      <c r="T383" s="183">
        <f>S383*H383</f>
        <v>0</v>
      </c>
      <c r="AR383" s="16" t="s">
        <v>208</v>
      </c>
      <c r="AT383" s="16" t="s">
        <v>127</v>
      </c>
      <c r="AU383" s="16" t="s">
        <v>82</v>
      </c>
      <c r="AY383" s="16" t="s">
        <v>125</v>
      </c>
      <c r="BE383" s="184">
        <f>IF(N383="základní",J383,0)</f>
        <v>0</v>
      </c>
      <c r="BF383" s="184">
        <f>IF(N383="snížená",J383,0)</f>
        <v>0</v>
      </c>
      <c r="BG383" s="184">
        <f>IF(N383="zákl. přenesená",J383,0)</f>
        <v>0</v>
      </c>
      <c r="BH383" s="184">
        <f>IF(N383="sníž. přenesená",J383,0)</f>
        <v>0</v>
      </c>
      <c r="BI383" s="184">
        <f>IF(N383="nulová",J383,0)</f>
        <v>0</v>
      </c>
      <c r="BJ383" s="16" t="s">
        <v>80</v>
      </c>
      <c r="BK383" s="184">
        <f>ROUND(I383*H383,2)</f>
        <v>0</v>
      </c>
      <c r="BL383" s="16" t="s">
        <v>208</v>
      </c>
      <c r="BM383" s="16" t="s">
        <v>747</v>
      </c>
    </row>
    <row r="384" spans="2:47" s="1" customFormat="1" ht="86.4">
      <c r="B384" s="33"/>
      <c r="C384" s="34"/>
      <c r="D384" s="185" t="s">
        <v>134</v>
      </c>
      <c r="E384" s="34"/>
      <c r="F384" s="186" t="s">
        <v>731</v>
      </c>
      <c r="G384" s="34"/>
      <c r="H384" s="34"/>
      <c r="I384" s="102"/>
      <c r="J384" s="34"/>
      <c r="K384" s="34"/>
      <c r="L384" s="37"/>
      <c r="M384" s="187"/>
      <c r="N384" s="59"/>
      <c r="O384" s="59"/>
      <c r="P384" s="59"/>
      <c r="Q384" s="59"/>
      <c r="R384" s="59"/>
      <c r="S384" s="59"/>
      <c r="T384" s="60"/>
      <c r="AT384" s="16" t="s">
        <v>134</v>
      </c>
      <c r="AU384" s="16" t="s">
        <v>82</v>
      </c>
    </row>
    <row r="385" spans="2:65" s="1" customFormat="1" ht="14.4" customHeight="1">
      <c r="B385" s="33"/>
      <c r="C385" s="199" t="s">
        <v>748</v>
      </c>
      <c r="D385" s="199" t="s">
        <v>178</v>
      </c>
      <c r="E385" s="200" t="s">
        <v>749</v>
      </c>
      <c r="F385" s="201" t="s">
        <v>750</v>
      </c>
      <c r="G385" s="202" t="s">
        <v>374</v>
      </c>
      <c r="H385" s="203">
        <v>1</v>
      </c>
      <c r="I385" s="204"/>
      <c r="J385" s="205">
        <f>ROUND(I385*H385,2)</f>
        <v>0</v>
      </c>
      <c r="K385" s="201" t="s">
        <v>19</v>
      </c>
      <c r="L385" s="206"/>
      <c r="M385" s="207" t="s">
        <v>19</v>
      </c>
      <c r="N385" s="208" t="s">
        <v>43</v>
      </c>
      <c r="O385" s="59"/>
      <c r="P385" s="182">
        <f>O385*H385</f>
        <v>0</v>
      </c>
      <c r="Q385" s="182">
        <v>0.109</v>
      </c>
      <c r="R385" s="182">
        <f>Q385*H385</f>
        <v>0.109</v>
      </c>
      <c r="S385" s="182">
        <v>0</v>
      </c>
      <c r="T385" s="183">
        <f>S385*H385</f>
        <v>0</v>
      </c>
      <c r="AR385" s="16" t="s">
        <v>306</v>
      </c>
      <c r="AT385" s="16" t="s">
        <v>178</v>
      </c>
      <c r="AU385" s="16" t="s">
        <v>82</v>
      </c>
      <c r="AY385" s="16" t="s">
        <v>125</v>
      </c>
      <c r="BE385" s="184">
        <f>IF(N385="základní",J385,0)</f>
        <v>0</v>
      </c>
      <c r="BF385" s="184">
        <f>IF(N385="snížená",J385,0)</f>
        <v>0</v>
      </c>
      <c r="BG385" s="184">
        <f>IF(N385="zákl. přenesená",J385,0)</f>
        <v>0</v>
      </c>
      <c r="BH385" s="184">
        <f>IF(N385="sníž. přenesená",J385,0)</f>
        <v>0</v>
      </c>
      <c r="BI385" s="184">
        <f>IF(N385="nulová",J385,0)</f>
        <v>0</v>
      </c>
      <c r="BJ385" s="16" t="s">
        <v>80</v>
      </c>
      <c r="BK385" s="184">
        <f>ROUND(I385*H385,2)</f>
        <v>0</v>
      </c>
      <c r="BL385" s="16" t="s">
        <v>208</v>
      </c>
      <c r="BM385" s="16" t="s">
        <v>751</v>
      </c>
    </row>
    <row r="386" spans="2:65" s="1" customFormat="1" ht="20.4" customHeight="1">
      <c r="B386" s="33"/>
      <c r="C386" s="173" t="s">
        <v>752</v>
      </c>
      <c r="D386" s="173" t="s">
        <v>127</v>
      </c>
      <c r="E386" s="174" t="s">
        <v>753</v>
      </c>
      <c r="F386" s="175" t="s">
        <v>754</v>
      </c>
      <c r="G386" s="176" t="s">
        <v>455</v>
      </c>
      <c r="H386" s="177">
        <v>1.951</v>
      </c>
      <c r="I386" s="178"/>
      <c r="J386" s="179">
        <f>ROUND(I386*H386,2)</f>
        <v>0</v>
      </c>
      <c r="K386" s="175" t="s">
        <v>131</v>
      </c>
      <c r="L386" s="37"/>
      <c r="M386" s="180" t="s">
        <v>19</v>
      </c>
      <c r="N386" s="181" t="s">
        <v>43</v>
      </c>
      <c r="O386" s="59"/>
      <c r="P386" s="182">
        <f>O386*H386</f>
        <v>0</v>
      </c>
      <c r="Q386" s="182">
        <v>0</v>
      </c>
      <c r="R386" s="182">
        <f>Q386*H386</f>
        <v>0</v>
      </c>
      <c r="S386" s="182">
        <v>0</v>
      </c>
      <c r="T386" s="183">
        <f>S386*H386</f>
        <v>0</v>
      </c>
      <c r="AR386" s="16" t="s">
        <v>208</v>
      </c>
      <c r="AT386" s="16" t="s">
        <v>127</v>
      </c>
      <c r="AU386" s="16" t="s">
        <v>82</v>
      </c>
      <c r="AY386" s="16" t="s">
        <v>125</v>
      </c>
      <c r="BE386" s="184">
        <f>IF(N386="základní",J386,0)</f>
        <v>0</v>
      </c>
      <c r="BF386" s="184">
        <f>IF(N386="snížená",J386,0)</f>
        <v>0</v>
      </c>
      <c r="BG386" s="184">
        <f>IF(N386="zákl. přenesená",J386,0)</f>
        <v>0</v>
      </c>
      <c r="BH386" s="184">
        <f>IF(N386="sníž. přenesená",J386,0)</f>
        <v>0</v>
      </c>
      <c r="BI386" s="184">
        <f>IF(N386="nulová",J386,0)</f>
        <v>0</v>
      </c>
      <c r="BJ386" s="16" t="s">
        <v>80</v>
      </c>
      <c r="BK386" s="184">
        <f>ROUND(I386*H386,2)</f>
        <v>0</v>
      </c>
      <c r="BL386" s="16" t="s">
        <v>208</v>
      </c>
      <c r="BM386" s="16" t="s">
        <v>755</v>
      </c>
    </row>
    <row r="387" spans="2:47" s="1" customFormat="1" ht="96">
      <c r="B387" s="33"/>
      <c r="C387" s="34"/>
      <c r="D387" s="185" t="s">
        <v>134</v>
      </c>
      <c r="E387" s="34"/>
      <c r="F387" s="186" t="s">
        <v>756</v>
      </c>
      <c r="G387" s="34"/>
      <c r="H387" s="34"/>
      <c r="I387" s="102"/>
      <c r="J387" s="34"/>
      <c r="K387" s="34"/>
      <c r="L387" s="37"/>
      <c r="M387" s="187"/>
      <c r="N387" s="59"/>
      <c r="O387" s="59"/>
      <c r="P387" s="59"/>
      <c r="Q387" s="59"/>
      <c r="R387" s="59"/>
      <c r="S387" s="59"/>
      <c r="T387" s="60"/>
      <c r="AT387" s="16" t="s">
        <v>134</v>
      </c>
      <c r="AU387" s="16" t="s">
        <v>82</v>
      </c>
    </row>
    <row r="388" spans="2:63" s="10" customFormat="1" ht="22.8" customHeight="1">
      <c r="B388" s="157"/>
      <c r="C388" s="158"/>
      <c r="D388" s="159" t="s">
        <v>71</v>
      </c>
      <c r="E388" s="171" t="s">
        <v>757</v>
      </c>
      <c r="F388" s="171" t="s">
        <v>758</v>
      </c>
      <c r="G388" s="158"/>
      <c r="H388" s="158"/>
      <c r="I388" s="161"/>
      <c r="J388" s="172">
        <f>BK388</f>
        <v>0</v>
      </c>
      <c r="K388" s="158"/>
      <c r="L388" s="163"/>
      <c r="M388" s="164"/>
      <c r="N388" s="165"/>
      <c r="O388" s="165"/>
      <c r="P388" s="166">
        <f>SUM(P389:P393)</f>
        <v>0</v>
      </c>
      <c r="Q388" s="165"/>
      <c r="R388" s="166">
        <f>SUM(R389:R393)</f>
        <v>0.18188800000000002</v>
      </c>
      <c r="S388" s="165"/>
      <c r="T388" s="167">
        <f>SUM(T389:T393)</f>
        <v>0</v>
      </c>
      <c r="AR388" s="168" t="s">
        <v>82</v>
      </c>
      <c r="AT388" s="169" t="s">
        <v>71</v>
      </c>
      <c r="AU388" s="169" t="s">
        <v>80</v>
      </c>
      <c r="AY388" s="168" t="s">
        <v>125</v>
      </c>
      <c r="BK388" s="170">
        <f>SUM(BK389:BK393)</f>
        <v>0</v>
      </c>
    </row>
    <row r="389" spans="2:65" s="1" customFormat="1" ht="20.4" customHeight="1">
      <c r="B389" s="33"/>
      <c r="C389" s="173" t="s">
        <v>759</v>
      </c>
      <c r="D389" s="173" t="s">
        <v>127</v>
      </c>
      <c r="E389" s="174" t="s">
        <v>760</v>
      </c>
      <c r="F389" s="175" t="s">
        <v>761</v>
      </c>
      <c r="G389" s="176" t="s">
        <v>130</v>
      </c>
      <c r="H389" s="177">
        <v>128</v>
      </c>
      <c r="I389" s="178"/>
      <c r="J389" s="179">
        <f>ROUND(I389*H389,2)</f>
        <v>0</v>
      </c>
      <c r="K389" s="175" t="s">
        <v>131</v>
      </c>
      <c r="L389" s="37"/>
      <c r="M389" s="180" t="s">
        <v>19</v>
      </c>
      <c r="N389" s="181" t="s">
        <v>43</v>
      </c>
      <c r="O389" s="59"/>
      <c r="P389" s="182">
        <f>O389*H389</f>
        <v>0</v>
      </c>
      <c r="Q389" s="182">
        <v>0</v>
      </c>
      <c r="R389" s="182">
        <f>Q389*H389</f>
        <v>0</v>
      </c>
      <c r="S389" s="182">
        <v>0</v>
      </c>
      <c r="T389" s="183">
        <f>S389*H389</f>
        <v>0</v>
      </c>
      <c r="AR389" s="16" t="s">
        <v>208</v>
      </c>
      <c r="AT389" s="16" t="s">
        <v>127</v>
      </c>
      <c r="AU389" s="16" t="s">
        <v>82</v>
      </c>
      <c r="AY389" s="16" t="s">
        <v>125</v>
      </c>
      <c r="BE389" s="184">
        <f>IF(N389="základní",J389,0)</f>
        <v>0</v>
      </c>
      <c r="BF389" s="184">
        <f>IF(N389="snížená",J389,0)</f>
        <v>0</v>
      </c>
      <c r="BG389" s="184">
        <f>IF(N389="zákl. přenesená",J389,0)</f>
        <v>0</v>
      </c>
      <c r="BH389" s="184">
        <f>IF(N389="sníž. přenesená",J389,0)</f>
        <v>0</v>
      </c>
      <c r="BI389" s="184">
        <f>IF(N389="nulová",J389,0)</f>
        <v>0</v>
      </c>
      <c r="BJ389" s="16" t="s">
        <v>80</v>
      </c>
      <c r="BK389" s="184">
        <f>ROUND(I389*H389,2)</f>
        <v>0</v>
      </c>
      <c r="BL389" s="16" t="s">
        <v>208</v>
      </c>
      <c r="BM389" s="16" t="s">
        <v>762</v>
      </c>
    </row>
    <row r="390" spans="2:65" s="1" customFormat="1" ht="20.4" customHeight="1">
      <c r="B390" s="33"/>
      <c r="C390" s="173" t="s">
        <v>763</v>
      </c>
      <c r="D390" s="173" t="s">
        <v>127</v>
      </c>
      <c r="E390" s="174" t="s">
        <v>764</v>
      </c>
      <c r="F390" s="175" t="s">
        <v>765</v>
      </c>
      <c r="G390" s="176" t="s">
        <v>130</v>
      </c>
      <c r="H390" s="177">
        <v>128</v>
      </c>
      <c r="I390" s="178"/>
      <c r="J390" s="179">
        <f>ROUND(I390*H390,2)</f>
        <v>0</v>
      </c>
      <c r="K390" s="175" t="s">
        <v>131</v>
      </c>
      <c r="L390" s="37"/>
      <c r="M390" s="180" t="s">
        <v>19</v>
      </c>
      <c r="N390" s="181" t="s">
        <v>43</v>
      </c>
      <c r="O390" s="59"/>
      <c r="P390" s="182">
        <f>O390*H390</f>
        <v>0</v>
      </c>
      <c r="Q390" s="182">
        <v>0.0001</v>
      </c>
      <c r="R390" s="182">
        <f>Q390*H390</f>
        <v>0.0128</v>
      </c>
      <c r="S390" s="182">
        <v>0</v>
      </c>
      <c r="T390" s="183">
        <f>S390*H390</f>
        <v>0</v>
      </c>
      <c r="AR390" s="16" t="s">
        <v>208</v>
      </c>
      <c r="AT390" s="16" t="s">
        <v>127</v>
      </c>
      <c r="AU390" s="16" t="s">
        <v>82</v>
      </c>
      <c r="AY390" s="16" t="s">
        <v>125</v>
      </c>
      <c r="BE390" s="184">
        <f>IF(N390="základní",J390,0)</f>
        <v>0</v>
      </c>
      <c r="BF390" s="184">
        <f>IF(N390="snížená",J390,0)</f>
        <v>0</v>
      </c>
      <c r="BG390" s="184">
        <f>IF(N390="zákl. přenesená",J390,0)</f>
        <v>0</v>
      </c>
      <c r="BH390" s="184">
        <f>IF(N390="sníž. přenesená",J390,0)</f>
        <v>0</v>
      </c>
      <c r="BI390" s="184">
        <f>IF(N390="nulová",J390,0)</f>
        <v>0</v>
      </c>
      <c r="BJ390" s="16" t="s">
        <v>80</v>
      </c>
      <c r="BK390" s="184">
        <f>ROUND(I390*H390,2)</f>
        <v>0</v>
      </c>
      <c r="BL390" s="16" t="s">
        <v>208</v>
      </c>
      <c r="BM390" s="16" t="s">
        <v>766</v>
      </c>
    </row>
    <row r="391" spans="2:65" s="1" customFormat="1" ht="20.4" customHeight="1">
      <c r="B391" s="33"/>
      <c r="C391" s="173" t="s">
        <v>767</v>
      </c>
      <c r="D391" s="173" t="s">
        <v>127</v>
      </c>
      <c r="E391" s="174" t="s">
        <v>768</v>
      </c>
      <c r="F391" s="175" t="s">
        <v>769</v>
      </c>
      <c r="G391" s="176" t="s">
        <v>130</v>
      </c>
      <c r="H391" s="177">
        <v>128</v>
      </c>
      <c r="I391" s="178"/>
      <c r="J391" s="179">
        <f>ROUND(I391*H391,2)</f>
        <v>0</v>
      </c>
      <c r="K391" s="175" t="s">
        <v>131</v>
      </c>
      <c r="L391" s="37"/>
      <c r="M391" s="180" t="s">
        <v>19</v>
      </c>
      <c r="N391" s="181" t="s">
        <v>43</v>
      </c>
      <c r="O391" s="59"/>
      <c r="P391" s="182">
        <f>O391*H391</f>
        <v>0</v>
      </c>
      <c r="Q391" s="182">
        <v>0.00013</v>
      </c>
      <c r="R391" s="182">
        <f>Q391*H391</f>
        <v>0.01664</v>
      </c>
      <c r="S391" s="182">
        <v>0</v>
      </c>
      <c r="T391" s="183">
        <f>S391*H391</f>
        <v>0</v>
      </c>
      <c r="AR391" s="16" t="s">
        <v>208</v>
      </c>
      <c r="AT391" s="16" t="s">
        <v>127</v>
      </c>
      <c r="AU391" s="16" t="s">
        <v>82</v>
      </c>
      <c r="AY391" s="16" t="s">
        <v>125</v>
      </c>
      <c r="BE391" s="184">
        <f>IF(N391="základní",J391,0)</f>
        <v>0</v>
      </c>
      <c r="BF391" s="184">
        <f>IF(N391="snížená",J391,0)</f>
        <v>0</v>
      </c>
      <c r="BG391" s="184">
        <f>IF(N391="zákl. přenesená",J391,0)</f>
        <v>0</v>
      </c>
      <c r="BH391" s="184">
        <f>IF(N391="sníž. přenesená",J391,0)</f>
        <v>0</v>
      </c>
      <c r="BI391" s="184">
        <f>IF(N391="nulová",J391,0)</f>
        <v>0</v>
      </c>
      <c r="BJ391" s="16" t="s">
        <v>80</v>
      </c>
      <c r="BK391" s="184">
        <f>ROUND(I391*H391,2)</f>
        <v>0</v>
      </c>
      <c r="BL391" s="16" t="s">
        <v>208</v>
      </c>
      <c r="BM391" s="16" t="s">
        <v>770</v>
      </c>
    </row>
    <row r="392" spans="2:65" s="1" customFormat="1" ht="20.4" customHeight="1">
      <c r="B392" s="33"/>
      <c r="C392" s="173" t="s">
        <v>771</v>
      </c>
      <c r="D392" s="173" t="s">
        <v>127</v>
      </c>
      <c r="E392" s="174" t="s">
        <v>772</v>
      </c>
      <c r="F392" s="175" t="s">
        <v>773</v>
      </c>
      <c r="G392" s="176" t="s">
        <v>130</v>
      </c>
      <c r="H392" s="177">
        <v>128</v>
      </c>
      <c r="I392" s="178"/>
      <c r="J392" s="179">
        <f>ROUND(I392*H392,2)</f>
        <v>0</v>
      </c>
      <c r="K392" s="175" t="s">
        <v>131</v>
      </c>
      <c r="L392" s="37"/>
      <c r="M392" s="180" t="s">
        <v>19</v>
      </c>
      <c r="N392" s="181" t="s">
        <v>43</v>
      </c>
      <c r="O392" s="59"/>
      <c r="P392" s="182">
        <f>O392*H392</f>
        <v>0</v>
      </c>
      <c r="Q392" s="182">
        <v>9E-05</v>
      </c>
      <c r="R392" s="182">
        <f>Q392*H392</f>
        <v>0.01152</v>
      </c>
      <c r="S392" s="182">
        <v>0</v>
      </c>
      <c r="T392" s="183">
        <f>S392*H392</f>
        <v>0</v>
      </c>
      <c r="AR392" s="16" t="s">
        <v>208</v>
      </c>
      <c r="AT392" s="16" t="s">
        <v>127</v>
      </c>
      <c r="AU392" s="16" t="s">
        <v>82</v>
      </c>
      <c r="AY392" s="16" t="s">
        <v>125</v>
      </c>
      <c r="BE392" s="184">
        <f>IF(N392="základní",J392,0)</f>
        <v>0</v>
      </c>
      <c r="BF392" s="184">
        <f>IF(N392="snížená",J392,0)</f>
        <v>0</v>
      </c>
      <c r="BG392" s="184">
        <f>IF(N392="zákl. přenesená",J392,0)</f>
        <v>0</v>
      </c>
      <c r="BH392" s="184">
        <f>IF(N392="sníž. přenesená",J392,0)</f>
        <v>0</v>
      </c>
      <c r="BI392" s="184">
        <f>IF(N392="nulová",J392,0)</f>
        <v>0</v>
      </c>
      <c r="BJ392" s="16" t="s">
        <v>80</v>
      </c>
      <c r="BK392" s="184">
        <f>ROUND(I392*H392,2)</f>
        <v>0</v>
      </c>
      <c r="BL392" s="16" t="s">
        <v>208</v>
      </c>
      <c r="BM392" s="16" t="s">
        <v>774</v>
      </c>
    </row>
    <row r="393" spans="2:65" s="1" customFormat="1" ht="20.4" customHeight="1">
      <c r="B393" s="33"/>
      <c r="C393" s="173" t="s">
        <v>775</v>
      </c>
      <c r="D393" s="173" t="s">
        <v>127</v>
      </c>
      <c r="E393" s="174" t="s">
        <v>776</v>
      </c>
      <c r="F393" s="175" t="s">
        <v>777</v>
      </c>
      <c r="G393" s="176" t="s">
        <v>130</v>
      </c>
      <c r="H393" s="177">
        <v>587.2</v>
      </c>
      <c r="I393" s="178"/>
      <c r="J393" s="179">
        <f>ROUND(I393*H393,2)</f>
        <v>0</v>
      </c>
      <c r="K393" s="175" t="s">
        <v>131</v>
      </c>
      <c r="L393" s="37"/>
      <c r="M393" s="180" t="s">
        <v>19</v>
      </c>
      <c r="N393" s="181" t="s">
        <v>43</v>
      </c>
      <c r="O393" s="59"/>
      <c r="P393" s="182">
        <f>O393*H393</f>
        <v>0</v>
      </c>
      <c r="Q393" s="182">
        <v>0.00024</v>
      </c>
      <c r="R393" s="182">
        <f>Q393*H393</f>
        <v>0.14092800000000003</v>
      </c>
      <c r="S393" s="182">
        <v>0</v>
      </c>
      <c r="T393" s="183">
        <f>S393*H393</f>
        <v>0</v>
      </c>
      <c r="AR393" s="16" t="s">
        <v>208</v>
      </c>
      <c r="AT393" s="16" t="s">
        <v>127</v>
      </c>
      <c r="AU393" s="16" t="s">
        <v>82</v>
      </c>
      <c r="AY393" s="16" t="s">
        <v>125</v>
      </c>
      <c r="BE393" s="184">
        <f>IF(N393="základní",J393,0)</f>
        <v>0</v>
      </c>
      <c r="BF393" s="184">
        <f>IF(N393="snížená",J393,0)</f>
        <v>0</v>
      </c>
      <c r="BG393" s="184">
        <f>IF(N393="zákl. přenesená",J393,0)</f>
        <v>0</v>
      </c>
      <c r="BH393" s="184">
        <f>IF(N393="sníž. přenesená",J393,0)</f>
        <v>0</v>
      </c>
      <c r="BI393" s="184">
        <f>IF(N393="nulová",J393,0)</f>
        <v>0</v>
      </c>
      <c r="BJ393" s="16" t="s">
        <v>80</v>
      </c>
      <c r="BK393" s="184">
        <f>ROUND(I393*H393,2)</f>
        <v>0</v>
      </c>
      <c r="BL393" s="16" t="s">
        <v>208</v>
      </c>
      <c r="BM393" s="16" t="s">
        <v>778</v>
      </c>
    </row>
    <row r="394" spans="2:63" s="10" customFormat="1" ht="22.8" customHeight="1">
      <c r="B394" s="157"/>
      <c r="C394" s="158"/>
      <c r="D394" s="159" t="s">
        <v>71</v>
      </c>
      <c r="E394" s="171" t="s">
        <v>779</v>
      </c>
      <c r="F394" s="171" t="s">
        <v>780</v>
      </c>
      <c r="G394" s="158"/>
      <c r="H394" s="158"/>
      <c r="I394" s="161"/>
      <c r="J394" s="172">
        <f>BK394</f>
        <v>0</v>
      </c>
      <c r="K394" s="158"/>
      <c r="L394" s="163"/>
      <c r="M394" s="164"/>
      <c r="N394" s="165"/>
      <c r="O394" s="165"/>
      <c r="P394" s="166">
        <f>P395</f>
        <v>0</v>
      </c>
      <c r="Q394" s="165"/>
      <c r="R394" s="166">
        <f>R395</f>
        <v>0.152672</v>
      </c>
      <c r="S394" s="165"/>
      <c r="T394" s="167">
        <f>T395</f>
        <v>0</v>
      </c>
      <c r="AR394" s="168" t="s">
        <v>82</v>
      </c>
      <c r="AT394" s="169" t="s">
        <v>71</v>
      </c>
      <c r="AU394" s="169" t="s">
        <v>80</v>
      </c>
      <c r="AY394" s="168" t="s">
        <v>125</v>
      </c>
      <c r="BK394" s="170">
        <f>BK395</f>
        <v>0</v>
      </c>
    </row>
    <row r="395" spans="2:65" s="1" customFormat="1" ht="20.4" customHeight="1">
      <c r="B395" s="33"/>
      <c r="C395" s="173" t="s">
        <v>781</v>
      </c>
      <c r="D395" s="173" t="s">
        <v>127</v>
      </c>
      <c r="E395" s="174" t="s">
        <v>782</v>
      </c>
      <c r="F395" s="175" t="s">
        <v>783</v>
      </c>
      <c r="G395" s="176" t="s">
        <v>130</v>
      </c>
      <c r="H395" s="177">
        <v>587.2</v>
      </c>
      <c r="I395" s="178"/>
      <c r="J395" s="179">
        <f>ROUND(I395*H395,2)</f>
        <v>0</v>
      </c>
      <c r="K395" s="175" t="s">
        <v>131</v>
      </c>
      <c r="L395" s="37"/>
      <c r="M395" s="230" t="s">
        <v>19</v>
      </c>
      <c r="N395" s="231" t="s">
        <v>43</v>
      </c>
      <c r="O395" s="232"/>
      <c r="P395" s="233">
        <f>O395*H395</f>
        <v>0</v>
      </c>
      <c r="Q395" s="233">
        <v>0.00026</v>
      </c>
      <c r="R395" s="233">
        <f>Q395*H395</f>
        <v>0.152672</v>
      </c>
      <c r="S395" s="233">
        <v>0</v>
      </c>
      <c r="T395" s="234">
        <f>S395*H395</f>
        <v>0</v>
      </c>
      <c r="AR395" s="16" t="s">
        <v>208</v>
      </c>
      <c r="AT395" s="16" t="s">
        <v>127</v>
      </c>
      <c r="AU395" s="16" t="s">
        <v>82</v>
      </c>
      <c r="AY395" s="16" t="s">
        <v>125</v>
      </c>
      <c r="BE395" s="184">
        <f>IF(N395="základní",J395,0)</f>
        <v>0</v>
      </c>
      <c r="BF395" s="184">
        <f>IF(N395="snížená",J395,0)</f>
        <v>0</v>
      </c>
      <c r="BG395" s="184">
        <f>IF(N395="zákl. přenesená",J395,0)</f>
        <v>0</v>
      </c>
      <c r="BH395" s="184">
        <f>IF(N395="sníž. přenesená",J395,0)</f>
        <v>0</v>
      </c>
      <c r="BI395" s="184">
        <f>IF(N395="nulová",J395,0)</f>
        <v>0</v>
      </c>
      <c r="BJ395" s="16" t="s">
        <v>80</v>
      </c>
      <c r="BK395" s="184">
        <f>ROUND(I395*H395,2)</f>
        <v>0</v>
      </c>
      <c r="BL395" s="16" t="s">
        <v>208</v>
      </c>
      <c r="BM395" s="16" t="s">
        <v>784</v>
      </c>
    </row>
    <row r="396" spans="2:12" s="1" customFormat="1" ht="6.9" customHeight="1">
      <c r="B396" s="45"/>
      <c r="C396" s="46"/>
      <c r="D396" s="46"/>
      <c r="E396" s="46"/>
      <c r="F396" s="46"/>
      <c r="G396" s="46"/>
      <c r="H396" s="46"/>
      <c r="I396" s="124"/>
      <c r="J396" s="46"/>
      <c r="K396" s="46"/>
      <c r="L396" s="37"/>
    </row>
  </sheetData>
  <sheetProtection algorithmName="SHA-512" hashValue="M5WmGiq40Mu4zX5pcX7wmeWFEFEqrICWhv5oWFohO4rHJCdcp7j8/YC+dUSTemBijpWLeNOco5o7lMh6vNmEgg==" saltValue="QNxsgrcsuMzJFk7C8uajLqw6OqjAvgObmfOjGg4tK5CVb4X/iZAvAggyLUxsPhPBb1JaTvFeWhB2gcviun7bUg==" spinCount="100000" sheet="1" objects="1" scenarios="1" formatColumns="0" formatRows="0" autoFilter="0"/>
  <autoFilter ref="C95:K395"/>
  <mergeCells count="9">
    <mergeCell ref="E50:H50"/>
    <mergeCell ref="E86:H86"/>
    <mergeCell ref="E88:H8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93"/>
  <sheetViews>
    <sheetView showGridLines="0" tabSelected="1"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96"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 customHeight="1">
      <c r="L2" s="323"/>
      <c r="M2" s="323"/>
      <c r="N2" s="323"/>
      <c r="O2" s="323"/>
      <c r="P2" s="323"/>
      <c r="Q2" s="323"/>
      <c r="R2" s="323"/>
      <c r="S2" s="323"/>
      <c r="T2" s="323"/>
      <c r="U2" s="323"/>
      <c r="V2" s="323"/>
      <c r="AT2" s="16" t="s">
        <v>85</v>
      </c>
    </row>
    <row r="3" spans="2:46" ht="6.9" customHeight="1">
      <c r="B3" s="97"/>
      <c r="C3" s="98"/>
      <c r="D3" s="98"/>
      <c r="E3" s="98"/>
      <c r="F3" s="98"/>
      <c r="G3" s="98"/>
      <c r="H3" s="98"/>
      <c r="I3" s="99"/>
      <c r="J3" s="98"/>
      <c r="K3" s="98"/>
      <c r="L3" s="19"/>
      <c r="AT3" s="16" t="s">
        <v>82</v>
      </c>
    </row>
    <row r="4" spans="2:46" ht="24.9" customHeight="1">
      <c r="B4" s="19"/>
      <c r="D4" s="100" t="s">
        <v>86</v>
      </c>
      <c r="L4" s="19"/>
      <c r="M4" s="23" t="s">
        <v>10</v>
      </c>
      <c r="AT4" s="16" t="s">
        <v>4</v>
      </c>
    </row>
    <row r="5" spans="2:12" ht="6.9" customHeight="1">
      <c r="B5" s="19"/>
      <c r="L5" s="19"/>
    </row>
    <row r="6" spans="2:12" ht="12" customHeight="1">
      <c r="B6" s="19"/>
      <c r="D6" s="101" t="s">
        <v>16</v>
      </c>
      <c r="L6" s="19"/>
    </row>
    <row r="7" spans="2:12" ht="14.4" customHeight="1">
      <c r="B7" s="19"/>
      <c r="E7" s="352" t="str">
        <f>'Rekapitulace stavby'!K6</f>
        <v>Zateplení obvodových konstrukcí, oprava střešního pláště a podlahy objektu haly</v>
      </c>
      <c r="F7" s="353"/>
      <c r="G7" s="353"/>
      <c r="H7" s="353"/>
      <c r="L7" s="19"/>
    </row>
    <row r="8" spans="2:12" s="1" customFormat="1" ht="12" customHeight="1">
      <c r="B8" s="37"/>
      <c r="D8" s="101" t="s">
        <v>87</v>
      </c>
      <c r="I8" s="102"/>
      <c r="L8" s="37"/>
    </row>
    <row r="9" spans="2:12" s="1" customFormat="1" ht="36.9" customHeight="1">
      <c r="B9" s="37"/>
      <c r="E9" s="354" t="s">
        <v>785</v>
      </c>
      <c r="F9" s="355"/>
      <c r="G9" s="355"/>
      <c r="H9" s="355"/>
      <c r="I9" s="102"/>
      <c r="L9" s="37"/>
    </row>
    <row r="10" spans="2:12" s="1" customFormat="1" ht="10.2">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t="str">
        <f>'Rekapitulace stavby'!AN8</f>
        <v>10. 4. 2019</v>
      </c>
      <c r="L12" s="37"/>
    </row>
    <row r="13" spans="2:12" s="1" customFormat="1" ht="10.8" customHeight="1">
      <c r="B13" s="37"/>
      <c r="I13" s="102"/>
      <c r="L13" s="37"/>
    </row>
    <row r="14" spans="2:12" s="1" customFormat="1" ht="12" customHeight="1">
      <c r="B14" s="37"/>
      <c r="D14" s="101" t="s">
        <v>25</v>
      </c>
      <c r="I14" s="103" t="s">
        <v>26</v>
      </c>
      <c r="J14" s="16" t="s">
        <v>19</v>
      </c>
      <c r="L14" s="37"/>
    </row>
    <row r="15" spans="2:12" s="1" customFormat="1" ht="18" customHeight="1">
      <c r="B15" s="37"/>
      <c r="E15" s="16" t="s">
        <v>27</v>
      </c>
      <c r="I15" s="103" t="s">
        <v>28</v>
      </c>
      <c r="J15" s="16" t="s">
        <v>19</v>
      </c>
      <c r="L15" s="37"/>
    </row>
    <row r="16" spans="2:12" s="1" customFormat="1" ht="6.9"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 customHeight="1">
      <c r="B19" s="37"/>
      <c r="I19" s="102"/>
      <c r="L19" s="37"/>
    </row>
    <row r="20" spans="2:12" s="1" customFormat="1" ht="12" customHeight="1">
      <c r="B20" s="37"/>
      <c r="D20" s="101" t="s">
        <v>31</v>
      </c>
      <c r="I20" s="103" t="s">
        <v>26</v>
      </c>
      <c r="J20" s="16" t="s">
        <v>19</v>
      </c>
      <c r="L20" s="37"/>
    </row>
    <row r="21" spans="2:12" s="1" customFormat="1" ht="18" customHeight="1">
      <c r="B21" s="37"/>
      <c r="E21" s="16" t="s">
        <v>32</v>
      </c>
      <c r="I21" s="103" t="s">
        <v>28</v>
      </c>
      <c r="J21" s="16" t="s">
        <v>19</v>
      </c>
      <c r="L21" s="37"/>
    </row>
    <row r="22" spans="2:12" s="1" customFormat="1" ht="6.9" customHeight="1">
      <c r="B22" s="37"/>
      <c r="I22" s="102"/>
      <c r="L22" s="37"/>
    </row>
    <row r="23" spans="2:12" s="1" customFormat="1" ht="12" customHeight="1">
      <c r="B23" s="37"/>
      <c r="D23" s="101" t="s">
        <v>34</v>
      </c>
      <c r="I23" s="103" t="s">
        <v>26</v>
      </c>
      <c r="J23" s="16" t="s">
        <v>19</v>
      </c>
      <c r="L23" s="37"/>
    </row>
    <row r="24" spans="2:12" s="1" customFormat="1" ht="18" customHeight="1">
      <c r="B24" s="37"/>
      <c r="E24" s="16" t="s">
        <v>35</v>
      </c>
      <c r="I24" s="103" t="s">
        <v>28</v>
      </c>
      <c r="J24" s="16" t="s">
        <v>19</v>
      </c>
      <c r="L24" s="37"/>
    </row>
    <row r="25" spans="2:12" s="1" customFormat="1" ht="6.9" customHeight="1">
      <c r="B25" s="37"/>
      <c r="I25" s="102"/>
      <c r="L25" s="37"/>
    </row>
    <row r="26" spans="2:12" s="1" customFormat="1" ht="12" customHeight="1">
      <c r="B26" s="37"/>
      <c r="D26" s="101" t="s">
        <v>36</v>
      </c>
      <c r="I26" s="102"/>
      <c r="L26" s="37"/>
    </row>
    <row r="27" spans="2:12" s="6" customFormat="1" ht="14.4" customHeight="1">
      <c r="B27" s="105"/>
      <c r="E27" s="358" t="s">
        <v>19</v>
      </c>
      <c r="F27" s="358"/>
      <c r="G27" s="358"/>
      <c r="H27" s="358"/>
      <c r="I27" s="106"/>
      <c r="L27" s="105"/>
    </row>
    <row r="28" spans="2:12" s="1" customFormat="1" ht="6.9" customHeight="1">
      <c r="B28" s="37"/>
      <c r="I28" s="102"/>
      <c r="L28" s="37"/>
    </row>
    <row r="29" spans="2:12" s="1" customFormat="1" ht="6.9" customHeight="1">
      <c r="B29" s="37"/>
      <c r="D29" s="55"/>
      <c r="E29" s="55"/>
      <c r="F29" s="55"/>
      <c r="G29" s="55"/>
      <c r="H29" s="55"/>
      <c r="I29" s="107"/>
      <c r="J29" s="55"/>
      <c r="K29" s="55"/>
      <c r="L29" s="37"/>
    </row>
    <row r="30" spans="2:12" s="1" customFormat="1" ht="25.35" customHeight="1">
      <c r="B30" s="37"/>
      <c r="D30" s="108" t="s">
        <v>38</v>
      </c>
      <c r="I30" s="102"/>
      <c r="J30" s="109">
        <f>ROUND(J83,2)</f>
        <v>0</v>
      </c>
      <c r="L30" s="37"/>
    </row>
    <row r="31" spans="2:12" s="1" customFormat="1" ht="6.9" customHeight="1">
      <c r="B31" s="37"/>
      <c r="D31" s="55"/>
      <c r="E31" s="55"/>
      <c r="F31" s="55"/>
      <c r="G31" s="55"/>
      <c r="H31" s="55"/>
      <c r="I31" s="107"/>
      <c r="J31" s="55"/>
      <c r="K31" s="55"/>
      <c r="L31" s="37"/>
    </row>
    <row r="32" spans="2:12" s="1" customFormat="1" ht="14.4" customHeight="1">
      <c r="B32" s="37"/>
      <c r="F32" s="110" t="s">
        <v>40</v>
      </c>
      <c r="I32" s="111" t="s">
        <v>39</v>
      </c>
      <c r="J32" s="110" t="s">
        <v>41</v>
      </c>
      <c r="L32" s="37"/>
    </row>
    <row r="33" spans="2:12" s="1" customFormat="1" ht="14.4" customHeight="1">
      <c r="B33" s="37"/>
      <c r="D33" s="101" t="s">
        <v>42</v>
      </c>
      <c r="E33" s="101" t="s">
        <v>43</v>
      </c>
      <c r="F33" s="112">
        <f>ROUND((SUM(BE83:BE92)),2)</f>
        <v>0</v>
      </c>
      <c r="I33" s="113">
        <v>0.21</v>
      </c>
      <c r="J33" s="112">
        <f>ROUND(((SUM(BE83:BE92))*I33),2)</f>
        <v>0</v>
      </c>
      <c r="L33" s="37"/>
    </row>
    <row r="34" spans="2:12" s="1" customFormat="1" ht="14.4" customHeight="1">
      <c r="B34" s="37"/>
      <c r="E34" s="101" t="s">
        <v>44</v>
      </c>
      <c r="F34" s="112">
        <f>ROUND((SUM(BF83:BF92)),2)</f>
        <v>0</v>
      </c>
      <c r="I34" s="113">
        <v>0.15</v>
      </c>
      <c r="J34" s="112">
        <f>ROUND(((SUM(BF83:BF92))*I34),2)</f>
        <v>0</v>
      </c>
      <c r="L34" s="37"/>
    </row>
    <row r="35" spans="2:12" s="1" customFormat="1" ht="14.4" customHeight="1" hidden="1">
      <c r="B35" s="37"/>
      <c r="E35" s="101" t="s">
        <v>45</v>
      </c>
      <c r="F35" s="112">
        <f>ROUND((SUM(BG83:BG92)),2)</f>
        <v>0</v>
      </c>
      <c r="I35" s="113">
        <v>0.21</v>
      </c>
      <c r="J35" s="112">
        <f>0</f>
        <v>0</v>
      </c>
      <c r="L35" s="37"/>
    </row>
    <row r="36" spans="2:12" s="1" customFormat="1" ht="14.4" customHeight="1" hidden="1">
      <c r="B36" s="37"/>
      <c r="E36" s="101" t="s">
        <v>46</v>
      </c>
      <c r="F36" s="112">
        <f>ROUND((SUM(BH83:BH92)),2)</f>
        <v>0</v>
      </c>
      <c r="I36" s="113">
        <v>0.15</v>
      </c>
      <c r="J36" s="112">
        <f>0</f>
        <v>0</v>
      </c>
      <c r="L36" s="37"/>
    </row>
    <row r="37" spans="2:12" s="1" customFormat="1" ht="14.4" customHeight="1" hidden="1">
      <c r="B37" s="37"/>
      <c r="E37" s="101" t="s">
        <v>47</v>
      </c>
      <c r="F37" s="112">
        <f>ROUND((SUM(BI83:BI92)),2)</f>
        <v>0</v>
      </c>
      <c r="I37" s="113">
        <v>0</v>
      </c>
      <c r="J37" s="112">
        <f>0</f>
        <v>0</v>
      </c>
      <c r="L37" s="37"/>
    </row>
    <row r="38" spans="2:12" s="1" customFormat="1" ht="6.9"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 customHeight="1">
      <c r="B40" s="122"/>
      <c r="C40" s="123"/>
      <c r="D40" s="123"/>
      <c r="E40" s="123"/>
      <c r="F40" s="123"/>
      <c r="G40" s="123"/>
      <c r="H40" s="123"/>
      <c r="I40" s="124"/>
      <c r="J40" s="123"/>
      <c r="K40" s="123"/>
      <c r="L40" s="37"/>
    </row>
    <row r="44" spans="2:12" s="1" customFormat="1" ht="6.9" customHeight="1">
      <c r="B44" s="125"/>
      <c r="C44" s="126"/>
      <c r="D44" s="126"/>
      <c r="E44" s="126"/>
      <c r="F44" s="126"/>
      <c r="G44" s="126"/>
      <c r="H44" s="126"/>
      <c r="I44" s="127"/>
      <c r="J44" s="126"/>
      <c r="K44" s="126"/>
      <c r="L44" s="37"/>
    </row>
    <row r="45" spans="2:12" s="1" customFormat="1" ht="24.9" customHeight="1">
      <c r="B45" s="33"/>
      <c r="C45" s="22" t="s">
        <v>89</v>
      </c>
      <c r="D45" s="34"/>
      <c r="E45" s="34"/>
      <c r="F45" s="34"/>
      <c r="G45" s="34"/>
      <c r="H45" s="34"/>
      <c r="I45" s="102"/>
      <c r="J45" s="34"/>
      <c r="K45" s="34"/>
      <c r="L45" s="37"/>
    </row>
    <row r="46" spans="2:12" s="1" customFormat="1" ht="6.9"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 customHeight="1">
      <c r="B48" s="33"/>
      <c r="C48" s="34"/>
      <c r="D48" s="34"/>
      <c r="E48" s="359" t="str">
        <f>E7</f>
        <v>Zateplení obvodových konstrukcí, oprava střešního pláště a podlahy objektu haly</v>
      </c>
      <c r="F48" s="360"/>
      <c r="G48" s="360"/>
      <c r="H48" s="360"/>
      <c r="I48" s="102"/>
      <c r="J48" s="34"/>
      <c r="K48" s="34"/>
      <c r="L48" s="37"/>
    </row>
    <row r="49" spans="2:12" s="1" customFormat="1" ht="12" customHeight="1">
      <c r="B49" s="33"/>
      <c r="C49" s="28" t="s">
        <v>87</v>
      </c>
      <c r="D49" s="34"/>
      <c r="E49" s="34"/>
      <c r="F49" s="34"/>
      <c r="G49" s="34"/>
      <c r="H49" s="34"/>
      <c r="I49" s="102"/>
      <c r="J49" s="34"/>
      <c r="K49" s="34"/>
      <c r="L49" s="37"/>
    </row>
    <row r="50" spans="2:12" s="1" customFormat="1" ht="14.4" customHeight="1">
      <c r="B50" s="33"/>
      <c r="C50" s="34"/>
      <c r="D50" s="34"/>
      <c r="E50" s="332" t="str">
        <f>E9</f>
        <v>02 - VRN</v>
      </c>
      <c r="F50" s="331"/>
      <c r="G50" s="331"/>
      <c r="H50" s="331"/>
      <c r="I50" s="102"/>
      <c r="J50" s="34"/>
      <c r="K50" s="34"/>
      <c r="L50" s="37"/>
    </row>
    <row r="51" spans="2:12" s="1" customFormat="1" ht="6.9" customHeight="1">
      <c r="B51" s="33"/>
      <c r="C51" s="34"/>
      <c r="D51" s="34"/>
      <c r="E51" s="34"/>
      <c r="F51" s="34"/>
      <c r="G51" s="34"/>
      <c r="H51" s="34"/>
      <c r="I51" s="102"/>
      <c r="J51" s="34"/>
      <c r="K51" s="34"/>
      <c r="L51" s="37"/>
    </row>
    <row r="52" spans="2:12" s="1" customFormat="1" ht="12" customHeight="1">
      <c r="B52" s="33"/>
      <c r="C52" s="28" t="s">
        <v>21</v>
      </c>
      <c r="D52" s="34"/>
      <c r="E52" s="34"/>
      <c r="F52" s="26" t="str">
        <f>F12</f>
        <v>kat. úz. Zálesí u Javorníka, parc. č. 124</v>
      </c>
      <c r="G52" s="34"/>
      <c r="H52" s="34"/>
      <c r="I52" s="103" t="s">
        <v>23</v>
      </c>
      <c r="J52" s="54" t="str">
        <f>IF(J12="","",J12)</f>
        <v>10. 4. 2019</v>
      </c>
      <c r="K52" s="34"/>
      <c r="L52" s="37"/>
    </row>
    <row r="53" spans="2:12" s="1" customFormat="1" ht="6.9" customHeight="1">
      <c r="B53" s="33"/>
      <c r="C53" s="34"/>
      <c r="D53" s="34"/>
      <c r="E53" s="34"/>
      <c r="F53" s="34"/>
      <c r="G53" s="34"/>
      <c r="H53" s="34"/>
      <c r="I53" s="102"/>
      <c r="J53" s="34"/>
      <c r="K53" s="34"/>
      <c r="L53" s="37"/>
    </row>
    <row r="54" spans="2:12" s="1" customFormat="1" ht="12.6" customHeight="1">
      <c r="B54" s="33"/>
      <c r="C54" s="28" t="s">
        <v>25</v>
      </c>
      <c r="D54" s="34"/>
      <c r="E54" s="34"/>
      <c r="F54" s="26" t="str">
        <f>E15</f>
        <v>A.D.S. stabil s.r.o.</v>
      </c>
      <c r="G54" s="34"/>
      <c r="H54" s="34"/>
      <c r="I54" s="103" t="s">
        <v>31</v>
      </c>
      <c r="J54" s="31" t="str">
        <f>E21</f>
        <v>BENUTA PRO s.r.o.</v>
      </c>
      <c r="K54" s="34"/>
      <c r="L54" s="37"/>
    </row>
    <row r="55" spans="2:12" s="1" customFormat="1" ht="12.6" customHeight="1">
      <c r="B55" s="33"/>
      <c r="C55" s="28" t="s">
        <v>29</v>
      </c>
      <c r="D55" s="34"/>
      <c r="E55" s="34"/>
      <c r="F55" s="26" t="str">
        <f>IF(E18="","",E18)</f>
        <v>Vyplň údaj</v>
      </c>
      <c r="G55" s="34"/>
      <c r="H55" s="34"/>
      <c r="I55" s="103" t="s">
        <v>34</v>
      </c>
      <c r="J55" s="31" t="str">
        <f>E24</f>
        <v>Ing. T. Pacola</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90</v>
      </c>
      <c r="D57" s="129"/>
      <c r="E57" s="129"/>
      <c r="F57" s="129"/>
      <c r="G57" s="129"/>
      <c r="H57" s="129"/>
      <c r="I57" s="130"/>
      <c r="J57" s="131" t="s">
        <v>91</v>
      </c>
      <c r="K57" s="129"/>
      <c r="L57" s="37"/>
    </row>
    <row r="58" spans="2:12" s="1" customFormat="1" ht="10.35" customHeight="1">
      <c r="B58" s="33"/>
      <c r="C58" s="34"/>
      <c r="D58" s="34"/>
      <c r="E58" s="34"/>
      <c r="F58" s="34"/>
      <c r="G58" s="34"/>
      <c r="H58" s="34"/>
      <c r="I58" s="102"/>
      <c r="J58" s="34"/>
      <c r="K58" s="34"/>
      <c r="L58" s="37"/>
    </row>
    <row r="59" spans="2:47" s="1" customFormat="1" ht="22.8" customHeight="1">
      <c r="B59" s="33"/>
      <c r="C59" s="132" t="s">
        <v>70</v>
      </c>
      <c r="D59" s="34"/>
      <c r="E59" s="34"/>
      <c r="F59" s="34"/>
      <c r="G59" s="34"/>
      <c r="H59" s="34"/>
      <c r="I59" s="102"/>
      <c r="J59" s="72">
        <f>J83</f>
        <v>0</v>
      </c>
      <c r="K59" s="34"/>
      <c r="L59" s="37"/>
      <c r="AU59" s="16" t="s">
        <v>92</v>
      </c>
    </row>
    <row r="60" spans="2:12" s="7" customFormat="1" ht="24.9" customHeight="1">
      <c r="B60" s="133"/>
      <c r="C60" s="134"/>
      <c r="D60" s="135" t="s">
        <v>786</v>
      </c>
      <c r="E60" s="136"/>
      <c r="F60" s="136"/>
      <c r="G60" s="136"/>
      <c r="H60" s="136"/>
      <c r="I60" s="137"/>
      <c r="J60" s="138">
        <f>J84</f>
        <v>0</v>
      </c>
      <c r="K60" s="134"/>
      <c r="L60" s="139"/>
    </row>
    <row r="61" spans="2:12" s="8" customFormat="1" ht="19.95" customHeight="1">
      <c r="B61" s="140"/>
      <c r="C61" s="141"/>
      <c r="D61" s="142" t="s">
        <v>787</v>
      </c>
      <c r="E61" s="143"/>
      <c r="F61" s="143"/>
      <c r="G61" s="143"/>
      <c r="H61" s="143"/>
      <c r="I61" s="144"/>
      <c r="J61" s="145">
        <f>J85</f>
        <v>0</v>
      </c>
      <c r="K61" s="141"/>
      <c r="L61" s="146"/>
    </row>
    <row r="62" spans="2:12" s="8" customFormat="1" ht="19.95" customHeight="1">
      <c r="B62" s="140"/>
      <c r="C62" s="141"/>
      <c r="D62" s="142" t="s">
        <v>788</v>
      </c>
      <c r="E62" s="143"/>
      <c r="F62" s="143"/>
      <c r="G62" s="143"/>
      <c r="H62" s="143"/>
      <c r="I62" s="144"/>
      <c r="J62" s="145">
        <f>J87</f>
        <v>0</v>
      </c>
      <c r="K62" s="141"/>
      <c r="L62" s="146"/>
    </row>
    <row r="63" spans="2:12" s="8" customFormat="1" ht="19.95" customHeight="1">
      <c r="B63" s="140"/>
      <c r="C63" s="141"/>
      <c r="D63" s="142" t="s">
        <v>789</v>
      </c>
      <c r="E63" s="143"/>
      <c r="F63" s="143"/>
      <c r="G63" s="143"/>
      <c r="H63" s="143"/>
      <c r="I63" s="144"/>
      <c r="J63" s="145">
        <f>J91</f>
        <v>0</v>
      </c>
      <c r="K63" s="141"/>
      <c r="L63" s="146"/>
    </row>
    <row r="64" spans="2:12" s="1" customFormat="1" ht="21.75" customHeight="1">
      <c r="B64" s="33"/>
      <c r="C64" s="34"/>
      <c r="D64" s="34"/>
      <c r="E64" s="34"/>
      <c r="F64" s="34"/>
      <c r="G64" s="34"/>
      <c r="H64" s="34"/>
      <c r="I64" s="102"/>
      <c r="J64" s="34"/>
      <c r="K64" s="34"/>
      <c r="L64" s="37"/>
    </row>
    <row r="65" spans="2:12" s="1" customFormat="1" ht="6.9" customHeight="1">
      <c r="B65" s="45"/>
      <c r="C65" s="46"/>
      <c r="D65" s="46"/>
      <c r="E65" s="46"/>
      <c r="F65" s="46"/>
      <c r="G65" s="46"/>
      <c r="H65" s="46"/>
      <c r="I65" s="124"/>
      <c r="J65" s="46"/>
      <c r="K65" s="46"/>
      <c r="L65" s="37"/>
    </row>
    <row r="69" spans="2:12" s="1" customFormat="1" ht="6.9" customHeight="1">
      <c r="B69" s="47"/>
      <c r="C69" s="48"/>
      <c r="D69" s="48"/>
      <c r="E69" s="48"/>
      <c r="F69" s="48"/>
      <c r="G69" s="48"/>
      <c r="H69" s="48"/>
      <c r="I69" s="127"/>
      <c r="J69" s="48"/>
      <c r="K69" s="48"/>
      <c r="L69" s="37"/>
    </row>
    <row r="70" spans="2:12" s="1" customFormat="1" ht="24.9" customHeight="1">
      <c r="B70" s="33"/>
      <c r="C70" s="22" t="s">
        <v>110</v>
      </c>
      <c r="D70" s="34"/>
      <c r="E70" s="34"/>
      <c r="F70" s="34"/>
      <c r="G70" s="34"/>
      <c r="H70" s="34"/>
      <c r="I70" s="102"/>
      <c r="J70" s="34"/>
      <c r="K70" s="34"/>
      <c r="L70" s="37"/>
    </row>
    <row r="71" spans="2:12" s="1" customFormat="1" ht="6.9" customHeight="1">
      <c r="B71" s="33"/>
      <c r="C71" s="34"/>
      <c r="D71" s="34"/>
      <c r="E71" s="34"/>
      <c r="F71" s="34"/>
      <c r="G71" s="34"/>
      <c r="H71" s="34"/>
      <c r="I71" s="102"/>
      <c r="J71" s="34"/>
      <c r="K71" s="34"/>
      <c r="L71" s="37"/>
    </row>
    <row r="72" spans="2:12" s="1" customFormat="1" ht="12" customHeight="1">
      <c r="B72" s="33"/>
      <c r="C72" s="28" t="s">
        <v>16</v>
      </c>
      <c r="D72" s="34"/>
      <c r="E72" s="34"/>
      <c r="F72" s="34"/>
      <c r="G72" s="34"/>
      <c r="H72" s="34"/>
      <c r="I72" s="102"/>
      <c r="J72" s="34"/>
      <c r="K72" s="34"/>
      <c r="L72" s="37"/>
    </row>
    <row r="73" spans="2:12" s="1" customFormat="1" ht="14.4" customHeight="1">
      <c r="B73" s="33"/>
      <c r="C73" s="34"/>
      <c r="D73" s="34"/>
      <c r="E73" s="359" t="str">
        <f>E7</f>
        <v>Zateplení obvodových konstrukcí, oprava střešního pláště a podlahy objektu haly</v>
      </c>
      <c r="F73" s="360"/>
      <c r="G73" s="360"/>
      <c r="H73" s="360"/>
      <c r="I73" s="102"/>
      <c r="J73" s="34"/>
      <c r="K73" s="34"/>
      <c r="L73" s="37"/>
    </row>
    <row r="74" spans="2:12" s="1" customFormat="1" ht="12" customHeight="1">
      <c r="B74" s="33"/>
      <c r="C74" s="28" t="s">
        <v>87</v>
      </c>
      <c r="D74" s="34"/>
      <c r="E74" s="34"/>
      <c r="F74" s="34"/>
      <c r="G74" s="34"/>
      <c r="H74" s="34"/>
      <c r="I74" s="102"/>
      <c r="J74" s="34"/>
      <c r="K74" s="34"/>
      <c r="L74" s="37"/>
    </row>
    <row r="75" spans="2:12" s="1" customFormat="1" ht="14.4" customHeight="1">
      <c r="B75" s="33"/>
      <c r="C75" s="34"/>
      <c r="D75" s="34"/>
      <c r="E75" s="332" t="str">
        <f>E9</f>
        <v>02 - VRN</v>
      </c>
      <c r="F75" s="331"/>
      <c r="G75" s="331"/>
      <c r="H75" s="331"/>
      <c r="I75" s="102"/>
      <c r="J75" s="34"/>
      <c r="K75" s="34"/>
      <c r="L75" s="37"/>
    </row>
    <row r="76" spans="2:12" s="1" customFormat="1" ht="6.9" customHeight="1">
      <c r="B76" s="33"/>
      <c r="C76" s="34"/>
      <c r="D76" s="34"/>
      <c r="E76" s="34"/>
      <c r="F76" s="34"/>
      <c r="G76" s="34"/>
      <c r="H76" s="34"/>
      <c r="I76" s="102"/>
      <c r="J76" s="34"/>
      <c r="K76" s="34"/>
      <c r="L76" s="37"/>
    </row>
    <row r="77" spans="2:12" s="1" customFormat="1" ht="12" customHeight="1">
      <c r="B77" s="33"/>
      <c r="C77" s="28" t="s">
        <v>21</v>
      </c>
      <c r="D77" s="34"/>
      <c r="E77" s="34"/>
      <c r="F77" s="26" t="str">
        <f>F12</f>
        <v>kat. úz. Zálesí u Javorníka, parc. č. 124</v>
      </c>
      <c r="G77" s="34"/>
      <c r="H77" s="34"/>
      <c r="I77" s="103" t="s">
        <v>23</v>
      </c>
      <c r="J77" s="54" t="str">
        <f>IF(J12="","",J12)</f>
        <v>10. 4. 2019</v>
      </c>
      <c r="K77" s="34"/>
      <c r="L77" s="37"/>
    </row>
    <row r="78" spans="2:12" s="1" customFormat="1" ht="6.9" customHeight="1">
      <c r="B78" s="33"/>
      <c r="C78" s="34"/>
      <c r="D78" s="34"/>
      <c r="E78" s="34"/>
      <c r="F78" s="34"/>
      <c r="G78" s="34"/>
      <c r="H78" s="34"/>
      <c r="I78" s="102"/>
      <c r="J78" s="34"/>
      <c r="K78" s="34"/>
      <c r="L78" s="37"/>
    </row>
    <row r="79" spans="2:12" s="1" customFormat="1" ht="12.6" customHeight="1">
      <c r="B79" s="33"/>
      <c r="C79" s="28" t="s">
        <v>25</v>
      </c>
      <c r="D79" s="34"/>
      <c r="E79" s="34"/>
      <c r="F79" s="26" t="str">
        <f>E15</f>
        <v>A.D.S. stabil s.r.o.</v>
      </c>
      <c r="G79" s="34"/>
      <c r="H79" s="34"/>
      <c r="I79" s="103" t="s">
        <v>31</v>
      </c>
      <c r="J79" s="31" t="str">
        <f>E21</f>
        <v>BENUTA PRO s.r.o.</v>
      </c>
      <c r="K79" s="34"/>
      <c r="L79" s="37"/>
    </row>
    <row r="80" spans="2:12" s="1" customFormat="1" ht="12.6" customHeight="1">
      <c r="B80" s="33"/>
      <c r="C80" s="28" t="s">
        <v>29</v>
      </c>
      <c r="D80" s="34"/>
      <c r="E80" s="34"/>
      <c r="F80" s="26" t="str">
        <f>IF(E18="","",E18)</f>
        <v>Vyplň údaj</v>
      </c>
      <c r="G80" s="34"/>
      <c r="H80" s="34"/>
      <c r="I80" s="103" t="s">
        <v>34</v>
      </c>
      <c r="J80" s="31" t="str">
        <f>E24</f>
        <v>Ing. T. Pacola</v>
      </c>
      <c r="K80" s="34"/>
      <c r="L80" s="37"/>
    </row>
    <row r="81" spans="2:12" s="1" customFormat="1" ht="10.35" customHeight="1">
      <c r="B81" s="33"/>
      <c r="C81" s="34"/>
      <c r="D81" s="34"/>
      <c r="E81" s="34"/>
      <c r="F81" s="34"/>
      <c r="G81" s="34"/>
      <c r="H81" s="34"/>
      <c r="I81" s="102"/>
      <c r="J81" s="34"/>
      <c r="K81" s="34"/>
      <c r="L81" s="37"/>
    </row>
    <row r="82" spans="2:20" s="9" customFormat="1" ht="29.25" customHeight="1">
      <c r="B82" s="147"/>
      <c r="C82" s="148" t="s">
        <v>111</v>
      </c>
      <c r="D82" s="149" t="s">
        <v>57</v>
      </c>
      <c r="E82" s="149" t="s">
        <v>53</v>
      </c>
      <c r="F82" s="149" t="s">
        <v>54</v>
      </c>
      <c r="G82" s="149" t="s">
        <v>112</v>
      </c>
      <c r="H82" s="149" t="s">
        <v>113</v>
      </c>
      <c r="I82" s="150" t="s">
        <v>114</v>
      </c>
      <c r="J82" s="149" t="s">
        <v>91</v>
      </c>
      <c r="K82" s="151" t="s">
        <v>115</v>
      </c>
      <c r="L82" s="152"/>
      <c r="M82" s="63" t="s">
        <v>19</v>
      </c>
      <c r="N82" s="64" t="s">
        <v>42</v>
      </c>
      <c r="O82" s="64" t="s">
        <v>116</v>
      </c>
      <c r="P82" s="64" t="s">
        <v>117</v>
      </c>
      <c r="Q82" s="64" t="s">
        <v>118</v>
      </c>
      <c r="R82" s="64" t="s">
        <v>119</v>
      </c>
      <c r="S82" s="64" t="s">
        <v>120</v>
      </c>
      <c r="T82" s="65" t="s">
        <v>121</v>
      </c>
    </row>
    <row r="83" spans="2:63" s="1" customFormat="1" ht="22.8" customHeight="1">
      <c r="B83" s="33"/>
      <c r="C83" s="70" t="s">
        <v>122</v>
      </c>
      <c r="D83" s="34"/>
      <c r="E83" s="34"/>
      <c r="F83" s="34"/>
      <c r="G83" s="34"/>
      <c r="H83" s="34"/>
      <c r="I83" s="102"/>
      <c r="J83" s="153">
        <f>BK83</f>
        <v>0</v>
      </c>
      <c r="K83" s="34"/>
      <c r="L83" s="37"/>
      <c r="M83" s="66"/>
      <c r="N83" s="67"/>
      <c r="O83" s="67"/>
      <c r="P83" s="154">
        <f>P84</f>
        <v>0</v>
      </c>
      <c r="Q83" s="67"/>
      <c r="R83" s="154">
        <f>R84</f>
        <v>0</v>
      </c>
      <c r="S83" s="67"/>
      <c r="T83" s="155">
        <f>T84</f>
        <v>0</v>
      </c>
      <c r="AT83" s="16" t="s">
        <v>71</v>
      </c>
      <c r="AU83" s="16" t="s">
        <v>92</v>
      </c>
      <c r="BK83" s="156">
        <f>BK84</f>
        <v>0</v>
      </c>
    </row>
    <row r="84" spans="2:63" s="10" customFormat="1" ht="25.95" customHeight="1">
      <c r="B84" s="157"/>
      <c r="C84" s="158"/>
      <c r="D84" s="159" t="s">
        <v>71</v>
      </c>
      <c r="E84" s="160" t="s">
        <v>84</v>
      </c>
      <c r="F84" s="160" t="s">
        <v>790</v>
      </c>
      <c r="G84" s="158"/>
      <c r="H84" s="158"/>
      <c r="I84" s="161"/>
      <c r="J84" s="162">
        <f>BK84</f>
        <v>0</v>
      </c>
      <c r="K84" s="158"/>
      <c r="L84" s="163"/>
      <c r="M84" s="164"/>
      <c r="N84" s="165"/>
      <c r="O84" s="165"/>
      <c r="P84" s="166">
        <f>P85+P87+P91</f>
        <v>0</v>
      </c>
      <c r="Q84" s="165"/>
      <c r="R84" s="166">
        <f>R85+R87+R91</f>
        <v>0</v>
      </c>
      <c r="S84" s="165"/>
      <c r="T84" s="167">
        <f>T85+T87+T91</f>
        <v>0</v>
      </c>
      <c r="AR84" s="168" t="s">
        <v>151</v>
      </c>
      <c r="AT84" s="169" t="s">
        <v>71</v>
      </c>
      <c r="AU84" s="169" t="s">
        <v>72</v>
      </c>
      <c r="AY84" s="168" t="s">
        <v>125</v>
      </c>
      <c r="BK84" s="170">
        <f>BK85+BK87+BK91</f>
        <v>0</v>
      </c>
    </row>
    <row r="85" spans="2:63" s="10" customFormat="1" ht="22.8" customHeight="1">
      <c r="B85" s="157"/>
      <c r="C85" s="158"/>
      <c r="D85" s="159" t="s">
        <v>71</v>
      </c>
      <c r="E85" s="171" t="s">
        <v>791</v>
      </c>
      <c r="F85" s="171" t="s">
        <v>792</v>
      </c>
      <c r="G85" s="158"/>
      <c r="H85" s="158"/>
      <c r="I85" s="161"/>
      <c r="J85" s="172">
        <f>BK85</f>
        <v>0</v>
      </c>
      <c r="K85" s="158"/>
      <c r="L85" s="163"/>
      <c r="M85" s="164"/>
      <c r="N85" s="165"/>
      <c r="O85" s="165"/>
      <c r="P85" s="166">
        <f>P86</f>
        <v>0</v>
      </c>
      <c r="Q85" s="165"/>
      <c r="R85" s="166">
        <f>R86</f>
        <v>0</v>
      </c>
      <c r="S85" s="165"/>
      <c r="T85" s="167">
        <f>T86</f>
        <v>0</v>
      </c>
      <c r="AR85" s="168" t="s">
        <v>151</v>
      </c>
      <c r="AT85" s="169" t="s">
        <v>71</v>
      </c>
      <c r="AU85" s="169" t="s">
        <v>80</v>
      </c>
      <c r="AY85" s="168" t="s">
        <v>125</v>
      </c>
      <c r="BK85" s="170">
        <f>BK86</f>
        <v>0</v>
      </c>
    </row>
    <row r="86" spans="2:65" s="1" customFormat="1" ht="20.4" customHeight="1">
      <c r="B86" s="33"/>
      <c r="C86" s="173" t="s">
        <v>80</v>
      </c>
      <c r="D86" s="173" t="s">
        <v>127</v>
      </c>
      <c r="E86" s="174" t="s">
        <v>793</v>
      </c>
      <c r="F86" s="175" t="s">
        <v>794</v>
      </c>
      <c r="G86" s="176" t="s">
        <v>795</v>
      </c>
      <c r="H86" s="177">
        <v>1</v>
      </c>
      <c r="I86" s="178"/>
      <c r="J86" s="179">
        <f>ROUND(I86*H86,2)</f>
        <v>0</v>
      </c>
      <c r="K86" s="175" t="s">
        <v>131</v>
      </c>
      <c r="L86" s="37"/>
      <c r="M86" s="180" t="s">
        <v>19</v>
      </c>
      <c r="N86" s="181" t="s">
        <v>43</v>
      </c>
      <c r="O86" s="59"/>
      <c r="P86" s="182">
        <f>O86*H86</f>
        <v>0</v>
      </c>
      <c r="Q86" s="182">
        <v>0</v>
      </c>
      <c r="R86" s="182">
        <f>Q86*H86</f>
        <v>0</v>
      </c>
      <c r="S86" s="182">
        <v>0</v>
      </c>
      <c r="T86" s="183">
        <f>S86*H86</f>
        <v>0</v>
      </c>
      <c r="AR86" s="16" t="s">
        <v>796</v>
      </c>
      <c r="AT86" s="16" t="s">
        <v>127</v>
      </c>
      <c r="AU86" s="16" t="s">
        <v>82</v>
      </c>
      <c r="AY86" s="16" t="s">
        <v>125</v>
      </c>
      <c r="BE86" s="184">
        <f>IF(N86="základní",J86,0)</f>
        <v>0</v>
      </c>
      <c r="BF86" s="184">
        <f>IF(N86="snížená",J86,0)</f>
        <v>0</v>
      </c>
      <c r="BG86" s="184">
        <f>IF(N86="zákl. přenesená",J86,0)</f>
        <v>0</v>
      </c>
      <c r="BH86" s="184">
        <f>IF(N86="sníž. přenesená",J86,0)</f>
        <v>0</v>
      </c>
      <c r="BI86" s="184">
        <f>IF(N86="nulová",J86,0)</f>
        <v>0</v>
      </c>
      <c r="BJ86" s="16" t="s">
        <v>80</v>
      </c>
      <c r="BK86" s="184">
        <f>ROUND(I86*H86,2)</f>
        <v>0</v>
      </c>
      <c r="BL86" s="16" t="s">
        <v>796</v>
      </c>
      <c r="BM86" s="16" t="s">
        <v>797</v>
      </c>
    </row>
    <row r="87" spans="2:63" s="10" customFormat="1" ht="22.8" customHeight="1">
      <c r="B87" s="157"/>
      <c r="C87" s="158"/>
      <c r="D87" s="159" t="s">
        <v>71</v>
      </c>
      <c r="E87" s="171" t="s">
        <v>798</v>
      </c>
      <c r="F87" s="171" t="s">
        <v>799</v>
      </c>
      <c r="G87" s="158"/>
      <c r="H87" s="158"/>
      <c r="I87" s="161"/>
      <c r="J87" s="172">
        <f>BK87</f>
        <v>0</v>
      </c>
      <c r="K87" s="158"/>
      <c r="L87" s="163"/>
      <c r="M87" s="164"/>
      <c r="N87" s="165"/>
      <c r="O87" s="165"/>
      <c r="P87" s="166">
        <f>SUM(P88:P90)</f>
        <v>0</v>
      </c>
      <c r="Q87" s="165"/>
      <c r="R87" s="166">
        <f>SUM(R88:R90)</f>
        <v>0</v>
      </c>
      <c r="S87" s="165"/>
      <c r="T87" s="167">
        <f>SUM(T88:T90)</f>
        <v>0</v>
      </c>
      <c r="AR87" s="168" t="s">
        <v>151</v>
      </c>
      <c r="AT87" s="169" t="s">
        <v>71</v>
      </c>
      <c r="AU87" s="169" t="s">
        <v>80</v>
      </c>
      <c r="AY87" s="168" t="s">
        <v>125</v>
      </c>
      <c r="BK87" s="170">
        <f>SUM(BK88:BK90)</f>
        <v>0</v>
      </c>
    </row>
    <row r="88" spans="2:65" s="1" customFormat="1" ht="20.4" customHeight="1">
      <c r="B88" s="33"/>
      <c r="C88" s="173" t="s">
        <v>82</v>
      </c>
      <c r="D88" s="173" t="s">
        <v>127</v>
      </c>
      <c r="E88" s="174" t="s">
        <v>800</v>
      </c>
      <c r="F88" s="175" t="s">
        <v>799</v>
      </c>
      <c r="G88" s="176" t="s">
        <v>795</v>
      </c>
      <c r="H88" s="177">
        <v>1</v>
      </c>
      <c r="I88" s="178"/>
      <c r="J88" s="179">
        <f>ROUND(I88*H88,2)</f>
        <v>0</v>
      </c>
      <c r="K88" s="175" t="s">
        <v>131</v>
      </c>
      <c r="L88" s="37"/>
      <c r="M88" s="180" t="s">
        <v>19</v>
      </c>
      <c r="N88" s="181" t="s">
        <v>43</v>
      </c>
      <c r="O88" s="59"/>
      <c r="P88" s="182">
        <f>O88*H88</f>
        <v>0</v>
      </c>
      <c r="Q88" s="182">
        <v>0</v>
      </c>
      <c r="R88" s="182">
        <f>Q88*H88</f>
        <v>0</v>
      </c>
      <c r="S88" s="182">
        <v>0</v>
      </c>
      <c r="T88" s="183">
        <f>S88*H88</f>
        <v>0</v>
      </c>
      <c r="AR88" s="16" t="s">
        <v>796</v>
      </c>
      <c r="AT88" s="16" t="s">
        <v>127</v>
      </c>
      <c r="AU88" s="16" t="s">
        <v>82</v>
      </c>
      <c r="AY88" s="16" t="s">
        <v>125</v>
      </c>
      <c r="BE88" s="184">
        <f>IF(N88="základní",J88,0)</f>
        <v>0</v>
      </c>
      <c r="BF88" s="184">
        <f>IF(N88="snížená",J88,0)</f>
        <v>0</v>
      </c>
      <c r="BG88" s="184">
        <f>IF(N88="zákl. přenesená",J88,0)</f>
        <v>0</v>
      </c>
      <c r="BH88" s="184">
        <f>IF(N88="sníž. přenesená",J88,0)</f>
        <v>0</v>
      </c>
      <c r="BI88" s="184">
        <f>IF(N88="nulová",J88,0)</f>
        <v>0</v>
      </c>
      <c r="BJ88" s="16" t="s">
        <v>80</v>
      </c>
      <c r="BK88" s="184">
        <f>ROUND(I88*H88,2)</f>
        <v>0</v>
      </c>
      <c r="BL88" s="16" t="s">
        <v>796</v>
      </c>
      <c r="BM88" s="16" t="s">
        <v>801</v>
      </c>
    </row>
    <row r="89" spans="2:65" s="1" customFormat="1" ht="20.4" customHeight="1">
      <c r="B89" s="33"/>
      <c r="C89" s="173" t="s">
        <v>141</v>
      </c>
      <c r="D89" s="173" t="s">
        <v>127</v>
      </c>
      <c r="E89" s="174" t="s">
        <v>802</v>
      </c>
      <c r="F89" s="175" t="s">
        <v>803</v>
      </c>
      <c r="G89" s="176" t="s">
        <v>795</v>
      </c>
      <c r="H89" s="177">
        <v>1</v>
      </c>
      <c r="I89" s="178"/>
      <c r="J89" s="179">
        <f>ROUND(I89*H89,2)</f>
        <v>0</v>
      </c>
      <c r="K89" s="175" t="s">
        <v>131</v>
      </c>
      <c r="L89" s="37"/>
      <c r="M89" s="180" t="s">
        <v>19</v>
      </c>
      <c r="N89" s="181" t="s">
        <v>43</v>
      </c>
      <c r="O89" s="59"/>
      <c r="P89" s="182">
        <f>O89*H89</f>
        <v>0</v>
      </c>
      <c r="Q89" s="182">
        <v>0</v>
      </c>
      <c r="R89" s="182">
        <f>Q89*H89</f>
        <v>0</v>
      </c>
      <c r="S89" s="182">
        <v>0</v>
      </c>
      <c r="T89" s="183">
        <f>S89*H89</f>
        <v>0</v>
      </c>
      <c r="AR89" s="16" t="s">
        <v>796</v>
      </c>
      <c r="AT89" s="16" t="s">
        <v>127</v>
      </c>
      <c r="AU89" s="16" t="s">
        <v>82</v>
      </c>
      <c r="AY89" s="16" t="s">
        <v>125</v>
      </c>
      <c r="BE89" s="184">
        <f>IF(N89="základní",J89,0)</f>
        <v>0</v>
      </c>
      <c r="BF89" s="184">
        <f>IF(N89="snížená",J89,0)</f>
        <v>0</v>
      </c>
      <c r="BG89" s="184">
        <f>IF(N89="zákl. přenesená",J89,0)</f>
        <v>0</v>
      </c>
      <c r="BH89" s="184">
        <f>IF(N89="sníž. přenesená",J89,0)</f>
        <v>0</v>
      </c>
      <c r="BI89" s="184">
        <f>IF(N89="nulová",J89,0)</f>
        <v>0</v>
      </c>
      <c r="BJ89" s="16" t="s">
        <v>80</v>
      </c>
      <c r="BK89" s="184">
        <f>ROUND(I89*H89,2)</f>
        <v>0</v>
      </c>
      <c r="BL89" s="16" t="s">
        <v>796</v>
      </c>
      <c r="BM89" s="16" t="s">
        <v>804</v>
      </c>
    </row>
    <row r="90" spans="2:65" s="1" customFormat="1" ht="20.4" customHeight="1">
      <c r="B90" s="33"/>
      <c r="C90" s="173" t="s">
        <v>132</v>
      </c>
      <c r="D90" s="173" t="s">
        <v>127</v>
      </c>
      <c r="E90" s="174" t="s">
        <v>805</v>
      </c>
      <c r="F90" s="175" t="s">
        <v>806</v>
      </c>
      <c r="G90" s="176" t="s">
        <v>795</v>
      </c>
      <c r="H90" s="177">
        <v>1</v>
      </c>
      <c r="I90" s="178"/>
      <c r="J90" s="179">
        <f>ROUND(I90*H90,2)</f>
        <v>0</v>
      </c>
      <c r="K90" s="175" t="s">
        <v>131</v>
      </c>
      <c r="L90" s="37"/>
      <c r="M90" s="180" t="s">
        <v>19</v>
      </c>
      <c r="N90" s="181" t="s">
        <v>43</v>
      </c>
      <c r="O90" s="59"/>
      <c r="P90" s="182">
        <f>O90*H90</f>
        <v>0</v>
      </c>
      <c r="Q90" s="182">
        <v>0</v>
      </c>
      <c r="R90" s="182">
        <f>Q90*H90</f>
        <v>0</v>
      </c>
      <c r="S90" s="182">
        <v>0</v>
      </c>
      <c r="T90" s="183">
        <f>S90*H90</f>
        <v>0</v>
      </c>
      <c r="AR90" s="16" t="s">
        <v>796</v>
      </c>
      <c r="AT90" s="16" t="s">
        <v>127</v>
      </c>
      <c r="AU90" s="16" t="s">
        <v>82</v>
      </c>
      <c r="AY90" s="16" t="s">
        <v>125</v>
      </c>
      <c r="BE90" s="184">
        <f>IF(N90="základní",J90,0)</f>
        <v>0</v>
      </c>
      <c r="BF90" s="184">
        <f>IF(N90="snížená",J90,0)</f>
        <v>0</v>
      </c>
      <c r="BG90" s="184">
        <f>IF(N90="zákl. přenesená",J90,0)</f>
        <v>0</v>
      </c>
      <c r="BH90" s="184">
        <f>IF(N90="sníž. přenesená",J90,0)</f>
        <v>0</v>
      </c>
      <c r="BI90" s="184">
        <f>IF(N90="nulová",J90,0)</f>
        <v>0</v>
      </c>
      <c r="BJ90" s="16" t="s">
        <v>80</v>
      </c>
      <c r="BK90" s="184">
        <f>ROUND(I90*H90,2)</f>
        <v>0</v>
      </c>
      <c r="BL90" s="16" t="s">
        <v>796</v>
      </c>
      <c r="BM90" s="16" t="s">
        <v>807</v>
      </c>
    </row>
    <row r="91" spans="2:63" s="10" customFormat="1" ht="22.8" customHeight="1">
      <c r="B91" s="157"/>
      <c r="C91" s="158"/>
      <c r="D91" s="159" t="s">
        <v>71</v>
      </c>
      <c r="E91" s="171" t="s">
        <v>808</v>
      </c>
      <c r="F91" s="171" t="s">
        <v>809</v>
      </c>
      <c r="G91" s="158"/>
      <c r="H91" s="158"/>
      <c r="I91" s="161"/>
      <c r="J91" s="172">
        <f>BK91</f>
        <v>0</v>
      </c>
      <c r="K91" s="158"/>
      <c r="L91" s="163"/>
      <c r="M91" s="164"/>
      <c r="N91" s="165"/>
      <c r="O91" s="165"/>
      <c r="P91" s="166">
        <f>P92</f>
        <v>0</v>
      </c>
      <c r="Q91" s="165"/>
      <c r="R91" s="166">
        <f>R92</f>
        <v>0</v>
      </c>
      <c r="S91" s="165"/>
      <c r="T91" s="167">
        <f>T92</f>
        <v>0</v>
      </c>
      <c r="AR91" s="168" t="s">
        <v>151</v>
      </c>
      <c r="AT91" s="169" t="s">
        <v>71</v>
      </c>
      <c r="AU91" s="169" t="s">
        <v>80</v>
      </c>
      <c r="AY91" s="168" t="s">
        <v>125</v>
      </c>
      <c r="BK91" s="170">
        <f>BK92</f>
        <v>0</v>
      </c>
    </row>
    <row r="92" spans="2:65" s="1" customFormat="1" ht="20.4" customHeight="1">
      <c r="B92" s="33"/>
      <c r="C92" s="173" t="s">
        <v>151</v>
      </c>
      <c r="D92" s="173" t="s">
        <v>127</v>
      </c>
      <c r="E92" s="174" t="s">
        <v>810</v>
      </c>
      <c r="F92" s="175" t="s">
        <v>809</v>
      </c>
      <c r="G92" s="176" t="s">
        <v>795</v>
      </c>
      <c r="H92" s="177">
        <v>1</v>
      </c>
      <c r="I92" s="178"/>
      <c r="J92" s="179">
        <f>ROUND(I92*H92,2)</f>
        <v>0</v>
      </c>
      <c r="K92" s="175" t="s">
        <v>131</v>
      </c>
      <c r="L92" s="37"/>
      <c r="M92" s="230" t="s">
        <v>19</v>
      </c>
      <c r="N92" s="231" t="s">
        <v>43</v>
      </c>
      <c r="O92" s="232"/>
      <c r="P92" s="233">
        <f>O92*H92</f>
        <v>0</v>
      </c>
      <c r="Q92" s="233">
        <v>0</v>
      </c>
      <c r="R92" s="233">
        <f>Q92*H92</f>
        <v>0</v>
      </c>
      <c r="S92" s="233">
        <v>0</v>
      </c>
      <c r="T92" s="234">
        <f>S92*H92</f>
        <v>0</v>
      </c>
      <c r="AR92" s="16" t="s">
        <v>796</v>
      </c>
      <c r="AT92" s="16" t="s">
        <v>127</v>
      </c>
      <c r="AU92" s="16" t="s">
        <v>82</v>
      </c>
      <c r="AY92" s="16" t="s">
        <v>125</v>
      </c>
      <c r="BE92" s="184">
        <f>IF(N92="základní",J92,0)</f>
        <v>0</v>
      </c>
      <c r="BF92" s="184">
        <f>IF(N92="snížená",J92,0)</f>
        <v>0</v>
      </c>
      <c r="BG92" s="184">
        <f>IF(N92="zákl. přenesená",J92,0)</f>
        <v>0</v>
      </c>
      <c r="BH92" s="184">
        <f>IF(N92="sníž. přenesená",J92,0)</f>
        <v>0</v>
      </c>
      <c r="BI92" s="184">
        <f>IF(N92="nulová",J92,0)</f>
        <v>0</v>
      </c>
      <c r="BJ92" s="16" t="s">
        <v>80</v>
      </c>
      <c r="BK92" s="184">
        <f>ROUND(I92*H92,2)</f>
        <v>0</v>
      </c>
      <c r="BL92" s="16" t="s">
        <v>796</v>
      </c>
      <c r="BM92" s="16" t="s">
        <v>811</v>
      </c>
    </row>
    <row r="93" spans="2:12" s="1" customFormat="1" ht="6.9" customHeight="1">
      <c r="B93" s="45"/>
      <c r="C93" s="46"/>
      <c r="D93" s="46"/>
      <c r="E93" s="46"/>
      <c r="F93" s="46"/>
      <c r="G93" s="46"/>
      <c r="H93" s="46"/>
      <c r="I93" s="124"/>
      <c r="J93" s="46"/>
      <c r="K93" s="46"/>
      <c r="L93" s="37"/>
    </row>
  </sheetData>
  <sheetProtection algorithmName="SHA-512" hashValue="7tb5E7XwZAbPwG6ys08u5wZs0H/4zzjqPQ7ppiXf7SvOYogSVOUeIAT7ArQDLAWBaRHuh3wDNjlccxgSNa+hqQ==" saltValue="p6N41G/0HAfE1Iq9H20mhI4dhhxSukGpV+tCn/ieI8fKaEwow2Q6mYwk1IIksbjqX7r/zWatcpiRSPOX7Tu6Cw==" spinCount="100000" sheet="1" objects="1" scenarios="1" formatColumns="0" formatRows="0" autoFilter="0"/>
  <autoFilter ref="C82:K9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K218"/>
  <sheetViews>
    <sheetView showGridLines="0" workbookViewId="0" topLeftCell="A1"/>
  </sheetViews>
  <sheetFormatPr defaultColWidth="9.140625" defaultRowHeight="12"/>
  <cols>
    <col min="1" max="1" width="8.28125" style="235" customWidth="1"/>
    <col min="2" max="2" width="1.7109375" style="235" customWidth="1"/>
    <col min="3" max="4" width="5.00390625" style="235" customWidth="1"/>
    <col min="5" max="5" width="11.7109375" style="235" customWidth="1"/>
    <col min="6" max="6" width="9.140625" style="235" customWidth="1"/>
    <col min="7" max="7" width="5.00390625" style="235" customWidth="1"/>
    <col min="8" max="8" width="77.8515625" style="235" customWidth="1"/>
    <col min="9" max="10" width="20.00390625" style="235" customWidth="1"/>
    <col min="11" max="11" width="1.7109375" style="235" customWidth="1"/>
  </cols>
  <sheetData>
    <row r="1" ht="37.5" customHeight="1"/>
    <row r="2" spans="2:11" ht="7.5" customHeight="1">
      <c r="B2" s="236"/>
      <c r="C2" s="237"/>
      <c r="D2" s="237"/>
      <c r="E2" s="237"/>
      <c r="F2" s="237"/>
      <c r="G2" s="237"/>
      <c r="H2" s="237"/>
      <c r="I2" s="237"/>
      <c r="J2" s="237"/>
      <c r="K2" s="238"/>
    </row>
    <row r="3" spans="2:11" s="14" customFormat="1" ht="45" customHeight="1">
      <c r="B3" s="239"/>
      <c r="C3" s="364" t="s">
        <v>812</v>
      </c>
      <c r="D3" s="364"/>
      <c r="E3" s="364"/>
      <c r="F3" s="364"/>
      <c r="G3" s="364"/>
      <c r="H3" s="364"/>
      <c r="I3" s="364"/>
      <c r="J3" s="364"/>
      <c r="K3" s="240"/>
    </row>
    <row r="4" spans="2:11" ht="25.5" customHeight="1">
      <c r="B4" s="241"/>
      <c r="C4" s="367" t="s">
        <v>813</v>
      </c>
      <c r="D4" s="367"/>
      <c r="E4" s="367"/>
      <c r="F4" s="367"/>
      <c r="G4" s="367"/>
      <c r="H4" s="367"/>
      <c r="I4" s="367"/>
      <c r="J4" s="367"/>
      <c r="K4" s="242"/>
    </row>
    <row r="5" spans="2:11" ht="5.25" customHeight="1">
      <c r="B5" s="241"/>
      <c r="C5" s="243"/>
      <c r="D5" s="243"/>
      <c r="E5" s="243"/>
      <c r="F5" s="243"/>
      <c r="G5" s="243"/>
      <c r="H5" s="243"/>
      <c r="I5" s="243"/>
      <c r="J5" s="243"/>
      <c r="K5" s="242"/>
    </row>
    <row r="6" spans="2:11" ht="15" customHeight="1">
      <c r="B6" s="241"/>
      <c r="C6" s="365" t="s">
        <v>814</v>
      </c>
      <c r="D6" s="365"/>
      <c r="E6" s="365"/>
      <c r="F6" s="365"/>
      <c r="G6" s="365"/>
      <c r="H6" s="365"/>
      <c r="I6" s="365"/>
      <c r="J6" s="365"/>
      <c r="K6" s="242"/>
    </row>
    <row r="7" spans="2:11" ht="15" customHeight="1">
      <c r="B7" s="245"/>
      <c r="C7" s="365" t="s">
        <v>815</v>
      </c>
      <c r="D7" s="365"/>
      <c r="E7" s="365"/>
      <c r="F7" s="365"/>
      <c r="G7" s="365"/>
      <c r="H7" s="365"/>
      <c r="I7" s="365"/>
      <c r="J7" s="365"/>
      <c r="K7" s="242"/>
    </row>
    <row r="8" spans="2:11" ht="12.75" customHeight="1">
      <c r="B8" s="245"/>
      <c r="C8" s="244"/>
      <c r="D8" s="244"/>
      <c r="E8" s="244"/>
      <c r="F8" s="244"/>
      <c r="G8" s="244"/>
      <c r="H8" s="244"/>
      <c r="I8" s="244"/>
      <c r="J8" s="244"/>
      <c r="K8" s="242"/>
    </row>
    <row r="9" spans="2:11" ht="15" customHeight="1">
      <c r="B9" s="245"/>
      <c r="C9" s="365" t="s">
        <v>816</v>
      </c>
      <c r="D9" s="365"/>
      <c r="E9" s="365"/>
      <c r="F9" s="365"/>
      <c r="G9" s="365"/>
      <c r="H9" s="365"/>
      <c r="I9" s="365"/>
      <c r="J9" s="365"/>
      <c r="K9" s="242"/>
    </row>
    <row r="10" spans="2:11" ht="15" customHeight="1">
      <c r="B10" s="245"/>
      <c r="C10" s="244"/>
      <c r="D10" s="365" t="s">
        <v>817</v>
      </c>
      <c r="E10" s="365"/>
      <c r="F10" s="365"/>
      <c r="G10" s="365"/>
      <c r="H10" s="365"/>
      <c r="I10" s="365"/>
      <c r="J10" s="365"/>
      <c r="K10" s="242"/>
    </row>
    <row r="11" spans="2:11" ht="15" customHeight="1">
      <c r="B11" s="245"/>
      <c r="C11" s="246"/>
      <c r="D11" s="365" t="s">
        <v>818</v>
      </c>
      <c r="E11" s="365"/>
      <c r="F11" s="365"/>
      <c r="G11" s="365"/>
      <c r="H11" s="365"/>
      <c r="I11" s="365"/>
      <c r="J11" s="365"/>
      <c r="K11" s="242"/>
    </row>
    <row r="12" spans="2:11" ht="15" customHeight="1">
      <c r="B12" s="245"/>
      <c r="C12" s="246"/>
      <c r="D12" s="244"/>
      <c r="E12" s="244"/>
      <c r="F12" s="244"/>
      <c r="G12" s="244"/>
      <c r="H12" s="244"/>
      <c r="I12" s="244"/>
      <c r="J12" s="244"/>
      <c r="K12" s="242"/>
    </row>
    <row r="13" spans="2:11" ht="15" customHeight="1">
      <c r="B13" s="245"/>
      <c r="C13" s="246"/>
      <c r="D13" s="247" t="s">
        <v>819</v>
      </c>
      <c r="E13" s="244"/>
      <c r="F13" s="244"/>
      <c r="G13" s="244"/>
      <c r="H13" s="244"/>
      <c r="I13" s="244"/>
      <c r="J13" s="244"/>
      <c r="K13" s="242"/>
    </row>
    <row r="14" spans="2:11" ht="12.75" customHeight="1">
      <c r="B14" s="245"/>
      <c r="C14" s="246"/>
      <c r="D14" s="246"/>
      <c r="E14" s="246"/>
      <c r="F14" s="246"/>
      <c r="G14" s="246"/>
      <c r="H14" s="246"/>
      <c r="I14" s="246"/>
      <c r="J14" s="246"/>
      <c r="K14" s="242"/>
    </row>
    <row r="15" spans="2:11" ht="15" customHeight="1">
      <c r="B15" s="245"/>
      <c r="C15" s="246"/>
      <c r="D15" s="365" t="s">
        <v>820</v>
      </c>
      <c r="E15" s="365"/>
      <c r="F15" s="365"/>
      <c r="G15" s="365"/>
      <c r="H15" s="365"/>
      <c r="I15" s="365"/>
      <c r="J15" s="365"/>
      <c r="K15" s="242"/>
    </row>
    <row r="16" spans="2:11" ht="15" customHeight="1">
      <c r="B16" s="245"/>
      <c r="C16" s="246"/>
      <c r="D16" s="365" t="s">
        <v>821</v>
      </c>
      <c r="E16" s="365"/>
      <c r="F16" s="365"/>
      <c r="G16" s="365"/>
      <c r="H16" s="365"/>
      <c r="I16" s="365"/>
      <c r="J16" s="365"/>
      <c r="K16" s="242"/>
    </row>
    <row r="17" spans="2:11" ht="15" customHeight="1">
      <c r="B17" s="245"/>
      <c r="C17" s="246"/>
      <c r="D17" s="365" t="s">
        <v>822</v>
      </c>
      <c r="E17" s="365"/>
      <c r="F17" s="365"/>
      <c r="G17" s="365"/>
      <c r="H17" s="365"/>
      <c r="I17" s="365"/>
      <c r="J17" s="365"/>
      <c r="K17" s="242"/>
    </row>
    <row r="18" spans="2:11" ht="15" customHeight="1">
      <c r="B18" s="245"/>
      <c r="C18" s="246"/>
      <c r="D18" s="246"/>
      <c r="E18" s="248" t="s">
        <v>79</v>
      </c>
      <c r="F18" s="365" t="s">
        <v>823</v>
      </c>
      <c r="G18" s="365"/>
      <c r="H18" s="365"/>
      <c r="I18" s="365"/>
      <c r="J18" s="365"/>
      <c r="K18" s="242"/>
    </row>
    <row r="19" spans="2:11" ht="15" customHeight="1">
      <c r="B19" s="245"/>
      <c r="C19" s="246"/>
      <c r="D19" s="246"/>
      <c r="E19" s="248" t="s">
        <v>824</v>
      </c>
      <c r="F19" s="365" t="s">
        <v>825</v>
      </c>
      <c r="G19" s="365"/>
      <c r="H19" s="365"/>
      <c r="I19" s="365"/>
      <c r="J19" s="365"/>
      <c r="K19" s="242"/>
    </row>
    <row r="20" spans="2:11" ht="15" customHeight="1">
      <c r="B20" s="245"/>
      <c r="C20" s="246"/>
      <c r="D20" s="246"/>
      <c r="E20" s="248" t="s">
        <v>826</v>
      </c>
      <c r="F20" s="365" t="s">
        <v>827</v>
      </c>
      <c r="G20" s="365"/>
      <c r="H20" s="365"/>
      <c r="I20" s="365"/>
      <c r="J20" s="365"/>
      <c r="K20" s="242"/>
    </row>
    <row r="21" spans="2:11" ht="15" customHeight="1">
      <c r="B21" s="245"/>
      <c r="C21" s="246"/>
      <c r="D21" s="246"/>
      <c r="E21" s="248" t="s">
        <v>828</v>
      </c>
      <c r="F21" s="365" t="s">
        <v>829</v>
      </c>
      <c r="G21" s="365"/>
      <c r="H21" s="365"/>
      <c r="I21" s="365"/>
      <c r="J21" s="365"/>
      <c r="K21" s="242"/>
    </row>
    <row r="22" spans="2:11" ht="15" customHeight="1">
      <c r="B22" s="245"/>
      <c r="C22" s="246"/>
      <c r="D22" s="246"/>
      <c r="E22" s="248" t="s">
        <v>830</v>
      </c>
      <c r="F22" s="365" t="s">
        <v>831</v>
      </c>
      <c r="G22" s="365"/>
      <c r="H22" s="365"/>
      <c r="I22" s="365"/>
      <c r="J22" s="365"/>
      <c r="K22" s="242"/>
    </row>
    <row r="23" spans="2:11" ht="15" customHeight="1">
      <c r="B23" s="245"/>
      <c r="C23" s="246"/>
      <c r="D23" s="246"/>
      <c r="E23" s="248" t="s">
        <v>832</v>
      </c>
      <c r="F23" s="365" t="s">
        <v>833</v>
      </c>
      <c r="G23" s="365"/>
      <c r="H23" s="365"/>
      <c r="I23" s="365"/>
      <c r="J23" s="365"/>
      <c r="K23" s="242"/>
    </row>
    <row r="24" spans="2:11" ht="12.75" customHeight="1">
      <c r="B24" s="245"/>
      <c r="C24" s="246"/>
      <c r="D24" s="246"/>
      <c r="E24" s="246"/>
      <c r="F24" s="246"/>
      <c r="G24" s="246"/>
      <c r="H24" s="246"/>
      <c r="I24" s="246"/>
      <c r="J24" s="246"/>
      <c r="K24" s="242"/>
    </row>
    <row r="25" spans="2:11" ht="15" customHeight="1">
      <c r="B25" s="245"/>
      <c r="C25" s="365" t="s">
        <v>834</v>
      </c>
      <c r="D25" s="365"/>
      <c r="E25" s="365"/>
      <c r="F25" s="365"/>
      <c r="G25" s="365"/>
      <c r="H25" s="365"/>
      <c r="I25" s="365"/>
      <c r="J25" s="365"/>
      <c r="K25" s="242"/>
    </row>
    <row r="26" spans="2:11" ht="15" customHeight="1">
      <c r="B26" s="245"/>
      <c r="C26" s="365" t="s">
        <v>835</v>
      </c>
      <c r="D26" s="365"/>
      <c r="E26" s="365"/>
      <c r="F26" s="365"/>
      <c r="G26" s="365"/>
      <c r="H26" s="365"/>
      <c r="I26" s="365"/>
      <c r="J26" s="365"/>
      <c r="K26" s="242"/>
    </row>
    <row r="27" spans="2:11" ht="15" customHeight="1">
      <c r="B27" s="245"/>
      <c r="C27" s="244"/>
      <c r="D27" s="365" t="s">
        <v>836</v>
      </c>
      <c r="E27" s="365"/>
      <c r="F27" s="365"/>
      <c r="G27" s="365"/>
      <c r="H27" s="365"/>
      <c r="I27" s="365"/>
      <c r="J27" s="365"/>
      <c r="K27" s="242"/>
    </row>
    <row r="28" spans="2:11" ht="15" customHeight="1">
      <c r="B28" s="245"/>
      <c r="C28" s="246"/>
      <c r="D28" s="365" t="s">
        <v>837</v>
      </c>
      <c r="E28" s="365"/>
      <c r="F28" s="365"/>
      <c r="G28" s="365"/>
      <c r="H28" s="365"/>
      <c r="I28" s="365"/>
      <c r="J28" s="365"/>
      <c r="K28" s="242"/>
    </row>
    <row r="29" spans="2:11" ht="12.75" customHeight="1">
      <c r="B29" s="245"/>
      <c r="C29" s="246"/>
      <c r="D29" s="246"/>
      <c r="E29" s="246"/>
      <c r="F29" s="246"/>
      <c r="G29" s="246"/>
      <c r="H29" s="246"/>
      <c r="I29" s="246"/>
      <c r="J29" s="246"/>
      <c r="K29" s="242"/>
    </row>
    <row r="30" spans="2:11" ht="15" customHeight="1">
      <c r="B30" s="245"/>
      <c r="C30" s="246"/>
      <c r="D30" s="365" t="s">
        <v>838</v>
      </c>
      <c r="E30" s="365"/>
      <c r="F30" s="365"/>
      <c r="G30" s="365"/>
      <c r="H30" s="365"/>
      <c r="I30" s="365"/>
      <c r="J30" s="365"/>
      <c r="K30" s="242"/>
    </row>
    <row r="31" spans="2:11" ht="15" customHeight="1">
      <c r="B31" s="245"/>
      <c r="C31" s="246"/>
      <c r="D31" s="365" t="s">
        <v>839</v>
      </c>
      <c r="E31" s="365"/>
      <c r="F31" s="365"/>
      <c r="G31" s="365"/>
      <c r="H31" s="365"/>
      <c r="I31" s="365"/>
      <c r="J31" s="365"/>
      <c r="K31" s="242"/>
    </row>
    <row r="32" spans="2:11" ht="12.75" customHeight="1">
      <c r="B32" s="245"/>
      <c r="C32" s="246"/>
      <c r="D32" s="246"/>
      <c r="E32" s="246"/>
      <c r="F32" s="246"/>
      <c r="G32" s="246"/>
      <c r="H32" s="246"/>
      <c r="I32" s="246"/>
      <c r="J32" s="246"/>
      <c r="K32" s="242"/>
    </row>
    <row r="33" spans="2:11" ht="15" customHeight="1">
      <c r="B33" s="245"/>
      <c r="C33" s="246"/>
      <c r="D33" s="365" t="s">
        <v>840</v>
      </c>
      <c r="E33" s="365"/>
      <c r="F33" s="365"/>
      <c r="G33" s="365"/>
      <c r="H33" s="365"/>
      <c r="I33" s="365"/>
      <c r="J33" s="365"/>
      <c r="K33" s="242"/>
    </row>
    <row r="34" spans="2:11" ht="15" customHeight="1">
      <c r="B34" s="245"/>
      <c r="C34" s="246"/>
      <c r="D34" s="365" t="s">
        <v>841</v>
      </c>
      <c r="E34" s="365"/>
      <c r="F34" s="365"/>
      <c r="G34" s="365"/>
      <c r="H34" s="365"/>
      <c r="I34" s="365"/>
      <c r="J34" s="365"/>
      <c r="K34" s="242"/>
    </row>
    <row r="35" spans="2:11" ht="15" customHeight="1">
      <c r="B35" s="245"/>
      <c r="C35" s="246"/>
      <c r="D35" s="365" t="s">
        <v>842</v>
      </c>
      <c r="E35" s="365"/>
      <c r="F35" s="365"/>
      <c r="G35" s="365"/>
      <c r="H35" s="365"/>
      <c r="I35" s="365"/>
      <c r="J35" s="365"/>
      <c r="K35" s="242"/>
    </row>
    <row r="36" spans="2:11" ht="15" customHeight="1">
      <c r="B36" s="245"/>
      <c r="C36" s="246"/>
      <c r="D36" s="244"/>
      <c r="E36" s="247" t="s">
        <v>111</v>
      </c>
      <c r="F36" s="244"/>
      <c r="G36" s="365" t="s">
        <v>843</v>
      </c>
      <c r="H36" s="365"/>
      <c r="I36" s="365"/>
      <c r="J36" s="365"/>
      <c r="K36" s="242"/>
    </row>
    <row r="37" spans="2:11" ht="30.75" customHeight="1">
      <c r="B37" s="245"/>
      <c r="C37" s="246"/>
      <c r="D37" s="244"/>
      <c r="E37" s="247" t="s">
        <v>844</v>
      </c>
      <c r="F37" s="244"/>
      <c r="G37" s="365" t="s">
        <v>845</v>
      </c>
      <c r="H37" s="365"/>
      <c r="I37" s="365"/>
      <c r="J37" s="365"/>
      <c r="K37" s="242"/>
    </row>
    <row r="38" spans="2:11" ht="15" customHeight="1">
      <c r="B38" s="245"/>
      <c r="C38" s="246"/>
      <c r="D38" s="244"/>
      <c r="E38" s="247" t="s">
        <v>53</v>
      </c>
      <c r="F38" s="244"/>
      <c r="G38" s="365" t="s">
        <v>846</v>
      </c>
      <c r="H38" s="365"/>
      <c r="I38" s="365"/>
      <c r="J38" s="365"/>
      <c r="K38" s="242"/>
    </row>
    <row r="39" spans="2:11" ht="15" customHeight="1">
      <c r="B39" s="245"/>
      <c r="C39" s="246"/>
      <c r="D39" s="244"/>
      <c r="E39" s="247" t="s">
        <v>54</v>
      </c>
      <c r="F39" s="244"/>
      <c r="G39" s="365" t="s">
        <v>847</v>
      </c>
      <c r="H39" s="365"/>
      <c r="I39" s="365"/>
      <c r="J39" s="365"/>
      <c r="K39" s="242"/>
    </row>
    <row r="40" spans="2:11" ht="15" customHeight="1">
      <c r="B40" s="245"/>
      <c r="C40" s="246"/>
      <c r="D40" s="244"/>
      <c r="E40" s="247" t="s">
        <v>112</v>
      </c>
      <c r="F40" s="244"/>
      <c r="G40" s="365" t="s">
        <v>848</v>
      </c>
      <c r="H40" s="365"/>
      <c r="I40" s="365"/>
      <c r="J40" s="365"/>
      <c r="K40" s="242"/>
    </row>
    <row r="41" spans="2:11" ht="15" customHeight="1">
      <c r="B41" s="245"/>
      <c r="C41" s="246"/>
      <c r="D41" s="244"/>
      <c r="E41" s="247" t="s">
        <v>113</v>
      </c>
      <c r="F41" s="244"/>
      <c r="G41" s="365" t="s">
        <v>849</v>
      </c>
      <c r="H41" s="365"/>
      <c r="I41" s="365"/>
      <c r="J41" s="365"/>
      <c r="K41" s="242"/>
    </row>
    <row r="42" spans="2:11" ht="15" customHeight="1">
      <c r="B42" s="245"/>
      <c r="C42" s="246"/>
      <c r="D42" s="244"/>
      <c r="E42" s="247" t="s">
        <v>850</v>
      </c>
      <c r="F42" s="244"/>
      <c r="G42" s="365" t="s">
        <v>851</v>
      </c>
      <c r="H42" s="365"/>
      <c r="I42" s="365"/>
      <c r="J42" s="365"/>
      <c r="K42" s="242"/>
    </row>
    <row r="43" spans="2:11" ht="15" customHeight="1">
      <c r="B43" s="245"/>
      <c r="C43" s="246"/>
      <c r="D43" s="244"/>
      <c r="E43" s="247"/>
      <c r="F43" s="244"/>
      <c r="G43" s="365" t="s">
        <v>852</v>
      </c>
      <c r="H43" s="365"/>
      <c r="I43" s="365"/>
      <c r="J43" s="365"/>
      <c r="K43" s="242"/>
    </row>
    <row r="44" spans="2:11" ht="15" customHeight="1">
      <c r="B44" s="245"/>
      <c r="C44" s="246"/>
      <c r="D44" s="244"/>
      <c r="E44" s="247" t="s">
        <v>853</v>
      </c>
      <c r="F44" s="244"/>
      <c r="G44" s="365" t="s">
        <v>854</v>
      </c>
      <c r="H44" s="365"/>
      <c r="I44" s="365"/>
      <c r="J44" s="365"/>
      <c r="K44" s="242"/>
    </row>
    <row r="45" spans="2:11" ht="15" customHeight="1">
      <c r="B45" s="245"/>
      <c r="C45" s="246"/>
      <c r="D45" s="244"/>
      <c r="E45" s="247" t="s">
        <v>115</v>
      </c>
      <c r="F45" s="244"/>
      <c r="G45" s="365" t="s">
        <v>855</v>
      </c>
      <c r="H45" s="365"/>
      <c r="I45" s="365"/>
      <c r="J45" s="365"/>
      <c r="K45" s="242"/>
    </row>
    <row r="46" spans="2:11" ht="12.75" customHeight="1">
      <c r="B46" s="245"/>
      <c r="C46" s="246"/>
      <c r="D46" s="244"/>
      <c r="E46" s="244"/>
      <c r="F46" s="244"/>
      <c r="G46" s="244"/>
      <c r="H46" s="244"/>
      <c r="I46" s="244"/>
      <c r="J46" s="244"/>
      <c r="K46" s="242"/>
    </row>
    <row r="47" spans="2:11" ht="15" customHeight="1">
      <c r="B47" s="245"/>
      <c r="C47" s="246"/>
      <c r="D47" s="365" t="s">
        <v>856</v>
      </c>
      <c r="E47" s="365"/>
      <c r="F47" s="365"/>
      <c r="G47" s="365"/>
      <c r="H47" s="365"/>
      <c r="I47" s="365"/>
      <c r="J47" s="365"/>
      <c r="K47" s="242"/>
    </row>
    <row r="48" spans="2:11" ht="15" customHeight="1">
      <c r="B48" s="245"/>
      <c r="C48" s="246"/>
      <c r="D48" s="246"/>
      <c r="E48" s="365" t="s">
        <v>857</v>
      </c>
      <c r="F48" s="365"/>
      <c r="G48" s="365"/>
      <c r="H48" s="365"/>
      <c r="I48" s="365"/>
      <c r="J48" s="365"/>
      <c r="K48" s="242"/>
    </row>
    <row r="49" spans="2:11" ht="15" customHeight="1">
      <c r="B49" s="245"/>
      <c r="C49" s="246"/>
      <c r="D49" s="246"/>
      <c r="E49" s="365" t="s">
        <v>858</v>
      </c>
      <c r="F49" s="365"/>
      <c r="G49" s="365"/>
      <c r="H49" s="365"/>
      <c r="I49" s="365"/>
      <c r="J49" s="365"/>
      <c r="K49" s="242"/>
    </row>
    <row r="50" spans="2:11" ht="15" customHeight="1">
      <c r="B50" s="245"/>
      <c r="C50" s="246"/>
      <c r="D50" s="246"/>
      <c r="E50" s="365" t="s">
        <v>859</v>
      </c>
      <c r="F50" s="365"/>
      <c r="G50" s="365"/>
      <c r="H50" s="365"/>
      <c r="I50" s="365"/>
      <c r="J50" s="365"/>
      <c r="K50" s="242"/>
    </row>
    <row r="51" spans="2:11" ht="15" customHeight="1">
      <c r="B51" s="245"/>
      <c r="C51" s="246"/>
      <c r="D51" s="365" t="s">
        <v>860</v>
      </c>
      <c r="E51" s="365"/>
      <c r="F51" s="365"/>
      <c r="G51" s="365"/>
      <c r="H51" s="365"/>
      <c r="I51" s="365"/>
      <c r="J51" s="365"/>
      <c r="K51" s="242"/>
    </row>
    <row r="52" spans="2:11" ht="25.5" customHeight="1">
      <c r="B52" s="241"/>
      <c r="C52" s="367" t="s">
        <v>861</v>
      </c>
      <c r="D52" s="367"/>
      <c r="E52" s="367"/>
      <c r="F52" s="367"/>
      <c r="G52" s="367"/>
      <c r="H52" s="367"/>
      <c r="I52" s="367"/>
      <c r="J52" s="367"/>
      <c r="K52" s="242"/>
    </row>
    <row r="53" spans="2:11" ht="5.25" customHeight="1">
      <c r="B53" s="241"/>
      <c r="C53" s="243"/>
      <c r="D53" s="243"/>
      <c r="E53" s="243"/>
      <c r="F53" s="243"/>
      <c r="G53" s="243"/>
      <c r="H53" s="243"/>
      <c r="I53" s="243"/>
      <c r="J53" s="243"/>
      <c r="K53" s="242"/>
    </row>
    <row r="54" spans="2:11" ht="15" customHeight="1">
      <c r="B54" s="241"/>
      <c r="C54" s="365" t="s">
        <v>862</v>
      </c>
      <c r="D54" s="365"/>
      <c r="E54" s="365"/>
      <c r="F54" s="365"/>
      <c r="G54" s="365"/>
      <c r="H54" s="365"/>
      <c r="I54" s="365"/>
      <c r="J54" s="365"/>
      <c r="K54" s="242"/>
    </row>
    <row r="55" spans="2:11" ht="15" customHeight="1">
      <c r="B55" s="241"/>
      <c r="C55" s="365" t="s">
        <v>863</v>
      </c>
      <c r="D55" s="365"/>
      <c r="E55" s="365"/>
      <c r="F55" s="365"/>
      <c r="G55" s="365"/>
      <c r="H55" s="365"/>
      <c r="I55" s="365"/>
      <c r="J55" s="365"/>
      <c r="K55" s="242"/>
    </row>
    <row r="56" spans="2:11" ht="12.75" customHeight="1">
      <c r="B56" s="241"/>
      <c r="C56" s="244"/>
      <c r="D56" s="244"/>
      <c r="E56" s="244"/>
      <c r="F56" s="244"/>
      <c r="G56" s="244"/>
      <c r="H56" s="244"/>
      <c r="I56" s="244"/>
      <c r="J56" s="244"/>
      <c r="K56" s="242"/>
    </row>
    <row r="57" spans="2:11" ht="15" customHeight="1">
      <c r="B57" s="241"/>
      <c r="C57" s="365" t="s">
        <v>864</v>
      </c>
      <c r="D57" s="365"/>
      <c r="E57" s="365"/>
      <c r="F57" s="365"/>
      <c r="G57" s="365"/>
      <c r="H57" s="365"/>
      <c r="I57" s="365"/>
      <c r="J57" s="365"/>
      <c r="K57" s="242"/>
    </row>
    <row r="58" spans="2:11" ht="15" customHeight="1">
      <c r="B58" s="241"/>
      <c r="C58" s="246"/>
      <c r="D58" s="365" t="s">
        <v>865</v>
      </c>
      <c r="E58" s="365"/>
      <c r="F58" s="365"/>
      <c r="G58" s="365"/>
      <c r="H58" s="365"/>
      <c r="I58" s="365"/>
      <c r="J58" s="365"/>
      <c r="K58" s="242"/>
    </row>
    <row r="59" spans="2:11" ht="15" customHeight="1">
      <c r="B59" s="241"/>
      <c r="C59" s="246"/>
      <c r="D59" s="365" t="s">
        <v>866</v>
      </c>
      <c r="E59" s="365"/>
      <c r="F59" s="365"/>
      <c r="G59" s="365"/>
      <c r="H59" s="365"/>
      <c r="I59" s="365"/>
      <c r="J59" s="365"/>
      <c r="K59" s="242"/>
    </row>
    <row r="60" spans="2:11" ht="15" customHeight="1">
      <c r="B60" s="241"/>
      <c r="C60" s="246"/>
      <c r="D60" s="365" t="s">
        <v>867</v>
      </c>
      <c r="E60" s="365"/>
      <c r="F60" s="365"/>
      <c r="G60" s="365"/>
      <c r="H60" s="365"/>
      <c r="I60" s="365"/>
      <c r="J60" s="365"/>
      <c r="K60" s="242"/>
    </row>
    <row r="61" spans="2:11" ht="15" customHeight="1">
      <c r="B61" s="241"/>
      <c r="C61" s="246"/>
      <c r="D61" s="365" t="s">
        <v>868</v>
      </c>
      <c r="E61" s="365"/>
      <c r="F61" s="365"/>
      <c r="G61" s="365"/>
      <c r="H61" s="365"/>
      <c r="I61" s="365"/>
      <c r="J61" s="365"/>
      <c r="K61" s="242"/>
    </row>
    <row r="62" spans="2:11" ht="15" customHeight="1">
      <c r="B62" s="241"/>
      <c r="C62" s="246"/>
      <c r="D62" s="368" t="s">
        <v>869</v>
      </c>
      <c r="E62" s="368"/>
      <c r="F62" s="368"/>
      <c r="G62" s="368"/>
      <c r="H62" s="368"/>
      <c r="I62" s="368"/>
      <c r="J62" s="368"/>
      <c r="K62" s="242"/>
    </row>
    <row r="63" spans="2:11" ht="15" customHeight="1">
      <c r="B63" s="241"/>
      <c r="C63" s="246"/>
      <c r="D63" s="365" t="s">
        <v>870</v>
      </c>
      <c r="E63" s="365"/>
      <c r="F63" s="365"/>
      <c r="G63" s="365"/>
      <c r="H63" s="365"/>
      <c r="I63" s="365"/>
      <c r="J63" s="365"/>
      <c r="K63" s="242"/>
    </row>
    <row r="64" spans="2:11" ht="12.75" customHeight="1">
      <c r="B64" s="241"/>
      <c r="C64" s="246"/>
      <c r="D64" s="246"/>
      <c r="E64" s="249"/>
      <c r="F64" s="246"/>
      <c r="G64" s="246"/>
      <c r="H64" s="246"/>
      <c r="I64" s="246"/>
      <c r="J64" s="246"/>
      <c r="K64" s="242"/>
    </row>
    <row r="65" spans="2:11" ht="15" customHeight="1">
      <c r="B65" s="241"/>
      <c r="C65" s="246"/>
      <c r="D65" s="365" t="s">
        <v>871</v>
      </c>
      <c r="E65" s="365"/>
      <c r="F65" s="365"/>
      <c r="G65" s="365"/>
      <c r="H65" s="365"/>
      <c r="I65" s="365"/>
      <c r="J65" s="365"/>
      <c r="K65" s="242"/>
    </row>
    <row r="66" spans="2:11" ht="15" customHeight="1">
      <c r="B66" s="241"/>
      <c r="C66" s="246"/>
      <c r="D66" s="368" t="s">
        <v>872</v>
      </c>
      <c r="E66" s="368"/>
      <c r="F66" s="368"/>
      <c r="G66" s="368"/>
      <c r="H66" s="368"/>
      <c r="I66" s="368"/>
      <c r="J66" s="368"/>
      <c r="K66" s="242"/>
    </row>
    <row r="67" spans="2:11" ht="15" customHeight="1">
      <c r="B67" s="241"/>
      <c r="C67" s="246"/>
      <c r="D67" s="365" t="s">
        <v>873</v>
      </c>
      <c r="E67" s="365"/>
      <c r="F67" s="365"/>
      <c r="G67" s="365"/>
      <c r="H67" s="365"/>
      <c r="I67" s="365"/>
      <c r="J67" s="365"/>
      <c r="K67" s="242"/>
    </row>
    <row r="68" spans="2:11" ht="15" customHeight="1">
      <c r="B68" s="241"/>
      <c r="C68" s="246"/>
      <c r="D68" s="365" t="s">
        <v>874</v>
      </c>
      <c r="E68" s="365"/>
      <c r="F68" s="365"/>
      <c r="G68" s="365"/>
      <c r="H68" s="365"/>
      <c r="I68" s="365"/>
      <c r="J68" s="365"/>
      <c r="K68" s="242"/>
    </row>
    <row r="69" spans="2:11" ht="15" customHeight="1">
      <c r="B69" s="241"/>
      <c r="C69" s="246"/>
      <c r="D69" s="365" t="s">
        <v>875</v>
      </c>
      <c r="E69" s="365"/>
      <c r="F69" s="365"/>
      <c r="G69" s="365"/>
      <c r="H69" s="365"/>
      <c r="I69" s="365"/>
      <c r="J69" s="365"/>
      <c r="K69" s="242"/>
    </row>
    <row r="70" spans="2:11" ht="15" customHeight="1">
      <c r="B70" s="241"/>
      <c r="C70" s="246"/>
      <c r="D70" s="365" t="s">
        <v>876</v>
      </c>
      <c r="E70" s="365"/>
      <c r="F70" s="365"/>
      <c r="G70" s="365"/>
      <c r="H70" s="365"/>
      <c r="I70" s="365"/>
      <c r="J70" s="365"/>
      <c r="K70" s="242"/>
    </row>
    <row r="71" spans="2:11" ht="12.75" customHeight="1">
      <c r="B71" s="250"/>
      <c r="C71" s="251"/>
      <c r="D71" s="251"/>
      <c r="E71" s="251"/>
      <c r="F71" s="251"/>
      <c r="G71" s="251"/>
      <c r="H71" s="251"/>
      <c r="I71" s="251"/>
      <c r="J71" s="251"/>
      <c r="K71" s="252"/>
    </row>
    <row r="72" spans="2:11" ht="18.75" customHeight="1">
      <c r="B72" s="253"/>
      <c r="C72" s="253"/>
      <c r="D72" s="253"/>
      <c r="E72" s="253"/>
      <c r="F72" s="253"/>
      <c r="G72" s="253"/>
      <c r="H72" s="253"/>
      <c r="I72" s="253"/>
      <c r="J72" s="253"/>
      <c r="K72" s="254"/>
    </row>
    <row r="73" spans="2:11" ht="18.75" customHeight="1">
      <c r="B73" s="254"/>
      <c r="C73" s="254"/>
      <c r="D73" s="254"/>
      <c r="E73" s="254"/>
      <c r="F73" s="254"/>
      <c r="G73" s="254"/>
      <c r="H73" s="254"/>
      <c r="I73" s="254"/>
      <c r="J73" s="254"/>
      <c r="K73" s="254"/>
    </row>
    <row r="74" spans="2:11" ht="7.5" customHeight="1">
      <c r="B74" s="255"/>
      <c r="C74" s="256"/>
      <c r="D74" s="256"/>
      <c r="E74" s="256"/>
      <c r="F74" s="256"/>
      <c r="G74" s="256"/>
      <c r="H74" s="256"/>
      <c r="I74" s="256"/>
      <c r="J74" s="256"/>
      <c r="K74" s="257"/>
    </row>
    <row r="75" spans="2:11" ht="45" customHeight="1">
      <c r="B75" s="258"/>
      <c r="C75" s="366" t="s">
        <v>877</v>
      </c>
      <c r="D75" s="366"/>
      <c r="E75" s="366"/>
      <c r="F75" s="366"/>
      <c r="G75" s="366"/>
      <c r="H75" s="366"/>
      <c r="I75" s="366"/>
      <c r="J75" s="366"/>
      <c r="K75" s="259"/>
    </row>
    <row r="76" spans="2:11" ht="17.25" customHeight="1">
      <c r="B76" s="258"/>
      <c r="C76" s="260" t="s">
        <v>878</v>
      </c>
      <c r="D76" s="260"/>
      <c r="E76" s="260"/>
      <c r="F76" s="260" t="s">
        <v>879</v>
      </c>
      <c r="G76" s="261"/>
      <c r="H76" s="260" t="s">
        <v>54</v>
      </c>
      <c r="I76" s="260" t="s">
        <v>57</v>
      </c>
      <c r="J76" s="260" t="s">
        <v>880</v>
      </c>
      <c r="K76" s="259"/>
    </row>
    <row r="77" spans="2:11" ht="17.25" customHeight="1">
      <c r="B77" s="258"/>
      <c r="C77" s="262" t="s">
        <v>881</v>
      </c>
      <c r="D77" s="262"/>
      <c r="E77" s="262"/>
      <c r="F77" s="263" t="s">
        <v>882</v>
      </c>
      <c r="G77" s="264"/>
      <c r="H77" s="262"/>
      <c r="I77" s="262"/>
      <c r="J77" s="262" t="s">
        <v>883</v>
      </c>
      <c r="K77" s="259"/>
    </row>
    <row r="78" spans="2:11" ht="5.25" customHeight="1">
      <c r="B78" s="258"/>
      <c r="C78" s="265"/>
      <c r="D78" s="265"/>
      <c r="E78" s="265"/>
      <c r="F78" s="265"/>
      <c r="G78" s="266"/>
      <c r="H78" s="265"/>
      <c r="I78" s="265"/>
      <c r="J78" s="265"/>
      <c r="K78" s="259"/>
    </row>
    <row r="79" spans="2:11" ht="15" customHeight="1">
      <c r="B79" s="258"/>
      <c r="C79" s="247" t="s">
        <v>53</v>
      </c>
      <c r="D79" s="265"/>
      <c r="E79" s="265"/>
      <c r="F79" s="267" t="s">
        <v>884</v>
      </c>
      <c r="G79" s="266"/>
      <c r="H79" s="247" t="s">
        <v>885</v>
      </c>
      <c r="I79" s="247" t="s">
        <v>886</v>
      </c>
      <c r="J79" s="247">
        <v>20</v>
      </c>
      <c r="K79" s="259"/>
    </row>
    <row r="80" spans="2:11" ht="15" customHeight="1">
      <c r="B80" s="258"/>
      <c r="C80" s="247" t="s">
        <v>887</v>
      </c>
      <c r="D80" s="247"/>
      <c r="E80" s="247"/>
      <c r="F80" s="267" t="s">
        <v>884</v>
      </c>
      <c r="G80" s="266"/>
      <c r="H80" s="247" t="s">
        <v>888</v>
      </c>
      <c r="I80" s="247" t="s">
        <v>886</v>
      </c>
      <c r="J80" s="247">
        <v>120</v>
      </c>
      <c r="K80" s="259"/>
    </row>
    <row r="81" spans="2:11" ht="15" customHeight="1">
      <c r="B81" s="268"/>
      <c r="C81" s="247" t="s">
        <v>889</v>
      </c>
      <c r="D81" s="247"/>
      <c r="E81" s="247"/>
      <c r="F81" s="267" t="s">
        <v>890</v>
      </c>
      <c r="G81" s="266"/>
      <c r="H81" s="247" t="s">
        <v>891</v>
      </c>
      <c r="I81" s="247" t="s">
        <v>886</v>
      </c>
      <c r="J81" s="247">
        <v>50</v>
      </c>
      <c r="K81" s="259"/>
    </row>
    <row r="82" spans="2:11" ht="15" customHeight="1">
      <c r="B82" s="268"/>
      <c r="C82" s="247" t="s">
        <v>892</v>
      </c>
      <c r="D82" s="247"/>
      <c r="E82" s="247"/>
      <c r="F82" s="267" t="s">
        <v>884</v>
      </c>
      <c r="G82" s="266"/>
      <c r="H82" s="247" t="s">
        <v>893</v>
      </c>
      <c r="I82" s="247" t="s">
        <v>894</v>
      </c>
      <c r="J82" s="247"/>
      <c r="K82" s="259"/>
    </row>
    <row r="83" spans="2:11" ht="15" customHeight="1">
      <c r="B83" s="268"/>
      <c r="C83" s="269" t="s">
        <v>895</v>
      </c>
      <c r="D83" s="269"/>
      <c r="E83" s="269"/>
      <c r="F83" s="270" t="s">
        <v>890</v>
      </c>
      <c r="G83" s="269"/>
      <c r="H83" s="269" t="s">
        <v>896</v>
      </c>
      <c r="I83" s="269" t="s">
        <v>886</v>
      </c>
      <c r="J83" s="269">
        <v>15</v>
      </c>
      <c r="K83" s="259"/>
    </row>
    <row r="84" spans="2:11" ht="15" customHeight="1">
      <c r="B84" s="268"/>
      <c r="C84" s="269" t="s">
        <v>897</v>
      </c>
      <c r="D84" s="269"/>
      <c r="E84" s="269"/>
      <c r="F84" s="270" t="s">
        <v>890</v>
      </c>
      <c r="G84" s="269"/>
      <c r="H84" s="269" t="s">
        <v>898</v>
      </c>
      <c r="I84" s="269" t="s">
        <v>886</v>
      </c>
      <c r="J84" s="269">
        <v>15</v>
      </c>
      <c r="K84" s="259"/>
    </row>
    <row r="85" spans="2:11" ht="15" customHeight="1">
      <c r="B85" s="268"/>
      <c r="C85" s="269" t="s">
        <v>899</v>
      </c>
      <c r="D85" s="269"/>
      <c r="E85" s="269"/>
      <c r="F85" s="270" t="s">
        <v>890</v>
      </c>
      <c r="G85" s="269"/>
      <c r="H85" s="269" t="s">
        <v>900</v>
      </c>
      <c r="I85" s="269" t="s">
        <v>886</v>
      </c>
      <c r="J85" s="269">
        <v>20</v>
      </c>
      <c r="K85" s="259"/>
    </row>
    <row r="86" spans="2:11" ht="15" customHeight="1">
      <c r="B86" s="268"/>
      <c r="C86" s="269" t="s">
        <v>901</v>
      </c>
      <c r="D86" s="269"/>
      <c r="E86" s="269"/>
      <c r="F86" s="270" t="s">
        <v>890</v>
      </c>
      <c r="G86" s="269"/>
      <c r="H86" s="269" t="s">
        <v>902</v>
      </c>
      <c r="I86" s="269" t="s">
        <v>886</v>
      </c>
      <c r="J86" s="269">
        <v>20</v>
      </c>
      <c r="K86" s="259"/>
    </row>
    <row r="87" spans="2:11" ht="15" customHeight="1">
      <c r="B87" s="268"/>
      <c r="C87" s="247" t="s">
        <v>903</v>
      </c>
      <c r="D87" s="247"/>
      <c r="E87" s="247"/>
      <c r="F87" s="267" t="s">
        <v>890</v>
      </c>
      <c r="G87" s="266"/>
      <c r="H87" s="247" t="s">
        <v>904</v>
      </c>
      <c r="I87" s="247" t="s">
        <v>886</v>
      </c>
      <c r="J87" s="247">
        <v>50</v>
      </c>
      <c r="K87" s="259"/>
    </row>
    <row r="88" spans="2:11" ht="15" customHeight="1">
      <c r="B88" s="268"/>
      <c r="C88" s="247" t="s">
        <v>905</v>
      </c>
      <c r="D88" s="247"/>
      <c r="E88" s="247"/>
      <c r="F88" s="267" t="s">
        <v>890</v>
      </c>
      <c r="G88" s="266"/>
      <c r="H88" s="247" t="s">
        <v>906</v>
      </c>
      <c r="I88" s="247" t="s">
        <v>886</v>
      </c>
      <c r="J88" s="247">
        <v>20</v>
      </c>
      <c r="K88" s="259"/>
    </row>
    <row r="89" spans="2:11" ht="15" customHeight="1">
      <c r="B89" s="268"/>
      <c r="C89" s="247" t="s">
        <v>907</v>
      </c>
      <c r="D89" s="247"/>
      <c r="E89" s="247"/>
      <c r="F89" s="267" t="s">
        <v>890</v>
      </c>
      <c r="G89" s="266"/>
      <c r="H89" s="247" t="s">
        <v>908</v>
      </c>
      <c r="I89" s="247" t="s">
        <v>886</v>
      </c>
      <c r="J89" s="247">
        <v>20</v>
      </c>
      <c r="K89" s="259"/>
    </row>
    <row r="90" spans="2:11" ht="15" customHeight="1">
      <c r="B90" s="268"/>
      <c r="C90" s="247" t="s">
        <v>909</v>
      </c>
      <c r="D90" s="247"/>
      <c r="E90" s="247"/>
      <c r="F90" s="267" t="s">
        <v>890</v>
      </c>
      <c r="G90" s="266"/>
      <c r="H90" s="247" t="s">
        <v>910</v>
      </c>
      <c r="I90" s="247" t="s">
        <v>886</v>
      </c>
      <c r="J90" s="247">
        <v>50</v>
      </c>
      <c r="K90" s="259"/>
    </row>
    <row r="91" spans="2:11" ht="15" customHeight="1">
      <c r="B91" s="268"/>
      <c r="C91" s="247" t="s">
        <v>911</v>
      </c>
      <c r="D91" s="247"/>
      <c r="E91" s="247"/>
      <c r="F91" s="267" t="s">
        <v>890</v>
      </c>
      <c r="G91" s="266"/>
      <c r="H91" s="247" t="s">
        <v>911</v>
      </c>
      <c r="I91" s="247" t="s">
        <v>886</v>
      </c>
      <c r="J91" s="247">
        <v>50</v>
      </c>
      <c r="K91" s="259"/>
    </row>
    <row r="92" spans="2:11" ht="15" customHeight="1">
      <c r="B92" s="268"/>
      <c r="C92" s="247" t="s">
        <v>912</v>
      </c>
      <c r="D92" s="247"/>
      <c r="E92" s="247"/>
      <c r="F92" s="267" t="s">
        <v>890</v>
      </c>
      <c r="G92" s="266"/>
      <c r="H92" s="247" t="s">
        <v>913</v>
      </c>
      <c r="I92" s="247" t="s">
        <v>886</v>
      </c>
      <c r="J92" s="247">
        <v>255</v>
      </c>
      <c r="K92" s="259"/>
    </row>
    <row r="93" spans="2:11" ht="15" customHeight="1">
      <c r="B93" s="268"/>
      <c r="C93" s="247" t="s">
        <v>914</v>
      </c>
      <c r="D93" s="247"/>
      <c r="E93" s="247"/>
      <c r="F93" s="267" t="s">
        <v>884</v>
      </c>
      <c r="G93" s="266"/>
      <c r="H93" s="247" t="s">
        <v>915</v>
      </c>
      <c r="I93" s="247" t="s">
        <v>916</v>
      </c>
      <c r="J93" s="247"/>
      <c r="K93" s="259"/>
    </row>
    <row r="94" spans="2:11" ht="15" customHeight="1">
      <c r="B94" s="268"/>
      <c r="C94" s="247" t="s">
        <v>917</v>
      </c>
      <c r="D94" s="247"/>
      <c r="E94" s="247"/>
      <c r="F94" s="267" t="s">
        <v>884</v>
      </c>
      <c r="G94" s="266"/>
      <c r="H94" s="247" t="s">
        <v>918</v>
      </c>
      <c r="I94" s="247" t="s">
        <v>919</v>
      </c>
      <c r="J94" s="247"/>
      <c r="K94" s="259"/>
    </row>
    <row r="95" spans="2:11" ht="15" customHeight="1">
      <c r="B95" s="268"/>
      <c r="C95" s="247" t="s">
        <v>920</v>
      </c>
      <c r="D95" s="247"/>
      <c r="E95" s="247"/>
      <c r="F95" s="267" t="s">
        <v>884</v>
      </c>
      <c r="G95" s="266"/>
      <c r="H95" s="247" t="s">
        <v>920</v>
      </c>
      <c r="I95" s="247" t="s">
        <v>919</v>
      </c>
      <c r="J95" s="247"/>
      <c r="K95" s="259"/>
    </row>
    <row r="96" spans="2:11" ht="15" customHeight="1">
      <c r="B96" s="268"/>
      <c r="C96" s="247" t="s">
        <v>38</v>
      </c>
      <c r="D96" s="247"/>
      <c r="E96" s="247"/>
      <c r="F96" s="267" t="s">
        <v>884</v>
      </c>
      <c r="G96" s="266"/>
      <c r="H96" s="247" t="s">
        <v>921</v>
      </c>
      <c r="I96" s="247" t="s">
        <v>919</v>
      </c>
      <c r="J96" s="247"/>
      <c r="K96" s="259"/>
    </row>
    <row r="97" spans="2:11" ht="15" customHeight="1">
      <c r="B97" s="268"/>
      <c r="C97" s="247" t="s">
        <v>48</v>
      </c>
      <c r="D97" s="247"/>
      <c r="E97" s="247"/>
      <c r="F97" s="267" t="s">
        <v>884</v>
      </c>
      <c r="G97" s="266"/>
      <c r="H97" s="247" t="s">
        <v>922</v>
      </c>
      <c r="I97" s="247" t="s">
        <v>919</v>
      </c>
      <c r="J97" s="247"/>
      <c r="K97" s="259"/>
    </row>
    <row r="98" spans="2:11" ht="15" customHeight="1">
      <c r="B98" s="271"/>
      <c r="C98" s="272"/>
      <c r="D98" s="272"/>
      <c r="E98" s="272"/>
      <c r="F98" s="272"/>
      <c r="G98" s="272"/>
      <c r="H98" s="272"/>
      <c r="I98" s="272"/>
      <c r="J98" s="272"/>
      <c r="K98" s="273"/>
    </row>
    <row r="99" spans="2:11" ht="18.75" customHeight="1">
      <c r="B99" s="274"/>
      <c r="C99" s="275"/>
      <c r="D99" s="275"/>
      <c r="E99" s="275"/>
      <c r="F99" s="275"/>
      <c r="G99" s="275"/>
      <c r="H99" s="275"/>
      <c r="I99" s="275"/>
      <c r="J99" s="275"/>
      <c r="K99" s="274"/>
    </row>
    <row r="100" spans="2:11" ht="18.75" customHeight="1">
      <c r="B100" s="254"/>
      <c r="C100" s="254"/>
      <c r="D100" s="254"/>
      <c r="E100" s="254"/>
      <c r="F100" s="254"/>
      <c r="G100" s="254"/>
      <c r="H100" s="254"/>
      <c r="I100" s="254"/>
      <c r="J100" s="254"/>
      <c r="K100" s="254"/>
    </row>
    <row r="101" spans="2:11" ht="7.5" customHeight="1">
      <c r="B101" s="255"/>
      <c r="C101" s="256"/>
      <c r="D101" s="256"/>
      <c r="E101" s="256"/>
      <c r="F101" s="256"/>
      <c r="G101" s="256"/>
      <c r="H101" s="256"/>
      <c r="I101" s="256"/>
      <c r="J101" s="256"/>
      <c r="K101" s="257"/>
    </row>
    <row r="102" spans="2:11" ht="45" customHeight="1">
      <c r="B102" s="258"/>
      <c r="C102" s="366" t="s">
        <v>923</v>
      </c>
      <c r="D102" s="366"/>
      <c r="E102" s="366"/>
      <c r="F102" s="366"/>
      <c r="G102" s="366"/>
      <c r="H102" s="366"/>
      <c r="I102" s="366"/>
      <c r="J102" s="366"/>
      <c r="K102" s="259"/>
    </row>
    <row r="103" spans="2:11" ht="17.25" customHeight="1">
      <c r="B103" s="258"/>
      <c r="C103" s="260" t="s">
        <v>878</v>
      </c>
      <c r="D103" s="260"/>
      <c r="E103" s="260"/>
      <c r="F103" s="260" t="s">
        <v>879</v>
      </c>
      <c r="G103" s="261"/>
      <c r="H103" s="260" t="s">
        <v>54</v>
      </c>
      <c r="I103" s="260" t="s">
        <v>57</v>
      </c>
      <c r="J103" s="260" t="s">
        <v>880</v>
      </c>
      <c r="K103" s="259"/>
    </row>
    <row r="104" spans="2:11" ht="17.25" customHeight="1">
      <c r="B104" s="258"/>
      <c r="C104" s="262" t="s">
        <v>881</v>
      </c>
      <c r="D104" s="262"/>
      <c r="E104" s="262"/>
      <c r="F104" s="263" t="s">
        <v>882</v>
      </c>
      <c r="G104" s="264"/>
      <c r="H104" s="262"/>
      <c r="I104" s="262"/>
      <c r="J104" s="262" t="s">
        <v>883</v>
      </c>
      <c r="K104" s="259"/>
    </row>
    <row r="105" spans="2:11" ht="5.25" customHeight="1">
      <c r="B105" s="258"/>
      <c r="C105" s="260"/>
      <c r="D105" s="260"/>
      <c r="E105" s="260"/>
      <c r="F105" s="260"/>
      <c r="G105" s="276"/>
      <c r="H105" s="260"/>
      <c r="I105" s="260"/>
      <c r="J105" s="260"/>
      <c r="K105" s="259"/>
    </row>
    <row r="106" spans="2:11" ht="15" customHeight="1">
      <c r="B106" s="258"/>
      <c r="C106" s="247" t="s">
        <v>53</v>
      </c>
      <c r="D106" s="265"/>
      <c r="E106" s="265"/>
      <c r="F106" s="267" t="s">
        <v>884</v>
      </c>
      <c r="G106" s="276"/>
      <c r="H106" s="247" t="s">
        <v>924</v>
      </c>
      <c r="I106" s="247" t="s">
        <v>886</v>
      </c>
      <c r="J106" s="247">
        <v>20</v>
      </c>
      <c r="K106" s="259"/>
    </row>
    <row r="107" spans="2:11" ht="15" customHeight="1">
      <c r="B107" s="258"/>
      <c r="C107" s="247" t="s">
        <v>887</v>
      </c>
      <c r="D107" s="247"/>
      <c r="E107" s="247"/>
      <c r="F107" s="267" t="s">
        <v>884</v>
      </c>
      <c r="G107" s="247"/>
      <c r="H107" s="247" t="s">
        <v>924</v>
      </c>
      <c r="I107" s="247" t="s">
        <v>886</v>
      </c>
      <c r="J107" s="247">
        <v>120</v>
      </c>
      <c r="K107" s="259"/>
    </row>
    <row r="108" spans="2:11" ht="15" customHeight="1">
      <c r="B108" s="268"/>
      <c r="C108" s="247" t="s">
        <v>889</v>
      </c>
      <c r="D108" s="247"/>
      <c r="E108" s="247"/>
      <c r="F108" s="267" t="s">
        <v>890</v>
      </c>
      <c r="G108" s="247"/>
      <c r="H108" s="247" t="s">
        <v>924</v>
      </c>
      <c r="I108" s="247" t="s">
        <v>886</v>
      </c>
      <c r="J108" s="247">
        <v>50</v>
      </c>
      <c r="K108" s="259"/>
    </row>
    <row r="109" spans="2:11" ht="15" customHeight="1">
      <c r="B109" s="268"/>
      <c r="C109" s="247" t="s">
        <v>892</v>
      </c>
      <c r="D109" s="247"/>
      <c r="E109" s="247"/>
      <c r="F109" s="267" t="s">
        <v>884</v>
      </c>
      <c r="G109" s="247"/>
      <c r="H109" s="247" t="s">
        <v>924</v>
      </c>
      <c r="I109" s="247" t="s">
        <v>894</v>
      </c>
      <c r="J109" s="247"/>
      <c r="K109" s="259"/>
    </row>
    <row r="110" spans="2:11" ht="15" customHeight="1">
      <c r="B110" s="268"/>
      <c r="C110" s="247" t="s">
        <v>903</v>
      </c>
      <c r="D110" s="247"/>
      <c r="E110" s="247"/>
      <c r="F110" s="267" t="s">
        <v>890</v>
      </c>
      <c r="G110" s="247"/>
      <c r="H110" s="247" t="s">
        <v>924</v>
      </c>
      <c r="I110" s="247" t="s">
        <v>886</v>
      </c>
      <c r="J110" s="247">
        <v>50</v>
      </c>
      <c r="K110" s="259"/>
    </row>
    <row r="111" spans="2:11" ht="15" customHeight="1">
      <c r="B111" s="268"/>
      <c r="C111" s="247" t="s">
        <v>911</v>
      </c>
      <c r="D111" s="247"/>
      <c r="E111" s="247"/>
      <c r="F111" s="267" t="s">
        <v>890</v>
      </c>
      <c r="G111" s="247"/>
      <c r="H111" s="247" t="s">
        <v>924</v>
      </c>
      <c r="I111" s="247" t="s">
        <v>886</v>
      </c>
      <c r="J111" s="247">
        <v>50</v>
      </c>
      <c r="K111" s="259"/>
    </row>
    <row r="112" spans="2:11" ht="15" customHeight="1">
      <c r="B112" s="268"/>
      <c r="C112" s="247" t="s">
        <v>909</v>
      </c>
      <c r="D112" s="247"/>
      <c r="E112" s="247"/>
      <c r="F112" s="267" t="s">
        <v>890</v>
      </c>
      <c r="G112" s="247"/>
      <c r="H112" s="247" t="s">
        <v>924</v>
      </c>
      <c r="I112" s="247" t="s">
        <v>886</v>
      </c>
      <c r="J112" s="247">
        <v>50</v>
      </c>
      <c r="K112" s="259"/>
    </row>
    <row r="113" spans="2:11" ht="15" customHeight="1">
      <c r="B113" s="268"/>
      <c r="C113" s="247" t="s">
        <v>53</v>
      </c>
      <c r="D113" s="247"/>
      <c r="E113" s="247"/>
      <c r="F113" s="267" t="s">
        <v>884</v>
      </c>
      <c r="G113" s="247"/>
      <c r="H113" s="247" t="s">
        <v>925</v>
      </c>
      <c r="I113" s="247" t="s">
        <v>886</v>
      </c>
      <c r="J113" s="247">
        <v>20</v>
      </c>
      <c r="K113" s="259"/>
    </row>
    <row r="114" spans="2:11" ht="15" customHeight="1">
      <c r="B114" s="268"/>
      <c r="C114" s="247" t="s">
        <v>926</v>
      </c>
      <c r="D114" s="247"/>
      <c r="E114" s="247"/>
      <c r="F114" s="267" t="s">
        <v>884</v>
      </c>
      <c r="G114" s="247"/>
      <c r="H114" s="247" t="s">
        <v>927</v>
      </c>
      <c r="I114" s="247" t="s">
        <v>886</v>
      </c>
      <c r="J114" s="247">
        <v>120</v>
      </c>
      <c r="K114" s="259"/>
    </row>
    <row r="115" spans="2:11" ht="15" customHeight="1">
      <c r="B115" s="268"/>
      <c r="C115" s="247" t="s">
        <v>38</v>
      </c>
      <c r="D115" s="247"/>
      <c r="E115" s="247"/>
      <c r="F115" s="267" t="s">
        <v>884</v>
      </c>
      <c r="G115" s="247"/>
      <c r="H115" s="247" t="s">
        <v>928</v>
      </c>
      <c r="I115" s="247" t="s">
        <v>919</v>
      </c>
      <c r="J115" s="247"/>
      <c r="K115" s="259"/>
    </row>
    <row r="116" spans="2:11" ht="15" customHeight="1">
      <c r="B116" s="268"/>
      <c r="C116" s="247" t="s">
        <v>48</v>
      </c>
      <c r="D116" s="247"/>
      <c r="E116" s="247"/>
      <c r="F116" s="267" t="s">
        <v>884</v>
      </c>
      <c r="G116" s="247"/>
      <c r="H116" s="247" t="s">
        <v>929</v>
      </c>
      <c r="I116" s="247" t="s">
        <v>919</v>
      </c>
      <c r="J116" s="247"/>
      <c r="K116" s="259"/>
    </row>
    <row r="117" spans="2:11" ht="15" customHeight="1">
      <c r="B117" s="268"/>
      <c r="C117" s="247" t="s">
        <v>57</v>
      </c>
      <c r="D117" s="247"/>
      <c r="E117" s="247"/>
      <c r="F117" s="267" t="s">
        <v>884</v>
      </c>
      <c r="G117" s="247"/>
      <c r="H117" s="247" t="s">
        <v>930</v>
      </c>
      <c r="I117" s="247" t="s">
        <v>931</v>
      </c>
      <c r="J117" s="247"/>
      <c r="K117" s="259"/>
    </row>
    <row r="118" spans="2:11" ht="15" customHeight="1">
      <c r="B118" s="271"/>
      <c r="C118" s="277"/>
      <c r="D118" s="277"/>
      <c r="E118" s="277"/>
      <c r="F118" s="277"/>
      <c r="G118" s="277"/>
      <c r="H118" s="277"/>
      <c r="I118" s="277"/>
      <c r="J118" s="277"/>
      <c r="K118" s="273"/>
    </row>
    <row r="119" spans="2:11" ht="18.75" customHeight="1">
      <c r="B119" s="278"/>
      <c r="C119" s="244"/>
      <c r="D119" s="244"/>
      <c r="E119" s="244"/>
      <c r="F119" s="279"/>
      <c r="G119" s="244"/>
      <c r="H119" s="244"/>
      <c r="I119" s="244"/>
      <c r="J119" s="244"/>
      <c r="K119" s="278"/>
    </row>
    <row r="120" spans="2:11" ht="18.75" customHeight="1">
      <c r="B120" s="254"/>
      <c r="C120" s="254"/>
      <c r="D120" s="254"/>
      <c r="E120" s="254"/>
      <c r="F120" s="254"/>
      <c r="G120" s="254"/>
      <c r="H120" s="254"/>
      <c r="I120" s="254"/>
      <c r="J120" s="254"/>
      <c r="K120" s="254"/>
    </row>
    <row r="121" spans="2:11" ht="7.5" customHeight="1">
      <c r="B121" s="280"/>
      <c r="C121" s="281"/>
      <c r="D121" s="281"/>
      <c r="E121" s="281"/>
      <c r="F121" s="281"/>
      <c r="G121" s="281"/>
      <c r="H121" s="281"/>
      <c r="I121" s="281"/>
      <c r="J121" s="281"/>
      <c r="K121" s="282"/>
    </row>
    <row r="122" spans="2:11" ht="45" customHeight="1">
      <c r="B122" s="283"/>
      <c r="C122" s="364" t="s">
        <v>932</v>
      </c>
      <c r="D122" s="364"/>
      <c r="E122" s="364"/>
      <c r="F122" s="364"/>
      <c r="G122" s="364"/>
      <c r="H122" s="364"/>
      <c r="I122" s="364"/>
      <c r="J122" s="364"/>
      <c r="K122" s="284"/>
    </row>
    <row r="123" spans="2:11" ht="17.25" customHeight="1">
      <c r="B123" s="285"/>
      <c r="C123" s="260" t="s">
        <v>878</v>
      </c>
      <c r="D123" s="260"/>
      <c r="E123" s="260"/>
      <c r="F123" s="260" t="s">
        <v>879</v>
      </c>
      <c r="G123" s="261"/>
      <c r="H123" s="260" t="s">
        <v>54</v>
      </c>
      <c r="I123" s="260" t="s">
        <v>57</v>
      </c>
      <c r="J123" s="260" t="s">
        <v>880</v>
      </c>
      <c r="K123" s="286"/>
    </row>
    <row r="124" spans="2:11" ht="17.25" customHeight="1">
      <c r="B124" s="285"/>
      <c r="C124" s="262" t="s">
        <v>881</v>
      </c>
      <c r="D124" s="262"/>
      <c r="E124" s="262"/>
      <c r="F124" s="263" t="s">
        <v>882</v>
      </c>
      <c r="G124" s="264"/>
      <c r="H124" s="262"/>
      <c r="I124" s="262"/>
      <c r="J124" s="262" t="s">
        <v>883</v>
      </c>
      <c r="K124" s="286"/>
    </row>
    <row r="125" spans="2:11" ht="5.25" customHeight="1">
      <c r="B125" s="287"/>
      <c r="C125" s="265"/>
      <c r="D125" s="265"/>
      <c r="E125" s="265"/>
      <c r="F125" s="265"/>
      <c r="G125" s="247"/>
      <c r="H125" s="265"/>
      <c r="I125" s="265"/>
      <c r="J125" s="265"/>
      <c r="K125" s="288"/>
    </row>
    <row r="126" spans="2:11" ht="15" customHeight="1">
      <c r="B126" s="287"/>
      <c r="C126" s="247" t="s">
        <v>887</v>
      </c>
      <c r="D126" s="265"/>
      <c r="E126" s="265"/>
      <c r="F126" s="267" t="s">
        <v>884</v>
      </c>
      <c r="G126" s="247"/>
      <c r="H126" s="247" t="s">
        <v>924</v>
      </c>
      <c r="I126" s="247" t="s">
        <v>886</v>
      </c>
      <c r="J126" s="247">
        <v>120</v>
      </c>
      <c r="K126" s="289"/>
    </row>
    <row r="127" spans="2:11" ht="15" customHeight="1">
      <c r="B127" s="287"/>
      <c r="C127" s="247" t="s">
        <v>933</v>
      </c>
      <c r="D127" s="247"/>
      <c r="E127" s="247"/>
      <c r="F127" s="267" t="s">
        <v>884</v>
      </c>
      <c r="G127" s="247"/>
      <c r="H127" s="247" t="s">
        <v>934</v>
      </c>
      <c r="I127" s="247" t="s">
        <v>886</v>
      </c>
      <c r="J127" s="247" t="s">
        <v>935</v>
      </c>
      <c r="K127" s="289"/>
    </row>
    <row r="128" spans="2:11" ht="15" customHeight="1">
      <c r="B128" s="287"/>
      <c r="C128" s="247" t="s">
        <v>832</v>
      </c>
      <c r="D128" s="247"/>
      <c r="E128" s="247"/>
      <c r="F128" s="267" t="s">
        <v>884</v>
      </c>
      <c r="G128" s="247"/>
      <c r="H128" s="247" t="s">
        <v>936</v>
      </c>
      <c r="I128" s="247" t="s">
        <v>886</v>
      </c>
      <c r="J128" s="247" t="s">
        <v>935</v>
      </c>
      <c r="K128" s="289"/>
    </row>
    <row r="129" spans="2:11" ht="15" customHeight="1">
      <c r="B129" s="287"/>
      <c r="C129" s="247" t="s">
        <v>895</v>
      </c>
      <c r="D129" s="247"/>
      <c r="E129" s="247"/>
      <c r="F129" s="267" t="s">
        <v>890</v>
      </c>
      <c r="G129" s="247"/>
      <c r="H129" s="247" t="s">
        <v>896</v>
      </c>
      <c r="I129" s="247" t="s">
        <v>886</v>
      </c>
      <c r="J129" s="247">
        <v>15</v>
      </c>
      <c r="K129" s="289"/>
    </row>
    <row r="130" spans="2:11" ht="15" customHeight="1">
      <c r="B130" s="287"/>
      <c r="C130" s="269" t="s">
        <v>897</v>
      </c>
      <c r="D130" s="269"/>
      <c r="E130" s="269"/>
      <c r="F130" s="270" t="s">
        <v>890</v>
      </c>
      <c r="G130" s="269"/>
      <c r="H130" s="269" t="s">
        <v>898</v>
      </c>
      <c r="I130" s="269" t="s">
        <v>886</v>
      </c>
      <c r="J130" s="269">
        <v>15</v>
      </c>
      <c r="K130" s="289"/>
    </row>
    <row r="131" spans="2:11" ht="15" customHeight="1">
      <c r="B131" s="287"/>
      <c r="C131" s="269" t="s">
        <v>899</v>
      </c>
      <c r="D131" s="269"/>
      <c r="E131" s="269"/>
      <c r="F131" s="270" t="s">
        <v>890</v>
      </c>
      <c r="G131" s="269"/>
      <c r="H131" s="269" t="s">
        <v>900</v>
      </c>
      <c r="I131" s="269" t="s">
        <v>886</v>
      </c>
      <c r="J131" s="269">
        <v>20</v>
      </c>
      <c r="K131" s="289"/>
    </row>
    <row r="132" spans="2:11" ht="15" customHeight="1">
      <c r="B132" s="287"/>
      <c r="C132" s="269" t="s">
        <v>901</v>
      </c>
      <c r="D132" s="269"/>
      <c r="E132" s="269"/>
      <c r="F132" s="270" t="s">
        <v>890</v>
      </c>
      <c r="G132" s="269"/>
      <c r="H132" s="269" t="s">
        <v>902</v>
      </c>
      <c r="I132" s="269" t="s">
        <v>886</v>
      </c>
      <c r="J132" s="269">
        <v>20</v>
      </c>
      <c r="K132" s="289"/>
    </row>
    <row r="133" spans="2:11" ht="15" customHeight="1">
      <c r="B133" s="287"/>
      <c r="C133" s="247" t="s">
        <v>889</v>
      </c>
      <c r="D133" s="247"/>
      <c r="E133" s="247"/>
      <c r="F133" s="267" t="s">
        <v>890</v>
      </c>
      <c r="G133" s="247"/>
      <c r="H133" s="247" t="s">
        <v>924</v>
      </c>
      <c r="I133" s="247" t="s">
        <v>886</v>
      </c>
      <c r="J133" s="247">
        <v>50</v>
      </c>
      <c r="K133" s="289"/>
    </row>
    <row r="134" spans="2:11" ht="15" customHeight="1">
      <c r="B134" s="287"/>
      <c r="C134" s="247" t="s">
        <v>903</v>
      </c>
      <c r="D134" s="247"/>
      <c r="E134" s="247"/>
      <c r="F134" s="267" t="s">
        <v>890</v>
      </c>
      <c r="G134" s="247"/>
      <c r="H134" s="247" t="s">
        <v>924</v>
      </c>
      <c r="I134" s="247" t="s">
        <v>886</v>
      </c>
      <c r="J134" s="247">
        <v>50</v>
      </c>
      <c r="K134" s="289"/>
    </row>
    <row r="135" spans="2:11" ht="15" customHeight="1">
      <c r="B135" s="287"/>
      <c r="C135" s="247" t="s">
        <v>909</v>
      </c>
      <c r="D135" s="247"/>
      <c r="E135" s="247"/>
      <c r="F135" s="267" t="s">
        <v>890</v>
      </c>
      <c r="G135" s="247"/>
      <c r="H135" s="247" t="s">
        <v>924</v>
      </c>
      <c r="I135" s="247" t="s">
        <v>886</v>
      </c>
      <c r="J135" s="247">
        <v>50</v>
      </c>
      <c r="K135" s="289"/>
    </row>
    <row r="136" spans="2:11" ht="15" customHeight="1">
      <c r="B136" s="287"/>
      <c r="C136" s="247" t="s">
        <v>911</v>
      </c>
      <c r="D136" s="247"/>
      <c r="E136" s="247"/>
      <c r="F136" s="267" t="s">
        <v>890</v>
      </c>
      <c r="G136" s="247"/>
      <c r="H136" s="247" t="s">
        <v>924</v>
      </c>
      <c r="I136" s="247" t="s">
        <v>886</v>
      </c>
      <c r="J136" s="247">
        <v>50</v>
      </c>
      <c r="K136" s="289"/>
    </row>
    <row r="137" spans="2:11" ht="15" customHeight="1">
      <c r="B137" s="287"/>
      <c r="C137" s="247" t="s">
        <v>912</v>
      </c>
      <c r="D137" s="247"/>
      <c r="E137" s="247"/>
      <c r="F137" s="267" t="s">
        <v>890</v>
      </c>
      <c r="G137" s="247"/>
      <c r="H137" s="247" t="s">
        <v>937</v>
      </c>
      <c r="I137" s="247" t="s">
        <v>886</v>
      </c>
      <c r="J137" s="247">
        <v>255</v>
      </c>
      <c r="K137" s="289"/>
    </row>
    <row r="138" spans="2:11" ht="15" customHeight="1">
      <c r="B138" s="287"/>
      <c r="C138" s="247" t="s">
        <v>914</v>
      </c>
      <c r="D138" s="247"/>
      <c r="E138" s="247"/>
      <c r="F138" s="267" t="s">
        <v>884</v>
      </c>
      <c r="G138" s="247"/>
      <c r="H138" s="247" t="s">
        <v>938</v>
      </c>
      <c r="I138" s="247" t="s">
        <v>916</v>
      </c>
      <c r="J138" s="247"/>
      <c r="K138" s="289"/>
    </row>
    <row r="139" spans="2:11" ht="15" customHeight="1">
      <c r="B139" s="287"/>
      <c r="C139" s="247" t="s">
        <v>917</v>
      </c>
      <c r="D139" s="247"/>
      <c r="E139" s="247"/>
      <c r="F139" s="267" t="s">
        <v>884</v>
      </c>
      <c r="G139" s="247"/>
      <c r="H139" s="247" t="s">
        <v>939</v>
      </c>
      <c r="I139" s="247" t="s">
        <v>919</v>
      </c>
      <c r="J139" s="247"/>
      <c r="K139" s="289"/>
    </row>
    <row r="140" spans="2:11" ht="15" customHeight="1">
      <c r="B140" s="287"/>
      <c r="C140" s="247" t="s">
        <v>920</v>
      </c>
      <c r="D140" s="247"/>
      <c r="E140" s="247"/>
      <c r="F140" s="267" t="s">
        <v>884</v>
      </c>
      <c r="G140" s="247"/>
      <c r="H140" s="247" t="s">
        <v>920</v>
      </c>
      <c r="I140" s="247" t="s">
        <v>919</v>
      </c>
      <c r="J140" s="247"/>
      <c r="K140" s="289"/>
    </row>
    <row r="141" spans="2:11" ht="15" customHeight="1">
      <c r="B141" s="287"/>
      <c r="C141" s="247" t="s">
        <v>38</v>
      </c>
      <c r="D141" s="247"/>
      <c r="E141" s="247"/>
      <c r="F141" s="267" t="s">
        <v>884</v>
      </c>
      <c r="G141" s="247"/>
      <c r="H141" s="247" t="s">
        <v>940</v>
      </c>
      <c r="I141" s="247" t="s">
        <v>919</v>
      </c>
      <c r="J141" s="247"/>
      <c r="K141" s="289"/>
    </row>
    <row r="142" spans="2:11" ht="15" customHeight="1">
      <c r="B142" s="287"/>
      <c r="C142" s="247" t="s">
        <v>941</v>
      </c>
      <c r="D142" s="247"/>
      <c r="E142" s="247"/>
      <c r="F142" s="267" t="s">
        <v>884</v>
      </c>
      <c r="G142" s="247"/>
      <c r="H142" s="247" t="s">
        <v>942</v>
      </c>
      <c r="I142" s="247" t="s">
        <v>919</v>
      </c>
      <c r="J142" s="247"/>
      <c r="K142" s="289"/>
    </row>
    <row r="143" spans="2:11" ht="15" customHeight="1">
      <c r="B143" s="290"/>
      <c r="C143" s="291"/>
      <c r="D143" s="291"/>
      <c r="E143" s="291"/>
      <c r="F143" s="291"/>
      <c r="G143" s="291"/>
      <c r="H143" s="291"/>
      <c r="I143" s="291"/>
      <c r="J143" s="291"/>
      <c r="K143" s="292"/>
    </row>
    <row r="144" spans="2:11" ht="18.75" customHeight="1">
      <c r="B144" s="244"/>
      <c r="C144" s="244"/>
      <c r="D144" s="244"/>
      <c r="E144" s="244"/>
      <c r="F144" s="279"/>
      <c r="G144" s="244"/>
      <c r="H144" s="244"/>
      <c r="I144" s="244"/>
      <c r="J144" s="244"/>
      <c r="K144" s="244"/>
    </row>
    <row r="145" spans="2:11" ht="18.75" customHeight="1">
      <c r="B145" s="254"/>
      <c r="C145" s="254"/>
      <c r="D145" s="254"/>
      <c r="E145" s="254"/>
      <c r="F145" s="254"/>
      <c r="G145" s="254"/>
      <c r="H145" s="254"/>
      <c r="I145" s="254"/>
      <c r="J145" s="254"/>
      <c r="K145" s="254"/>
    </row>
    <row r="146" spans="2:11" ht="7.5" customHeight="1">
      <c r="B146" s="255"/>
      <c r="C146" s="256"/>
      <c r="D146" s="256"/>
      <c r="E146" s="256"/>
      <c r="F146" s="256"/>
      <c r="G146" s="256"/>
      <c r="H146" s="256"/>
      <c r="I146" s="256"/>
      <c r="J146" s="256"/>
      <c r="K146" s="257"/>
    </row>
    <row r="147" spans="2:11" ht="45" customHeight="1">
      <c r="B147" s="258"/>
      <c r="C147" s="366" t="s">
        <v>943</v>
      </c>
      <c r="D147" s="366"/>
      <c r="E147" s="366"/>
      <c r="F147" s="366"/>
      <c r="G147" s="366"/>
      <c r="H147" s="366"/>
      <c r="I147" s="366"/>
      <c r="J147" s="366"/>
      <c r="K147" s="259"/>
    </row>
    <row r="148" spans="2:11" ht="17.25" customHeight="1">
      <c r="B148" s="258"/>
      <c r="C148" s="260" t="s">
        <v>878</v>
      </c>
      <c r="D148" s="260"/>
      <c r="E148" s="260"/>
      <c r="F148" s="260" t="s">
        <v>879</v>
      </c>
      <c r="G148" s="261"/>
      <c r="H148" s="260" t="s">
        <v>54</v>
      </c>
      <c r="I148" s="260" t="s">
        <v>57</v>
      </c>
      <c r="J148" s="260" t="s">
        <v>880</v>
      </c>
      <c r="K148" s="259"/>
    </row>
    <row r="149" spans="2:11" ht="17.25" customHeight="1">
      <c r="B149" s="258"/>
      <c r="C149" s="262" t="s">
        <v>881</v>
      </c>
      <c r="D149" s="262"/>
      <c r="E149" s="262"/>
      <c r="F149" s="263" t="s">
        <v>882</v>
      </c>
      <c r="G149" s="264"/>
      <c r="H149" s="262"/>
      <c r="I149" s="262"/>
      <c r="J149" s="262" t="s">
        <v>883</v>
      </c>
      <c r="K149" s="259"/>
    </row>
    <row r="150" spans="2:11" ht="5.25" customHeight="1">
      <c r="B150" s="268"/>
      <c r="C150" s="265"/>
      <c r="D150" s="265"/>
      <c r="E150" s="265"/>
      <c r="F150" s="265"/>
      <c r="G150" s="266"/>
      <c r="H150" s="265"/>
      <c r="I150" s="265"/>
      <c r="J150" s="265"/>
      <c r="K150" s="289"/>
    </row>
    <row r="151" spans="2:11" ht="15" customHeight="1">
      <c r="B151" s="268"/>
      <c r="C151" s="293" t="s">
        <v>887</v>
      </c>
      <c r="D151" s="247"/>
      <c r="E151" s="247"/>
      <c r="F151" s="294" t="s">
        <v>884</v>
      </c>
      <c r="G151" s="247"/>
      <c r="H151" s="293" t="s">
        <v>924</v>
      </c>
      <c r="I151" s="293" t="s">
        <v>886</v>
      </c>
      <c r="J151" s="293">
        <v>120</v>
      </c>
      <c r="K151" s="289"/>
    </row>
    <row r="152" spans="2:11" ht="15" customHeight="1">
      <c r="B152" s="268"/>
      <c r="C152" s="293" t="s">
        <v>933</v>
      </c>
      <c r="D152" s="247"/>
      <c r="E152" s="247"/>
      <c r="F152" s="294" t="s">
        <v>884</v>
      </c>
      <c r="G152" s="247"/>
      <c r="H152" s="293" t="s">
        <v>944</v>
      </c>
      <c r="I152" s="293" t="s">
        <v>886</v>
      </c>
      <c r="J152" s="293" t="s">
        <v>935</v>
      </c>
      <c r="K152" s="289"/>
    </row>
    <row r="153" spans="2:11" ht="15" customHeight="1">
      <c r="B153" s="268"/>
      <c r="C153" s="293" t="s">
        <v>832</v>
      </c>
      <c r="D153" s="247"/>
      <c r="E153" s="247"/>
      <c r="F153" s="294" t="s">
        <v>884</v>
      </c>
      <c r="G153" s="247"/>
      <c r="H153" s="293" t="s">
        <v>945</v>
      </c>
      <c r="I153" s="293" t="s">
        <v>886</v>
      </c>
      <c r="J153" s="293" t="s">
        <v>935</v>
      </c>
      <c r="K153" s="289"/>
    </row>
    <row r="154" spans="2:11" ht="15" customHeight="1">
      <c r="B154" s="268"/>
      <c r="C154" s="293" t="s">
        <v>889</v>
      </c>
      <c r="D154" s="247"/>
      <c r="E154" s="247"/>
      <c r="F154" s="294" t="s">
        <v>890</v>
      </c>
      <c r="G154" s="247"/>
      <c r="H154" s="293" t="s">
        <v>924</v>
      </c>
      <c r="I154" s="293" t="s">
        <v>886</v>
      </c>
      <c r="J154" s="293">
        <v>50</v>
      </c>
      <c r="K154" s="289"/>
    </row>
    <row r="155" spans="2:11" ht="15" customHeight="1">
      <c r="B155" s="268"/>
      <c r="C155" s="293" t="s">
        <v>892</v>
      </c>
      <c r="D155" s="247"/>
      <c r="E155" s="247"/>
      <c r="F155" s="294" t="s">
        <v>884</v>
      </c>
      <c r="G155" s="247"/>
      <c r="H155" s="293" t="s">
        <v>924</v>
      </c>
      <c r="I155" s="293" t="s">
        <v>894</v>
      </c>
      <c r="J155" s="293"/>
      <c r="K155" s="289"/>
    </row>
    <row r="156" spans="2:11" ht="15" customHeight="1">
      <c r="B156" s="268"/>
      <c r="C156" s="293" t="s">
        <v>903</v>
      </c>
      <c r="D156" s="247"/>
      <c r="E156" s="247"/>
      <c r="F156" s="294" t="s">
        <v>890</v>
      </c>
      <c r="G156" s="247"/>
      <c r="H156" s="293" t="s">
        <v>924</v>
      </c>
      <c r="I156" s="293" t="s">
        <v>886</v>
      </c>
      <c r="J156" s="293">
        <v>50</v>
      </c>
      <c r="K156" s="289"/>
    </row>
    <row r="157" spans="2:11" ht="15" customHeight="1">
      <c r="B157" s="268"/>
      <c r="C157" s="293" t="s">
        <v>911</v>
      </c>
      <c r="D157" s="247"/>
      <c r="E157" s="247"/>
      <c r="F157" s="294" t="s">
        <v>890</v>
      </c>
      <c r="G157" s="247"/>
      <c r="H157" s="293" t="s">
        <v>924</v>
      </c>
      <c r="I157" s="293" t="s">
        <v>886</v>
      </c>
      <c r="J157" s="293">
        <v>50</v>
      </c>
      <c r="K157" s="289"/>
    </row>
    <row r="158" spans="2:11" ht="15" customHeight="1">
      <c r="B158" s="268"/>
      <c r="C158" s="293" t="s">
        <v>909</v>
      </c>
      <c r="D158" s="247"/>
      <c r="E158" s="247"/>
      <c r="F158" s="294" t="s">
        <v>890</v>
      </c>
      <c r="G158" s="247"/>
      <c r="H158" s="293" t="s">
        <v>924</v>
      </c>
      <c r="I158" s="293" t="s">
        <v>886</v>
      </c>
      <c r="J158" s="293">
        <v>50</v>
      </c>
      <c r="K158" s="289"/>
    </row>
    <row r="159" spans="2:11" ht="15" customHeight="1">
      <c r="B159" s="268"/>
      <c r="C159" s="293" t="s">
        <v>90</v>
      </c>
      <c r="D159" s="247"/>
      <c r="E159" s="247"/>
      <c r="F159" s="294" t="s">
        <v>884</v>
      </c>
      <c r="G159" s="247"/>
      <c r="H159" s="293" t="s">
        <v>946</v>
      </c>
      <c r="I159" s="293" t="s">
        <v>886</v>
      </c>
      <c r="J159" s="293" t="s">
        <v>947</v>
      </c>
      <c r="K159" s="289"/>
    </row>
    <row r="160" spans="2:11" ht="15" customHeight="1">
      <c r="B160" s="268"/>
      <c r="C160" s="293" t="s">
        <v>948</v>
      </c>
      <c r="D160" s="247"/>
      <c r="E160" s="247"/>
      <c r="F160" s="294" t="s">
        <v>884</v>
      </c>
      <c r="G160" s="247"/>
      <c r="H160" s="293" t="s">
        <v>949</v>
      </c>
      <c r="I160" s="293" t="s">
        <v>919</v>
      </c>
      <c r="J160" s="293"/>
      <c r="K160" s="289"/>
    </row>
    <row r="161" spans="2:11" ht="15" customHeight="1">
      <c r="B161" s="295"/>
      <c r="C161" s="277"/>
      <c r="D161" s="277"/>
      <c r="E161" s="277"/>
      <c r="F161" s="277"/>
      <c r="G161" s="277"/>
      <c r="H161" s="277"/>
      <c r="I161" s="277"/>
      <c r="J161" s="277"/>
      <c r="K161" s="296"/>
    </row>
    <row r="162" spans="2:11" ht="18.75" customHeight="1">
      <c r="B162" s="244"/>
      <c r="C162" s="247"/>
      <c r="D162" s="247"/>
      <c r="E162" s="247"/>
      <c r="F162" s="267"/>
      <c r="G162" s="247"/>
      <c r="H162" s="247"/>
      <c r="I162" s="247"/>
      <c r="J162" s="247"/>
      <c r="K162" s="244"/>
    </row>
    <row r="163" spans="2:11" ht="18.75" customHeight="1">
      <c r="B163" s="254"/>
      <c r="C163" s="254"/>
      <c r="D163" s="254"/>
      <c r="E163" s="254"/>
      <c r="F163" s="254"/>
      <c r="G163" s="254"/>
      <c r="H163" s="254"/>
      <c r="I163" s="254"/>
      <c r="J163" s="254"/>
      <c r="K163" s="254"/>
    </row>
    <row r="164" spans="2:11" ht="7.5" customHeight="1">
      <c r="B164" s="236"/>
      <c r="C164" s="237"/>
      <c r="D164" s="237"/>
      <c r="E164" s="237"/>
      <c r="F164" s="237"/>
      <c r="G164" s="237"/>
      <c r="H164" s="237"/>
      <c r="I164" s="237"/>
      <c r="J164" s="237"/>
      <c r="K164" s="238"/>
    </row>
    <row r="165" spans="2:11" ht="45" customHeight="1">
      <c r="B165" s="239"/>
      <c r="C165" s="364" t="s">
        <v>950</v>
      </c>
      <c r="D165" s="364"/>
      <c r="E165" s="364"/>
      <c r="F165" s="364"/>
      <c r="G165" s="364"/>
      <c r="H165" s="364"/>
      <c r="I165" s="364"/>
      <c r="J165" s="364"/>
      <c r="K165" s="240"/>
    </row>
    <row r="166" spans="2:11" ht="17.25" customHeight="1">
      <c r="B166" s="239"/>
      <c r="C166" s="260" t="s">
        <v>878</v>
      </c>
      <c r="D166" s="260"/>
      <c r="E166" s="260"/>
      <c r="F166" s="260" t="s">
        <v>879</v>
      </c>
      <c r="G166" s="297"/>
      <c r="H166" s="298" t="s">
        <v>54</v>
      </c>
      <c r="I166" s="298" t="s">
        <v>57</v>
      </c>
      <c r="J166" s="260" t="s">
        <v>880</v>
      </c>
      <c r="K166" s="240"/>
    </row>
    <row r="167" spans="2:11" ht="17.25" customHeight="1">
      <c r="B167" s="241"/>
      <c r="C167" s="262" t="s">
        <v>881</v>
      </c>
      <c r="D167" s="262"/>
      <c r="E167" s="262"/>
      <c r="F167" s="263" t="s">
        <v>882</v>
      </c>
      <c r="G167" s="299"/>
      <c r="H167" s="300"/>
      <c r="I167" s="300"/>
      <c r="J167" s="262" t="s">
        <v>883</v>
      </c>
      <c r="K167" s="242"/>
    </row>
    <row r="168" spans="2:11" ht="5.25" customHeight="1">
      <c r="B168" s="268"/>
      <c r="C168" s="265"/>
      <c r="D168" s="265"/>
      <c r="E168" s="265"/>
      <c r="F168" s="265"/>
      <c r="G168" s="266"/>
      <c r="H168" s="265"/>
      <c r="I168" s="265"/>
      <c r="J168" s="265"/>
      <c r="K168" s="289"/>
    </row>
    <row r="169" spans="2:11" ht="15" customHeight="1">
      <c r="B169" s="268"/>
      <c r="C169" s="247" t="s">
        <v>887</v>
      </c>
      <c r="D169" s="247"/>
      <c r="E169" s="247"/>
      <c r="F169" s="267" t="s">
        <v>884</v>
      </c>
      <c r="G169" s="247"/>
      <c r="H169" s="247" t="s">
        <v>924</v>
      </c>
      <c r="I169" s="247" t="s">
        <v>886</v>
      </c>
      <c r="J169" s="247">
        <v>120</v>
      </c>
      <c r="K169" s="289"/>
    </row>
    <row r="170" spans="2:11" ht="15" customHeight="1">
      <c r="B170" s="268"/>
      <c r="C170" s="247" t="s">
        <v>933</v>
      </c>
      <c r="D170" s="247"/>
      <c r="E170" s="247"/>
      <c r="F170" s="267" t="s">
        <v>884</v>
      </c>
      <c r="G170" s="247"/>
      <c r="H170" s="247" t="s">
        <v>934</v>
      </c>
      <c r="I170" s="247" t="s">
        <v>886</v>
      </c>
      <c r="J170" s="247" t="s">
        <v>935</v>
      </c>
      <c r="K170" s="289"/>
    </row>
    <row r="171" spans="2:11" ht="15" customHeight="1">
      <c r="B171" s="268"/>
      <c r="C171" s="247" t="s">
        <v>832</v>
      </c>
      <c r="D171" s="247"/>
      <c r="E171" s="247"/>
      <c r="F171" s="267" t="s">
        <v>884</v>
      </c>
      <c r="G171" s="247"/>
      <c r="H171" s="247" t="s">
        <v>951</v>
      </c>
      <c r="I171" s="247" t="s">
        <v>886</v>
      </c>
      <c r="J171" s="247" t="s">
        <v>935</v>
      </c>
      <c r="K171" s="289"/>
    </row>
    <row r="172" spans="2:11" ht="15" customHeight="1">
      <c r="B172" s="268"/>
      <c r="C172" s="247" t="s">
        <v>889</v>
      </c>
      <c r="D172" s="247"/>
      <c r="E172" s="247"/>
      <c r="F172" s="267" t="s">
        <v>890</v>
      </c>
      <c r="G172" s="247"/>
      <c r="H172" s="247" t="s">
        <v>951</v>
      </c>
      <c r="I172" s="247" t="s">
        <v>886</v>
      </c>
      <c r="J172" s="247">
        <v>50</v>
      </c>
      <c r="K172" s="289"/>
    </row>
    <row r="173" spans="2:11" ht="15" customHeight="1">
      <c r="B173" s="268"/>
      <c r="C173" s="247" t="s">
        <v>892</v>
      </c>
      <c r="D173" s="247"/>
      <c r="E173" s="247"/>
      <c r="F173" s="267" t="s">
        <v>884</v>
      </c>
      <c r="G173" s="247"/>
      <c r="H173" s="247" t="s">
        <v>951</v>
      </c>
      <c r="I173" s="247" t="s">
        <v>894</v>
      </c>
      <c r="J173" s="247"/>
      <c r="K173" s="289"/>
    </row>
    <row r="174" spans="2:11" ht="15" customHeight="1">
      <c r="B174" s="268"/>
      <c r="C174" s="247" t="s">
        <v>903</v>
      </c>
      <c r="D174" s="247"/>
      <c r="E174" s="247"/>
      <c r="F174" s="267" t="s">
        <v>890</v>
      </c>
      <c r="G174" s="247"/>
      <c r="H174" s="247" t="s">
        <v>951</v>
      </c>
      <c r="I174" s="247" t="s">
        <v>886</v>
      </c>
      <c r="J174" s="247">
        <v>50</v>
      </c>
      <c r="K174" s="289"/>
    </row>
    <row r="175" spans="2:11" ht="15" customHeight="1">
      <c r="B175" s="268"/>
      <c r="C175" s="247" t="s">
        <v>911</v>
      </c>
      <c r="D175" s="247"/>
      <c r="E175" s="247"/>
      <c r="F175" s="267" t="s">
        <v>890</v>
      </c>
      <c r="G175" s="247"/>
      <c r="H175" s="247" t="s">
        <v>951</v>
      </c>
      <c r="I175" s="247" t="s">
        <v>886</v>
      </c>
      <c r="J175" s="247">
        <v>50</v>
      </c>
      <c r="K175" s="289"/>
    </row>
    <row r="176" spans="2:11" ht="15" customHeight="1">
      <c r="B176" s="268"/>
      <c r="C176" s="247" t="s">
        <v>909</v>
      </c>
      <c r="D176" s="247"/>
      <c r="E176" s="247"/>
      <c r="F176" s="267" t="s">
        <v>890</v>
      </c>
      <c r="G176" s="247"/>
      <c r="H176" s="247" t="s">
        <v>951</v>
      </c>
      <c r="I176" s="247" t="s">
        <v>886</v>
      </c>
      <c r="J176" s="247">
        <v>50</v>
      </c>
      <c r="K176" s="289"/>
    </row>
    <row r="177" spans="2:11" ht="15" customHeight="1">
      <c r="B177" s="268"/>
      <c r="C177" s="247" t="s">
        <v>111</v>
      </c>
      <c r="D177" s="247"/>
      <c r="E177" s="247"/>
      <c r="F177" s="267" t="s">
        <v>884</v>
      </c>
      <c r="G177" s="247"/>
      <c r="H177" s="247" t="s">
        <v>952</v>
      </c>
      <c r="I177" s="247" t="s">
        <v>953</v>
      </c>
      <c r="J177" s="247"/>
      <c r="K177" s="289"/>
    </row>
    <row r="178" spans="2:11" ht="15" customHeight="1">
      <c r="B178" s="268"/>
      <c r="C178" s="247" t="s">
        <v>57</v>
      </c>
      <c r="D178" s="247"/>
      <c r="E178" s="247"/>
      <c r="F178" s="267" t="s">
        <v>884</v>
      </c>
      <c r="G178" s="247"/>
      <c r="H178" s="247" t="s">
        <v>954</v>
      </c>
      <c r="I178" s="247" t="s">
        <v>955</v>
      </c>
      <c r="J178" s="247">
        <v>1</v>
      </c>
      <c r="K178" s="289"/>
    </row>
    <row r="179" spans="2:11" ht="15" customHeight="1">
      <c r="B179" s="268"/>
      <c r="C179" s="247" t="s">
        <v>53</v>
      </c>
      <c r="D179" s="247"/>
      <c r="E179" s="247"/>
      <c r="F179" s="267" t="s">
        <v>884</v>
      </c>
      <c r="G179" s="247"/>
      <c r="H179" s="247" t="s">
        <v>956</v>
      </c>
      <c r="I179" s="247" t="s">
        <v>886</v>
      </c>
      <c r="J179" s="247">
        <v>20</v>
      </c>
      <c r="K179" s="289"/>
    </row>
    <row r="180" spans="2:11" ht="15" customHeight="1">
      <c r="B180" s="268"/>
      <c r="C180" s="247" t="s">
        <v>54</v>
      </c>
      <c r="D180" s="247"/>
      <c r="E180" s="247"/>
      <c r="F180" s="267" t="s">
        <v>884</v>
      </c>
      <c r="G180" s="247"/>
      <c r="H180" s="247" t="s">
        <v>957</v>
      </c>
      <c r="I180" s="247" t="s">
        <v>886</v>
      </c>
      <c r="J180" s="247">
        <v>255</v>
      </c>
      <c r="K180" s="289"/>
    </row>
    <row r="181" spans="2:11" ht="15" customHeight="1">
      <c r="B181" s="268"/>
      <c r="C181" s="247" t="s">
        <v>112</v>
      </c>
      <c r="D181" s="247"/>
      <c r="E181" s="247"/>
      <c r="F181" s="267" t="s">
        <v>884</v>
      </c>
      <c r="G181" s="247"/>
      <c r="H181" s="247" t="s">
        <v>848</v>
      </c>
      <c r="I181" s="247" t="s">
        <v>886</v>
      </c>
      <c r="J181" s="247">
        <v>10</v>
      </c>
      <c r="K181" s="289"/>
    </row>
    <row r="182" spans="2:11" ht="15" customHeight="1">
      <c r="B182" s="268"/>
      <c r="C182" s="247" t="s">
        <v>113</v>
      </c>
      <c r="D182" s="247"/>
      <c r="E182" s="247"/>
      <c r="F182" s="267" t="s">
        <v>884</v>
      </c>
      <c r="G182" s="247"/>
      <c r="H182" s="247" t="s">
        <v>958</v>
      </c>
      <c r="I182" s="247" t="s">
        <v>919</v>
      </c>
      <c r="J182" s="247"/>
      <c r="K182" s="289"/>
    </row>
    <row r="183" spans="2:11" ht="15" customHeight="1">
      <c r="B183" s="268"/>
      <c r="C183" s="247" t="s">
        <v>959</v>
      </c>
      <c r="D183" s="247"/>
      <c r="E183" s="247"/>
      <c r="F183" s="267" t="s">
        <v>884</v>
      </c>
      <c r="G183" s="247"/>
      <c r="H183" s="247" t="s">
        <v>960</v>
      </c>
      <c r="I183" s="247" t="s">
        <v>919</v>
      </c>
      <c r="J183" s="247"/>
      <c r="K183" s="289"/>
    </row>
    <row r="184" spans="2:11" ht="15" customHeight="1">
      <c r="B184" s="268"/>
      <c r="C184" s="247" t="s">
        <v>948</v>
      </c>
      <c r="D184" s="247"/>
      <c r="E184" s="247"/>
      <c r="F184" s="267" t="s">
        <v>884</v>
      </c>
      <c r="G184" s="247"/>
      <c r="H184" s="247" t="s">
        <v>961</v>
      </c>
      <c r="I184" s="247" t="s">
        <v>919</v>
      </c>
      <c r="J184" s="247"/>
      <c r="K184" s="289"/>
    </row>
    <row r="185" spans="2:11" ht="15" customHeight="1">
      <c r="B185" s="268"/>
      <c r="C185" s="247" t="s">
        <v>115</v>
      </c>
      <c r="D185" s="247"/>
      <c r="E185" s="247"/>
      <c r="F185" s="267" t="s">
        <v>890</v>
      </c>
      <c r="G185" s="247"/>
      <c r="H185" s="247" t="s">
        <v>962</v>
      </c>
      <c r="I185" s="247" t="s">
        <v>886</v>
      </c>
      <c r="J185" s="247">
        <v>50</v>
      </c>
      <c r="K185" s="289"/>
    </row>
    <row r="186" spans="2:11" ht="15" customHeight="1">
      <c r="B186" s="268"/>
      <c r="C186" s="247" t="s">
        <v>963</v>
      </c>
      <c r="D186" s="247"/>
      <c r="E186" s="247"/>
      <c r="F186" s="267" t="s">
        <v>890</v>
      </c>
      <c r="G186" s="247"/>
      <c r="H186" s="247" t="s">
        <v>964</v>
      </c>
      <c r="I186" s="247" t="s">
        <v>965</v>
      </c>
      <c r="J186" s="247"/>
      <c r="K186" s="289"/>
    </row>
    <row r="187" spans="2:11" ht="15" customHeight="1">
      <c r="B187" s="268"/>
      <c r="C187" s="247" t="s">
        <v>966</v>
      </c>
      <c r="D187" s="247"/>
      <c r="E187" s="247"/>
      <c r="F187" s="267" t="s">
        <v>890</v>
      </c>
      <c r="G187" s="247"/>
      <c r="H187" s="247" t="s">
        <v>967</v>
      </c>
      <c r="I187" s="247" t="s">
        <v>965</v>
      </c>
      <c r="J187" s="247"/>
      <c r="K187" s="289"/>
    </row>
    <row r="188" spans="2:11" ht="15" customHeight="1">
      <c r="B188" s="268"/>
      <c r="C188" s="247" t="s">
        <v>968</v>
      </c>
      <c r="D188" s="247"/>
      <c r="E188" s="247"/>
      <c r="F188" s="267" t="s">
        <v>890</v>
      </c>
      <c r="G188" s="247"/>
      <c r="H188" s="247" t="s">
        <v>969</v>
      </c>
      <c r="I188" s="247" t="s">
        <v>965</v>
      </c>
      <c r="J188" s="247"/>
      <c r="K188" s="289"/>
    </row>
    <row r="189" spans="2:11" ht="15" customHeight="1">
      <c r="B189" s="268"/>
      <c r="C189" s="301" t="s">
        <v>970</v>
      </c>
      <c r="D189" s="247"/>
      <c r="E189" s="247"/>
      <c r="F189" s="267" t="s">
        <v>890</v>
      </c>
      <c r="G189" s="247"/>
      <c r="H189" s="247" t="s">
        <v>971</v>
      </c>
      <c r="I189" s="247" t="s">
        <v>972</v>
      </c>
      <c r="J189" s="302" t="s">
        <v>973</v>
      </c>
      <c r="K189" s="289"/>
    </row>
    <row r="190" spans="2:11" ht="15" customHeight="1">
      <c r="B190" s="268"/>
      <c r="C190" s="253" t="s">
        <v>42</v>
      </c>
      <c r="D190" s="247"/>
      <c r="E190" s="247"/>
      <c r="F190" s="267" t="s">
        <v>884</v>
      </c>
      <c r="G190" s="247"/>
      <c r="H190" s="244" t="s">
        <v>974</v>
      </c>
      <c r="I190" s="247" t="s">
        <v>975</v>
      </c>
      <c r="J190" s="247"/>
      <c r="K190" s="289"/>
    </row>
    <row r="191" spans="2:11" ht="15" customHeight="1">
      <c r="B191" s="268"/>
      <c r="C191" s="253" t="s">
        <v>976</v>
      </c>
      <c r="D191" s="247"/>
      <c r="E191" s="247"/>
      <c r="F191" s="267" t="s">
        <v>884</v>
      </c>
      <c r="G191" s="247"/>
      <c r="H191" s="247" t="s">
        <v>977</v>
      </c>
      <c r="I191" s="247" t="s">
        <v>919</v>
      </c>
      <c r="J191" s="247"/>
      <c r="K191" s="289"/>
    </row>
    <row r="192" spans="2:11" ht="15" customHeight="1">
      <c r="B192" s="268"/>
      <c r="C192" s="253" t="s">
        <v>978</v>
      </c>
      <c r="D192" s="247"/>
      <c r="E192" s="247"/>
      <c r="F192" s="267" t="s">
        <v>884</v>
      </c>
      <c r="G192" s="247"/>
      <c r="H192" s="247" t="s">
        <v>979</v>
      </c>
      <c r="I192" s="247" t="s">
        <v>919</v>
      </c>
      <c r="J192" s="247"/>
      <c r="K192" s="289"/>
    </row>
    <row r="193" spans="2:11" ht="15" customHeight="1">
      <c r="B193" s="268"/>
      <c r="C193" s="253" t="s">
        <v>980</v>
      </c>
      <c r="D193" s="247"/>
      <c r="E193" s="247"/>
      <c r="F193" s="267" t="s">
        <v>890</v>
      </c>
      <c r="G193" s="247"/>
      <c r="H193" s="247" t="s">
        <v>981</v>
      </c>
      <c r="I193" s="247" t="s">
        <v>919</v>
      </c>
      <c r="J193" s="247"/>
      <c r="K193" s="289"/>
    </row>
    <row r="194" spans="2:11" ht="15" customHeight="1">
      <c r="B194" s="295"/>
      <c r="C194" s="303"/>
      <c r="D194" s="277"/>
      <c r="E194" s="277"/>
      <c r="F194" s="277"/>
      <c r="G194" s="277"/>
      <c r="H194" s="277"/>
      <c r="I194" s="277"/>
      <c r="J194" s="277"/>
      <c r="K194" s="296"/>
    </row>
    <row r="195" spans="2:11" ht="18.75" customHeight="1">
      <c r="B195" s="244"/>
      <c r="C195" s="247"/>
      <c r="D195" s="247"/>
      <c r="E195" s="247"/>
      <c r="F195" s="267"/>
      <c r="G195" s="247"/>
      <c r="H195" s="247"/>
      <c r="I195" s="247"/>
      <c r="J195" s="247"/>
      <c r="K195" s="244"/>
    </row>
    <row r="196" spans="2:11" ht="18.75" customHeight="1">
      <c r="B196" s="244"/>
      <c r="C196" s="247"/>
      <c r="D196" s="247"/>
      <c r="E196" s="247"/>
      <c r="F196" s="267"/>
      <c r="G196" s="247"/>
      <c r="H196" s="247"/>
      <c r="I196" s="247"/>
      <c r="J196" s="247"/>
      <c r="K196" s="244"/>
    </row>
    <row r="197" spans="2:11" ht="18.75" customHeight="1">
      <c r="B197" s="254"/>
      <c r="C197" s="254"/>
      <c r="D197" s="254"/>
      <c r="E197" s="254"/>
      <c r="F197" s="254"/>
      <c r="G197" s="254"/>
      <c r="H197" s="254"/>
      <c r="I197" s="254"/>
      <c r="J197" s="254"/>
      <c r="K197" s="254"/>
    </row>
    <row r="198" spans="2:11" ht="12">
      <c r="B198" s="236"/>
      <c r="C198" s="237"/>
      <c r="D198" s="237"/>
      <c r="E198" s="237"/>
      <c r="F198" s="237"/>
      <c r="G198" s="237"/>
      <c r="H198" s="237"/>
      <c r="I198" s="237"/>
      <c r="J198" s="237"/>
      <c r="K198" s="238"/>
    </row>
    <row r="199" spans="2:11" ht="22.2">
      <c r="B199" s="239"/>
      <c r="C199" s="364" t="s">
        <v>982</v>
      </c>
      <c r="D199" s="364"/>
      <c r="E199" s="364"/>
      <c r="F199" s="364"/>
      <c r="G199" s="364"/>
      <c r="H199" s="364"/>
      <c r="I199" s="364"/>
      <c r="J199" s="364"/>
      <c r="K199" s="240"/>
    </row>
    <row r="200" spans="2:11" ht="25.5" customHeight="1">
      <c r="B200" s="239"/>
      <c r="C200" s="304" t="s">
        <v>983</v>
      </c>
      <c r="D200" s="304"/>
      <c r="E200" s="304"/>
      <c r="F200" s="304" t="s">
        <v>984</v>
      </c>
      <c r="G200" s="305"/>
      <c r="H200" s="363" t="s">
        <v>985</v>
      </c>
      <c r="I200" s="363"/>
      <c r="J200" s="363"/>
      <c r="K200" s="240"/>
    </row>
    <row r="201" spans="2:11" ht="5.25" customHeight="1">
      <c r="B201" s="268"/>
      <c r="C201" s="265"/>
      <c r="D201" s="265"/>
      <c r="E201" s="265"/>
      <c r="F201" s="265"/>
      <c r="G201" s="247"/>
      <c r="H201" s="265"/>
      <c r="I201" s="265"/>
      <c r="J201" s="265"/>
      <c r="K201" s="289"/>
    </row>
    <row r="202" spans="2:11" ht="15" customHeight="1">
      <c r="B202" s="268"/>
      <c r="C202" s="247" t="s">
        <v>975</v>
      </c>
      <c r="D202" s="247"/>
      <c r="E202" s="247"/>
      <c r="F202" s="267" t="s">
        <v>43</v>
      </c>
      <c r="G202" s="247"/>
      <c r="H202" s="362" t="s">
        <v>986</v>
      </c>
      <c r="I202" s="362"/>
      <c r="J202" s="362"/>
      <c r="K202" s="289"/>
    </row>
    <row r="203" spans="2:11" ht="15" customHeight="1">
      <c r="B203" s="268"/>
      <c r="C203" s="274"/>
      <c r="D203" s="247"/>
      <c r="E203" s="247"/>
      <c r="F203" s="267" t="s">
        <v>44</v>
      </c>
      <c r="G203" s="247"/>
      <c r="H203" s="362" t="s">
        <v>987</v>
      </c>
      <c r="I203" s="362"/>
      <c r="J203" s="362"/>
      <c r="K203" s="289"/>
    </row>
    <row r="204" spans="2:11" ht="15" customHeight="1">
      <c r="B204" s="268"/>
      <c r="C204" s="274"/>
      <c r="D204" s="247"/>
      <c r="E204" s="247"/>
      <c r="F204" s="267" t="s">
        <v>47</v>
      </c>
      <c r="G204" s="247"/>
      <c r="H204" s="362" t="s">
        <v>988</v>
      </c>
      <c r="I204" s="362"/>
      <c r="J204" s="362"/>
      <c r="K204" s="289"/>
    </row>
    <row r="205" spans="2:11" ht="15" customHeight="1">
      <c r="B205" s="268"/>
      <c r="C205" s="247"/>
      <c r="D205" s="247"/>
      <c r="E205" s="247"/>
      <c r="F205" s="267" t="s">
        <v>45</v>
      </c>
      <c r="G205" s="247"/>
      <c r="H205" s="362" t="s">
        <v>989</v>
      </c>
      <c r="I205" s="362"/>
      <c r="J205" s="362"/>
      <c r="K205" s="289"/>
    </row>
    <row r="206" spans="2:11" ht="15" customHeight="1">
      <c r="B206" s="268"/>
      <c r="C206" s="247"/>
      <c r="D206" s="247"/>
      <c r="E206" s="247"/>
      <c r="F206" s="267" t="s">
        <v>46</v>
      </c>
      <c r="G206" s="247"/>
      <c r="H206" s="362" t="s">
        <v>990</v>
      </c>
      <c r="I206" s="362"/>
      <c r="J206" s="362"/>
      <c r="K206" s="289"/>
    </row>
    <row r="207" spans="2:11" ht="15" customHeight="1">
      <c r="B207" s="268"/>
      <c r="C207" s="247"/>
      <c r="D207" s="247"/>
      <c r="E207" s="247"/>
      <c r="F207" s="267"/>
      <c r="G207" s="247"/>
      <c r="H207" s="247"/>
      <c r="I207" s="247"/>
      <c r="J207" s="247"/>
      <c r="K207" s="289"/>
    </row>
    <row r="208" spans="2:11" ht="15" customHeight="1">
      <c r="B208" s="268"/>
      <c r="C208" s="247" t="s">
        <v>931</v>
      </c>
      <c r="D208" s="247"/>
      <c r="E208" s="247"/>
      <c r="F208" s="267" t="s">
        <v>79</v>
      </c>
      <c r="G208" s="247"/>
      <c r="H208" s="362" t="s">
        <v>991</v>
      </c>
      <c r="I208" s="362"/>
      <c r="J208" s="362"/>
      <c r="K208" s="289"/>
    </row>
    <row r="209" spans="2:11" ht="15" customHeight="1">
      <c r="B209" s="268"/>
      <c r="C209" s="274"/>
      <c r="D209" s="247"/>
      <c r="E209" s="247"/>
      <c r="F209" s="267" t="s">
        <v>826</v>
      </c>
      <c r="G209" s="247"/>
      <c r="H209" s="362" t="s">
        <v>827</v>
      </c>
      <c r="I209" s="362"/>
      <c r="J209" s="362"/>
      <c r="K209" s="289"/>
    </row>
    <row r="210" spans="2:11" ht="15" customHeight="1">
      <c r="B210" s="268"/>
      <c r="C210" s="247"/>
      <c r="D210" s="247"/>
      <c r="E210" s="247"/>
      <c r="F210" s="267" t="s">
        <v>824</v>
      </c>
      <c r="G210" s="247"/>
      <c r="H210" s="362" t="s">
        <v>992</v>
      </c>
      <c r="I210" s="362"/>
      <c r="J210" s="362"/>
      <c r="K210" s="289"/>
    </row>
    <row r="211" spans="2:11" ht="15" customHeight="1">
      <c r="B211" s="306"/>
      <c r="C211" s="274"/>
      <c r="D211" s="274"/>
      <c r="E211" s="274"/>
      <c r="F211" s="267" t="s">
        <v>828</v>
      </c>
      <c r="G211" s="253"/>
      <c r="H211" s="361" t="s">
        <v>829</v>
      </c>
      <c r="I211" s="361"/>
      <c r="J211" s="361"/>
      <c r="K211" s="307"/>
    </row>
    <row r="212" spans="2:11" ht="15" customHeight="1">
      <c r="B212" s="306"/>
      <c r="C212" s="274"/>
      <c r="D212" s="274"/>
      <c r="E212" s="274"/>
      <c r="F212" s="267" t="s">
        <v>830</v>
      </c>
      <c r="G212" s="253"/>
      <c r="H212" s="361" t="s">
        <v>993</v>
      </c>
      <c r="I212" s="361"/>
      <c r="J212" s="361"/>
      <c r="K212" s="307"/>
    </row>
    <row r="213" spans="2:11" ht="15" customHeight="1">
      <c r="B213" s="306"/>
      <c r="C213" s="274"/>
      <c r="D213" s="274"/>
      <c r="E213" s="274"/>
      <c r="F213" s="308"/>
      <c r="G213" s="253"/>
      <c r="H213" s="309"/>
      <c r="I213" s="309"/>
      <c r="J213" s="309"/>
      <c r="K213" s="307"/>
    </row>
    <row r="214" spans="2:11" ht="15" customHeight="1">
      <c r="B214" s="306"/>
      <c r="C214" s="247" t="s">
        <v>955</v>
      </c>
      <c r="D214" s="274"/>
      <c r="E214" s="274"/>
      <c r="F214" s="267">
        <v>1</v>
      </c>
      <c r="G214" s="253"/>
      <c r="H214" s="361" t="s">
        <v>994</v>
      </c>
      <c r="I214" s="361"/>
      <c r="J214" s="361"/>
      <c r="K214" s="307"/>
    </row>
    <row r="215" spans="2:11" ht="15" customHeight="1">
      <c r="B215" s="306"/>
      <c r="C215" s="274"/>
      <c r="D215" s="274"/>
      <c r="E215" s="274"/>
      <c r="F215" s="267">
        <v>2</v>
      </c>
      <c r="G215" s="253"/>
      <c r="H215" s="361" t="s">
        <v>995</v>
      </c>
      <c r="I215" s="361"/>
      <c r="J215" s="361"/>
      <c r="K215" s="307"/>
    </row>
    <row r="216" spans="2:11" ht="15" customHeight="1">
      <c r="B216" s="306"/>
      <c r="C216" s="274"/>
      <c r="D216" s="274"/>
      <c r="E216" s="274"/>
      <c r="F216" s="267">
        <v>3</v>
      </c>
      <c r="G216" s="253"/>
      <c r="H216" s="361" t="s">
        <v>996</v>
      </c>
      <c r="I216" s="361"/>
      <c r="J216" s="361"/>
      <c r="K216" s="307"/>
    </row>
    <row r="217" spans="2:11" ht="15" customHeight="1">
      <c r="B217" s="306"/>
      <c r="C217" s="274"/>
      <c r="D217" s="274"/>
      <c r="E217" s="274"/>
      <c r="F217" s="267">
        <v>4</v>
      </c>
      <c r="G217" s="253"/>
      <c r="H217" s="361" t="s">
        <v>997</v>
      </c>
      <c r="I217" s="361"/>
      <c r="J217" s="361"/>
      <c r="K217" s="307"/>
    </row>
    <row r="218" spans="2:11" ht="12.75" customHeight="1">
      <c r="B218" s="310"/>
      <c r="C218" s="311"/>
      <c r="D218" s="311"/>
      <c r="E218" s="311"/>
      <c r="F218" s="311"/>
      <c r="G218" s="311"/>
      <c r="H218" s="311"/>
      <c r="I218" s="311"/>
      <c r="J218" s="311"/>
      <c r="K218" s="312"/>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Tomáš-NTB\Tomáš</dc:creator>
  <cp:keywords/>
  <dc:description/>
  <cp:lastModifiedBy>Tomáš Pacola</cp:lastModifiedBy>
  <cp:lastPrinted>2019-04-29T17:15:24Z</cp:lastPrinted>
  <dcterms:created xsi:type="dcterms:W3CDTF">2019-04-29T17:06:28Z</dcterms:created>
  <dcterms:modified xsi:type="dcterms:W3CDTF">2019-04-29T17:15:29Z</dcterms:modified>
  <cp:category/>
  <cp:version/>
  <cp:contentType/>
  <cp:contentStatus/>
</cp:coreProperties>
</file>