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16" yWindow="65416" windowWidth="29040" windowHeight="15840" activeTab="2"/>
  </bookViews>
  <sheets>
    <sheet name="Rekapitulace stavby" sheetId="1" r:id="rId1"/>
    <sheet name="1 - Stavební část" sheetId="2" r:id="rId2"/>
    <sheet name="2 - Elektro" sheetId="3" r:id="rId3"/>
    <sheet name="3 - ZTI" sheetId="4" r:id="rId4"/>
    <sheet name="4 - VYT" sheetId="5" r:id="rId5"/>
    <sheet name="VRN - Ostatní a vedlejší ..." sheetId="6" r:id="rId6"/>
    <sheet name="Pokyny pro vyplnění" sheetId="7" r:id="rId7"/>
  </sheets>
  <definedNames>
    <definedName name="_xlnm._FilterDatabase" localSheetId="1" hidden="1">'1 - Stavební část'!$C$105:$K$770</definedName>
    <definedName name="_xlnm._FilterDatabase" localSheetId="2" hidden="1">'2 - Elektro'!$C$85:$K$210</definedName>
    <definedName name="_xlnm._FilterDatabase" localSheetId="3" hidden="1">'3 - ZTI'!$C$85:$K$162</definedName>
    <definedName name="_xlnm._FilterDatabase" localSheetId="4" hidden="1">'4 - VYT'!$C$82:$K$135</definedName>
    <definedName name="_xlnm._FilterDatabase" localSheetId="5" hidden="1">'VRN - Ostatní a vedlejší ...'!$C$79:$K$94</definedName>
    <definedName name="_xlnm.Print_Area" localSheetId="1">'1 - Stavební část'!$C$4:$J$39,'1 - Stavební část'!$C$45:$J$87,'1 - Stavební část'!$C$93:$K$770</definedName>
    <definedName name="_xlnm.Print_Area" localSheetId="2">'2 - Elektro'!$C$4:$J$39,'2 - Elektro'!$C$45:$J$67,'2 - Elektro'!$C$73:$K$210</definedName>
    <definedName name="_xlnm.Print_Area" localSheetId="3">'3 - ZTI'!$C$4:$J$39,'3 - ZTI'!$C$45:$J$67,'3 - ZTI'!$C$73:$K$162</definedName>
    <definedName name="_xlnm.Print_Area" localSheetId="4">'4 - VYT'!$C$4:$J$39,'4 - VYT'!$C$45:$J$64,'4 - VYT'!$C$70:$K$135</definedName>
    <definedName name="_xlnm.Print_Area" localSheetId="6">'Pokyny pro vyplnění'!$B$2:$K$71,'Pokyny pro vyplnění'!$B$74:$K$118,'Pokyny pro vyplnění'!$B$121:$K$161,'Pokyny pro vyplnění'!$B$164:$K$218</definedName>
    <definedName name="_xlnm.Print_Area" localSheetId="0">'Rekapitulace stavby'!$D$4:$AO$36,'Rekapitulace stavby'!$C$42:$AQ$60</definedName>
    <definedName name="_xlnm.Print_Area" localSheetId="5">'VRN - Ostatní a vedlejší ...'!$C$4:$J$39,'VRN - Ostatní a vedlejší ...'!$C$45:$J$61,'VRN - Ostatní a vedlejší ...'!$C$67:$K$94</definedName>
    <definedName name="_xlnm.Print_Titles" localSheetId="0">'Rekapitulace stavby'!$52:$52</definedName>
    <definedName name="_xlnm.Print_Titles" localSheetId="1">'1 - Stavební část'!$105:$105</definedName>
    <definedName name="_xlnm.Print_Titles" localSheetId="2">'2 - Elektro'!$85:$85</definedName>
    <definedName name="_xlnm.Print_Titles" localSheetId="3">'3 - ZTI'!$85:$85</definedName>
    <definedName name="_xlnm.Print_Titles" localSheetId="4">'4 - VYT'!$82:$82</definedName>
    <definedName name="_xlnm.Print_Titles" localSheetId="5">'VRN - Ostatní a vedlejší ...'!$79:$79</definedName>
  </definedNames>
  <calcPr calcId="181029"/>
</workbook>
</file>

<file path=xl/sharedStrings.xml><?xml version="1.0" encoding="utf-8"?>
<sst xmlns="http://schemas.openxmlformats.org/spreadsheetml/2006/main" count="11393" uniqueCount="2042">
  <si>
    <t>Export Komplet</t>
  </si>
  <si>
    <t>VZ</t>
  </si>
  <si>
    <t>2.0</t>
  </si>
  <si>
    <t/>
  </si>
  <si>
    <t>False</t>
  </si>
  <si>
    <t>{9aa2b7fa-bef9-45b4-b3f5-d580cc9ec17d}</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</si>
  <si>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</si>
  <si>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</si>
  <si>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</si>
  <si>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</si>
  <si>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</si>
  <si>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</si>
  <si>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</si>
  <si>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</si>
  <si>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</si>
  <si>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</si>
  <si>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</si>
  <si>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</si>
  <si>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PŘÍSTAVBA ZÁKLADNÍ A MATEŘSKÉ ŠKOLY B-ENGLISH OBEC KRÁLŮV DVŮR</t>
  </si>
  <si>
    <t>KSO:</t>
  </si>
  <si>
    <t>CC-CZ:</t>
  </si>
  <si>
    <t>Místo:</t>
  </si>
  <si>
    <t>Tři Vršky 691, 267 01 Králův Dvůr</t>
  </si>
  <si>
    <t>Datum:</t>
  </si>
  <si>
    <t>4. 7. 2023</t>
  </si>
  <si>
    <t>Zadavatel:</t>
  </si>
  <si>
    <t>IČ:</t>
  </si>
  <si>
    <t>Soukromá Základní škola a Mateřská škola B-English</t>
  </si>
  <si>
    <t>DIČ:</t>
  </si>
  <si>
    <t>Uchazeč:</t>
  </si>
  <si>
    <t>Vyplň údaj</t>
  </si>
  <si>
    <t>Projektant:</t>
  </si>
  <si>
    <t>RAFPRO s.r.o.</t>
  </si>
  <si>
    <t>True</t>
  </si>
  <si>
    <t>Zpracovatel:</t>
  </si>
  <si>
    <t xml:space="preserve"> </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</si>
  <si>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</si>
  <si>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</si>
  <si>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</si>
  <si>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</si>
  <si>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</si>
  <si>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</si>
  <si>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</si>
  <si>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</si>
  <si>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</si>
  <si>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</si>
  <si>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</si>
  <si>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</si>
  <si>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</si>
  <si>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</si>
  <si>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</si>
  <si>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</si>
  <si>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</si>
  <si>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</si>
  <si>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</si>
  <si>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</si>
  <si>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</si>
  <si>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</si>
  <si>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</si>
  <si>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</si>
  <si>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</si>
  <si>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</si>
  <si>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</si>
  <si>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</si>
  <si>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</si>
  <si>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</si>
  <si>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</si>
  <si>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</si>
  <si>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</si>
  <si>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</si>
  <si>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</si>
  <si>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</si>
  <si>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</si>
  <si>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</si>
  <si>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</si>
  <si>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</si>
  <si>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</si>
  <si>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Stavební část</t>
  </si>
  <si>
    <t>STA</t>
  </si>
  <si>
    <t>{fb4f7a13-bcaa-4336-9d05-420a58158210}</t>
  </si>
  <si>
    <t>2</t>
  </si>
  <si>
    <t>Elektro</t>
  </si>
  <si>
    <t>{72f481df-3ebc-4b32-81d3-4806b5f4a41b}</t>
  </si>
  <si>
    <t>3</t>
  </si>
  <si>
    <t>ZTI</t>
  </si>
  <si>
    <t>{56017300-e366-415b-b0fd-33ae48dc8ba3}</t>
  </si>
  <si>
    <t>4</t>
  </si>
  <si>
    <t>VYT</t>
  </si>
  <si>
    <t>{c424752d-e896-4c6d-8126-cc9b05a64a52}</t>
  </si>
  <si>
    <t>VRN</t>
  </si>
  <si>
    <t>Ostatní a vedlejší náklady</t>
  </si>
  <si>
    <t>{8c0fbea4-064b-4d10-af0e-89ddc43bc164}</t>
  </si>
  <si>
    <t>KRYCÍ LIST SOUPISU PRACÍ</t>
  </si>
  <si>
    <t>Objekt:</t>
  </si>
  <si>
    <t>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</si>
  <si>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</si>
  <si>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</si>
  <si>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</si>
  <si>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</si>
  <si>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</si>
  <si>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</si>
  <si>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</si>
  <si>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</si>
  <si>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</si>
  <si>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</si>
  <si>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</si>
  <si>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</si>
  <si>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</si>
  <si>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</si>
  <si>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</si>
  <si>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</si>
  <si>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</si>
  <si>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</si>
  <si>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</si>
  <si>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</si>
  <si>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</si>
  <si>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</si>
  <si>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</si>
  <si>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</si>
  <si>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</si>
  <si>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</si>
  <si>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</si>
  <si>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</si>
  <si>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776 - Podlahy povlakové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</si>
  <si>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</si>
  <si>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</si>
  <si>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</si>
  <si>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</si>
  <si>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</si>
  <si>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</si>
  <si>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</si>
  <si>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</si>
  <si>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</si>
  <si>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</si>
  <si>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</si>
  <si>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</si>
  <si>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</si>
  <si>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</si>
  <si>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</si>
  <si>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</si>
  <si>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</si>
  <si>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</si>
  <si>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</si>
  <si>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</si>
  <si>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</si>
  <si>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vozovek a ploch s přemístěním hmot na skládku na vzdálenost do 3 m nebo s naložením na dopravní prostředek, s jakoukoliv výplní spár ručně ze zámkové dlažby s ložem z kameniva</t>
  </si>
  <si>
    <t>m2</t>
  </si>
  <si>
    <t>CS ÚRS 2023 02</t>
  </si>
  <si>
    <t>-87976599</t>
  </si>
  <si>
    <t>Online PSC</t>
  </si>
  <si>
    <t>https://podminky.urs.cz/item/CS_URS_2023_02/113106171</t>
  </si>
  <si>
    <t>VV</t>
  </si>
  <si>
    <t>200,0</t>
  </si>
  <si>
    <t>Součet</t>
  </si>
  <si>
    <t>115101201</t>
  </si>
  <si>
    <t>Čerpání vody na dopravní výšku do 10 m s uvažovaným průměrným přítokem do 500 l/min</t>
  </si>
  <si>
    <t>hod</t>
  </si>
  <si>
    <t>1461509216</t>
  </si>
  <si>
    <t>https://podminky.urs.cz/item/CS_URS_2023_02/115101201</t>
  </si>
  <si>
    <t>50</t>
  </si>
  <si>
    <t>115101301</t>
  </si>
  <si>
    <t>Pohotovost záložní čerpací soupravy pro dopravní výšku do 10 m s uvažovaným průměrným přítokem do 500 l/min</t>
  </si>
  <si>
    <t>den</t>
  </si>
  <si>
    <t>-749850693</t>
  </si>
  <si>
    <t>https://podminky.urs.cz/item/CS_URS_2023_02/115101301</t>
  </si>
  <si>
    <t>122251103</t>
  </si>
  <si>
    <t>Odkopávky a prokopávky nezapažené strojně v hornině třídy těžitelnosti I skupiny 3 přes 50 do 100 m3</t>
  </si>
  <si>
    <t>m3</t>
  </si>
  <si>
    <t>1029840874</t>
  </si>
  <si>
    <t>https://podminky.urs.cz/item/CS_URS_2023_02/122251103</t>
  </si>
  <si>
    <t>200,0*(0,08+0,03+0,1+0,2+0,1-0,08)</t>
  </si>
  <si>
    <t>-(0,4*0,4*5+0,4*0,6*2+9,4*0,2)</t>
  </si>
  <si>
    <t>5</t>
  </si>
  <si>
    <t>132251103</t>
  </si>
  <si>
    <t>Hloubení nezapažených rýh šířky do 800 mm strojně s urovnáním dna do předepsaného profilu a spádu v hornině třídy těžitelnosti I skupiny 3 přes 50 do 100 m3</t>
  </si>
  <si>
    <t>183861847</t>
  </si>
  <si>
    <t>https://podminky.urs.cz/item/CS_URS_2023_02/132251103</t>
  </si>
  <si>
    <t>(3,725+6,2+10,3+10,3+10,3+10,3)*(0,6+0,6+0,6)*(0,96-0,36)</t>
  </si>
  <si>
    <t>(1,2+1,2)*(0,6+0,6+0,6)*(0,96-0,15)</t>
  </si>
  <si>
    <t>6</t>
  </si>
  <si>
    <t>167151101</t>
  </si>
  <si>
    <t>Nakládání, skládání a překládání neulehlého výkopku nebo sypaniny strojně nakládání, množství do 100 m3, z horniny třídy těžitelnosti I, skupiny 1 až 3</t>
  </si>
  <si>
    <t>34324192</t>
  </si>
  <si>
    <t>https://podminky.urs.cz/item/CS_URS_2023_02/167151101</t>
  </si>
  <si>
    <t>zemina z pilot</t>
  </si>
  <si>
    <t>3,14*0,3*0,3*6,5*3</t>
  </si>
  <si>
    <t>3,14*0,3*0,3*4,0*13</t>
  </si>
  <si>
    <t>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</si>
  <si>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</si>
  <si>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</si>
  <si>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1850139821</t>
  </si>
  <si>
    <t>https://podminky.urs.cz/item/CS_URS_2023_02/162751117</t>
  </si>
  <si>
    <t>výkop</t>
  </si>
  <si>
    <t>58,714+82,84+20,206</t>
  </si>
  <si>
    <t>-zásyp</t>
  </si>
  <si>
    <t>-39,143</t>
  </si>
  <si>
    <t>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</si>
  <si>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</si>
  <si>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</si>
  <si>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-1709935996</t>
  </si>
  <si>
    <t>https://podminky.urs.cz/item/CS_URS_2023_02/162751119</t>
  </si>
  <si>
    <t>122,617*10 'Přepočtené koeficientem množství</t>
  </si>
  <si>
    <t>9</t>
  </si>
  <si>
    <t>171201231</t>
  </si>
  <si>
    <t>Poplatek za uložení stavebního odpadu na recyklační skládce (skládkovné) zeminy a kamení zatříděného do Katalogu odpadů pod kódem 17 05 04</t>
  </si>
  <si>
    <t>t</t>
  </si>
  <si>
    <t>1889647147</t>
  </si>
  <si>
    <t>https://podminky.urs.cz/item/CS_URS_2023_02/171201231</t>
  </si>
  <si>
    <t>122,617*2 'Přepočtené koeficientem množství</t>
  </si>
  <si>
    <t>10</t>
  </si>
  <si>
    <t>171251201</t>
  </si>
  <si>
    <t>Uložení sypaniny na skládky nebo meziskládky bez hutnění s upravením uložené sypaniny do předepsaného tvaru</t>
  </si>
  <si>
    <t>-400071864</t>
  </si>
  <si>
    <t>https://podminky.urs.cz/item/CS_URS_2023_02/171251201</t>
  </si>
  <si>
    <t>11</t>
  </si>
  <si>
    <t>174151101</t>
  </si>
  <si>
    <t>Zásyp sypaninou z jakékoliv horniny strojně s uložením výkopku ve vrstvách se zhutněním jam, šachet, rýh nebo kolem objektů v těchto vykopávkách</t>
  </si>
  <si>
    <t>-1322238460</t>
  </si>
  <si>
    <t>https://podminky.urs.cz/item/CS_URS_2023_02/174151101</t>
  </si>
  <si>
    <t>kolem prahů</t>
  </si>
  <si>
    <t>58,714-19,571</t>
  </si>
  <si>
    <t>12</t>
  </si>
  <si>
    <t>181951112</t>
  </si>
  <si>
    <t>Úprava pláně vyrovnáním výškových rozdílů strojně v hornině třídy těžitelnosti I, skupiny 1 až 3 se zhutněním</t>
  </si>
  <si>
    <t>2055254845</t>
  </si>
  <si>
    <t>https://podminky.urs.cz/item/CS_URS_2023_02/181951112</t>
  </si>
  <si>
    <t>Zakládání</t>
  </si>
  <si>
    <t>13</t>
  </si>
  <si>
    <t>226212114</t>
  </si>
  <si>
    <t>Velkoprofilové vrty náběrovým vrtáním svislé zapažené ocelovými pažnicemi průměru přes 550 do 650 mm, v hl od 0 do 5 m v hornině tř. IV</t>
  </si>
  <si>
    <t>m</t>
  </si>
  <si>
    <t>-1549980407</t>
  </si>
  <si>
    <t>https://podminky.urs.cz/item/CS_URS_2023_02/226212114</t>
  </si>
  <si>
    <t>4,0*13</t>
  </si>
  <si>
    <t>14</t>
  </si>
  <si>
    <t>226212214</t>
  </si>
  <si>
    <t>Velkoprofilové vrty náběrovým vrtáním svislé zapažené ocelovými pažnicemi průměru přes 550 do 650 mm, v hl od 0 do 10 m v hornině tř. IV</t>
  </si>
  <si>
    <t>493119001</t>
  </si>
  <si>
    <t>https://podminky.urs.cz/item/CS_URS_2023_02/226212214</t>
  </si>
  <si>
    <t>6,5*3</t>
  </si>
  <si>
    <t>231212112</t>
  </si>
  <si>
    <t>Zřízení výplně pilot zapažených s vytažením pažnic z vrtu svislých z betonu železového, v hl od 0 do 10 m, při průměru piloty přes 450 do 650 mm</t>
  </si>
  <si>
    <t>1983207522</t>
  </si>
  <si>
    <t>https://podminky.urs.cz/item/CS_URS_2023_02/231212112</t>
  </si>
  <si>
    <t>16</t>
  </si>
  <si>
    <t>M</t>
  </si>
  <si>
    <t>58933322-2</t>
  </si>
  <si>
    <t>beton C 30/37 XC1</t>
  </si>
  <si>
    <t>1018980593</t>
  </si>
  <si>
    <t>20,206*1,05 'Přepočtené koeficientem množství</t>
  </si>
  <si>
    <t>17</t>
  </si>
  <si>
    <t>231611114</t>
  </si>
  <si>
    <t>Výztuž pilot betonovaných do země z oceli 10 505 (R)</t>
  </si>
  <si>
    <t>335380382</t>
  </si>
  <si>
    <t>https://podminky.urs.cz/item/CS_URS_2023_02/231611114</t>
  </si>
  <si>
    <t>viz statíka</t>
  </si>
  <si>
    <t>1,0429</t>
  </si>
  <si>
    <t>1,043*1,08 'Přepočtené koeficientem množství</t>
  </si>
  <si>
    <t>18</t>
  </si>
  <si>
    <t>274321611</t>
  </si>
  <si>
    <t>Základy z betonu železového (bez výztuže) pasy z betonu bez zvláštních nároků na prostředí tř. C 30/37</t>
  </si>
  <si>
    <t>1848740016</t>
  </si>
  <si>
    <t>https://podminky.urs.cz/item/CS_URS_2023_02/274321611</t>
  </si>
  <si>
    <t>(3,725+6,2+10,3+10,3+10,3+10,3)*0,6*(0,96-0,36)</t>
  </si>
  <si>
    <t>(1,2+1,2)*0,6*(0,96-0,15)</t>
  </si>
  <si>
    <t>19</t>
  </si>
  <si>
    <t>274351121</t>
  </si>
  <si>
    <t>Bednění základů pasů rovné zřízení</t>
  </si>
  <si>
    <t>-864982013</t>
  </si>
  <si>
    <t>https://podminky.urs.cz/item/CS_URS_2023_02/274351121</t>
  </si>
  <si>
    <t>(3,725+6,2+10,3+10,3+10,3+10,3)*(0,96-0,36)*2*1,05</t>
  </si>
  <si>
    <t>(0,6*10)*(0,96-0,36)*1,05</t>
  </si>
  <si>
    <t>(1,2+1,2)*(0,96-0,15)*2*1,05</t>
  </si>
  <si>
    <t>(0,6*3)*(0,96-0,15)*1,05</t>
  </si>
  <si>
    <t>20</t>
  </si>
  <si>
    <t>274351122</t>
  </si>
  <si>
    <t>Bednění základů pasů rovné odstranění</t>
  </si>
  <si>
    <t>-1461470387</t>
  </si>
  <si>
    <t>https://podminky.urs.cz/item/CS_URS_2023_02/274351122</t>
  </si>
  <si>
    <t>274361821</t>
  </si>
  <si>
    <t>Výztuž základů pasů z betonářské oceli 10 505 (R) nebo BSt 500</t>
  </si>
  <si>
    <t>-863279075</t>
  </si>
  <si>
    <t>https://podminky.urs.cz/item/CS_URS_2023_02/274361821</t>
  </si>
  <si>
    <t>viz. statika</t>
  </si>
  <si>
    <t>1,4851</t>
  </si>
  <si>
    <t>1,485*1,08 'Přepočtené koeficientem množství</t>
  </si>
  <si>
    <t>Svislé a kompletní konstrukce</t>
  </si>
  <si>
    <t>22</t>
  </si>
  <si>
    <t>311113152-2</t>
  </si>
  <si>
    <t>Nadzákladové zdi z tvárnic ztraceného bednění betonových hladkých, včetně výplně z betonu třídy C 30/37, tloušťky zdiva přes 150 do 200 mm</t>
  </si>
  <si>
    <t>-1522052075</t>
  </si>
  <si>
    <t>(9,4+4,3+1,6+6,4)*3,65</t>
  </si>
  <si>
    <t>23</t>
  </si>
  <si>
    <t>311361821</t>
  </si>
  <si>
    <t>Výztuž nadzákladových zdí nosných svislých nebo odkloněných od svislice, rovných nebo oblých z betonářské oceli 10 505 (R) nebo BSt 500</t>
  </si>
  <si>
    <t>-1052259937</t>
  </si>
  <si>
    <t>https://podminky.urs.cz/item/CS_URS_2023_02/311361821</t>
  </si>
  <si>
    <t>1,7952</t>
  </si>
  <si>
    <t>1,795*1,08 'Přepočtené koeficientem množství</t>
  </si>
  <si>
    <t>24</t>
  </si>
  <si>
    <t>330321610</t>
  </si>
  <si>
    <t>Sloupy, pilíře, táhla, rámové stojky, vzpěry z betonu železového (bez výztuže) bez zvláštních nároků na vliv prostředí tř. C 30/37</t>
  </si>
  <si>
    <t>238008104</t>
  </si>
  <si>
    <t>https://podminky.urs.cz/item/CS_URS_2023_02/330321610</t>
  </si>
  <si>
    <t>0,4*0,4*3,65*11</t>
  </si>
  <si>
    <t>25</t>
  </si>
  <si>
    <t>331351121</t>
  </si>
  <si>
    <t>Bednění hranatých sloupů a pilířů včetně vzepření průřezu pravoúhlého čtyřúhelníka výšky do 4 m, průřezu přes 0,08 do 0,16 m2 zřízení</t>
  </si>
  <si>
    <t>-998716043</t>
  </si>
  <si>
    <t>https://podminky.urs.cz/item/CS_URS_2023_02/331351121</t>
  </si>
  <si>
    <t>0,4*4*3,65*11*1,05</t>
  </si>
  <si>
    <t>26</t>
  </si>
  <si>
    <t>331351122</t>
  </si>
  <si>
    <t>Bednění hranatých sloupů a pilířů včetně vzepření průřezu pravoúhlého čtyřúhelníka výšky do 4 m, průřezu přes 0,08 do 0,16 m2 odstranění</t>
  </si>
  <si>
    <t>1804385511</t>
  </si>
  <si>
    <t>https://podminky.urs.cz/item/CS_URS_2023_02/331351122</t>
  </si>
  <si>
    <t>27</t>
  </si>
  <si>
    <t>331361821</t>
  </si>
  <si>
    <t>Výztuž sloupů, pilířů, rámových stojek, táhel nebo vzpěr hranatých svislých nebo šikmých (odkloněných) z betonářské oceli 10 505 (R) nebo BSt 500</t>
  </si>
  <si>
    <t>2135946130</t>
  </si>
  <si>
    <t>https://podminky.urs.cz/item/CS_URS_2023_02/331361821</t>
  </si>
  <si>
    <t>0,5368</t>
  </si>
  <si>
    <t>0,537*1,08 'Přepočtené koeficientem množství</t>
  </si>
  <si>
    <t>Vodorovné konstrukce</t>
  </si>
  <si>
    <t>28</t>
  </si>
  <si>
    <t>411321616</t>
  </si>
  <si>
    <t>Stropy z betonu železového (bez výztuže) stropů deskových, plochých střech, desek balkonových, desek hřibových stropů včetně hlavic hřibových sloupů tř. C 30/37</t>
  </si>
  <si>
    <t>-1262981607</t>
  </si>
  <si>
    <t>https://podminky.urs.cz/item/CS_URS_2023_02/411321616</t>
  </si>
  <si>
    <t>199,5*0,3</t>
  </si>
  <si>
    <t>29</t>
  </si>
  <si>
    <t>411351021</t>
  </si>
  <si>
    <t>Bednění stropních konstrukcí - bez podpěrné konstrukce desek tloušťky stropní desky přes 25 do 50 cm zřízení</t>
  </si>
  <si>
    <t>938700350</t>
  </si>
  <si>
    <t>https://podminky.urs.cz/item/CS_URS_2023_02/411351021</t>
  </si>
  <si>
    <t>199,5</t>
  </si>
  <si>
    <t>(69,1-9,7)*0,3</t>
  </si>
  <si>
    <t>30</t>
  </si>
  <si>
    <t>411351022</t>
  </si>
  <si>
    <t>Bednění stropních konstrukcí - bez podpěrné konstrukce desek tloušťky stropní desky přes 25 do 50 cm odstranění</t>
  </si>
  <si>
    <t>-1816740090</t>
  </si>
  <si>
    <t>https://podminky.urs.cz/item/CS_URS_2023_02/411351022</t>
  </si>
  <si>
    <t>31</t>
  </si>
  <si>
    <t>411354315</t>
  </si>
  <si>
    <t>Podpěrná konstrukce stropů - desek, kleneb a skořepin výška podepření do 4 m tloušťka stropu přes 25 do 35 cm zřízení</t>
  </si>
  <si>
    <t>-465577517</t>
  </si>
  <si>
    <t>https://podminky.urs.cz/item/CS_URS_2023_02/411354315</t>
  </si>
  <si>
    <t>32</t>
  </si>
  <si>
    <t>411354316</t>
  </si>
  <si>
    <t>Podpěrná konstrukce stropů - desek, kleneb a skořepin výška podepření do 4 m tloušťka stropu přes 25 do 35 cm odstranění</t>
  </si>
  <si>
    <t>-1542300961</t>
  </si>
  <si>
    <t>https://podminky.urs.cz/item/CS_URS_2023_02/411354316</t>
  </si>
  <si>
    <t>33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</si>
  <si>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</si>
  <si>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</si>
  <si>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-1410865932</t>
  </si>
  <si>
    <t>https://podminky.urs.cz/item/CS_URS_2023_02/411361821</t>
  </si>
  <si>
    <t>9,253</t>
  </si>
  <si>
    <t>9,253*1,08 'Přepočtené koeficientem množství</t>
  </si>
  <si>
    <t>Komunikace pozemní</t>
  </si>
  <si>
    <t>34</t>
  </si>
  <si>
    <t>564231111</t>
  </si>
  <si>
    <t>Podklad nebo podsyp ze štěrkopísku ŠP s rozprostřením, vlhčením a zhutněním plochy přes 100 m2, po zhutnění tl. 100 mm</t>
  </si>
  <si>
    <t>857042329</t>
  </si>
  <si>
    <t>https://podminky.urs.cz/item/CS_URS_2023_02/564231111</t>
  </si>
  <si>
    <t>35</t>
  </si>
  <si>
    <t>564730011</t>
  </si>
  <si>
    <t>Podklad nebo kryt z kameniva hrubého drceného vel. 8-16 mm s rozprostřením a zhutněním plochy přes 100 m2, po zhutnění tl. 100 mm</t>
  </si>
  <si>
    <t>82412259</t>
  </si>
  <si>
    <t>https://podminky.urs.cz/item/CS_URS_2023_02/564730011</t>
  </si>
  <si>
    <t>36</t>
  </si>
  <si>
    <t>564761111</t>
  </si>
  <si>
    <t>Podklad nebo kryt z kameniva hrubého drceného vel. 0-63 mm s rozprostřením a zhutněním plochy přes 100 m2, po zhutnění tl. 200 mm</t>
  </si>
  <si>
    <t>-1952529525</t>
  </si>
  <si>
    <t>https://podminky.urs.cz/item/CS_URS_2023_02/564761111</t>
  </si>
  <si>
    <t>37</t>
  </si>
  <si>
    <t>596212212</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</si>
  <si>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100 do 300 m2</t>
  </si>
  <si>
    <t>-2025616492</t>
  </si>
  <si>
    <t>https://podminky.urs.cz/item/CS_URS_2023_02/596212212</t>
  </si>
  <si>
    <t>38</t>
  </si>
  <si>
    <t>59245020</t>
  </si>
  <si>
    <t>dlažba tvar obdélník betonová 200x100x80mm přírodní</t>
  </si>
  <si>
    <t>1659941379</t>
  </si>
  <si>
    <t>196,84*1,02 'Přepočtené koeficientem množství</t>
  </si>
  <si>
    <t>Úpravy povrchů, podlahy a osazování výplní</t>
  </si>
  <si>
    <t>61</t>
  </si>
  <si>
    <t>Úprava povrchů vnitřních</t>
  </si>
  <si>
    <t>39</t>
  </si>
  <si>
    <t>619995001</t>
  </si>
  <si>
    <t>Začištění omítek (s dodáním hmot) kolem oken, dveří, podlah, obkladů apod.</t>
  </si>
  <si>
    <t>722850432</t>
  </si>
  <si>
    <t>https://podminky.urs.cz/item/CS_URS_2023_02/619995001</t>
  </si>
  <si>
    <t>kolem obkladu</t>
  </si>
  <si>
    <t>(2,0+1,0+2,0)*3</t>
  </si>
  <si>
    <t>40</t>
  </si>
  <si>
    <t>629991011</t>
  </si>
  <si>
    <t>Zakrytí vnějších ploch před znečištěním včetně pozdějšího odkrytí výplní otvorů a svislých ploch fólií přilepenou lepící páskou</t>
  </si>
  <si>
    <t>325880859</t>
  </si>
  <si>
    <t>https://podminky.urs.cz/item/CS_URS_2023_02/629991011</t>
  </si>
  <si>
    <t>(2,8*1,4)*1</t>
  </si>
  <si>
    <t>(2,365*1,4)*4</t>
  </si>
  <si>
    <t>(2,8*1,4)*3</t>
  </si>
  <si>
    <t>(1,0*1,4)*1</t>
  </si>
  <si>
    <t>(1,4*1,4)*2</t>
  </si>
  <si>
    <t>(0,9*2,0)*1</t>
  </si>
  <si>
    <t>1,0*2,7*2</t>
  </si>
  <si>
    <t>1,2*2,7*2</t>
  </si>
  <si>
    <t>41</t>
  </si>
  <si>
    <t>619991001</t>
  </si>
  <si>
    <t>Zakrytí vnitřních ploch před znečištěním včetně pozdějšího odkrytí podlah fólií přilepenou lepící páskou</t>
  </si>
  <si>
    <t>467535014</t>
  </si>
  <si>
    <t>https://podminky.urs.cz/item/CS_URS_2023_02/619991001</t>
  </si>
  <si>
    <t>232,47</t>
  </si>
  <si>
    <t>62</t>
  </si>
  <si>
    <t>Úprava povrchů vnějších</t>
  </si>
  <si>
    <t>42</t>
  </si>
  <si>
    <t>621131111</t>
  </si>
  <si>
    <t>Podkladní a spojovací vrstva vnějších omítaných ploch polymercementový spojovací můstek nanášený ručně podhledů</t>
  </si>
  <si>
    <t>2139126871</t>
  </si>
  <si>
    <t>https://podminky.urs.cz/item/CS_URS_2023_02/621131111</t>
  </si>
  <si>
    <t>43</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</si>
  <si>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</si>
  <si>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</si>
  <si>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-198379415</t>
  </si>
  <si>
    <t>https://podminky.urs.cz/item/CS_URS_2023_02/621211031</t>
  </si>
  <si>
    <t>44</t>
  </si>
  <si>
    <t>28375935</t>
  </si>
  <si>
    <t>deska EPS 70 fasádní λ=0,039 tl 150mm</t>
  </si>
  <si>
    <t>1858959956</t>
  </si>
  <si>
    <t>196,84*1,05 'Přepočtené koeficientem množství</t>
  </si>
  <si>
    <t>45</t>
  </si>
  <si>
    <t>621251101</t>
  </si>
  <si>
    <t>Montáž kontaktního zateplení lepením a mechanickým kotvením Příplatek k cenám za zápustnou montáž kotev s použitím tepelněizolačních zátek na vnější podhledy z polystyrenu</t>
  </si>
  <si>
    <t>-1191281327</t>
  </si>
  <si>
    <t>https://podminky.urs.cz/item/CS_URS_2023_02/621251101</t>
  </si>
  <si>
    <t>46</t>
  </si>
  <si>
    <t>621151031</t>
  </si>
  <si>
    <t>Penetrační nátěr vnějších pastovitých tenkovrstvých omítek silikonový podhledů</t>
  </si>
  <si>
    <t>764579231</t>
  </si>
  <si>
    <t>https://podminky.urs.cz/item/CS_URS_2023_02/621151031</t>
  </si>
  <si>
    <t>47</t>
  </si>
  <si>
    <t>621531012</t>
  </si>
  <si>
    <t>Omítka tenkovrstvá silikonová vnějších ploch probarvená bez penetrace zatíraná (škrábaná), zrnitost 1,5 mm podhledů</t>
  </si>
  <si>
    <t>-440785959</t>
  </si>
  <si>
    <t>https://podminky.urs.cz/item/CS_URS_2023_02/621531012</t>
  </si>
  <si>
    <t>48</t>
  </si>
  <si>
    <t>622131121</t>
  </si>
  <si>
    <t>Podkladní a spojovací vrstva vnějších omítaných ploch penetrace nanášená ručně stěn</t>
  </si>
  <si>
    <t>-154859337</t>
  </si>
  <si>
    <t>https://podminky.urs.cz/item/CS_URS_2023_02/622131121</t>
  </si>
  <si>
    <t>ztracené bednění</t>
  </si>
  <si>
    <t>(9,4+4,3+1,6+6,4)*3,65*2</t>
  </si>
  <si>
    <t>49</t>
  </si>
  <si>
    <t>622321111</t>
  </si>
  <si>
    <t>Omítka vápenocementová vnějších ploch nanášená ručně jednovrstvá, tloušťky do 15 mm hrubá zatřená stěn</t>
  </si>
  <si>
    <t>1115493841</t>
  </si>
  <si>
    <t>https://podminky.urs.cz/item/CS_URS_2023_02/622321111</t>
  </si>
  <si>
    <t>622151031</t>
  </si>
  <si>
    <t>Penetrační nátěr vnějších pastovitých tenkovrstvých omítek silikonový stěn</t>
  </si>
  <si>
    <t>1078074399</t>
  </si>
  <si>
    <t>https://podminky.urs.cz/item/CS_URS_2023_02/622151031</t>
  </si>
  <si>
    <t>sendvičové panely</t>
  </si>
  <si>
    <t>sever</t>
  </si>
  <si>
    <t>117,5</t>
  </si>
  <si>
    <t>jih</t>
  </si>
  <si>
    <t>západ</t>
  </si>
  <si>
    <t>47,0</t>
  </si>
  <si>
    <t>-otvory</t>
  </si>
  <si>
    <t>-2,8*1,4*1</t>
  </si>
  <si>
    <t>-2,365*1,4*4</t>
  </si>
  <si>
    <t>-2,8*1,4*3</t>
  </si>
  <si>
    <t>-1,0*1,4*1</t>
  </si>
  <si>
    <t>-1,4*1,4*2</t>
  </si>
  <si>
    <t>-0,9*2,0</t>
  </si>
  <si>
    <t>ostění</t>
  </si>
  <si>
    <t>(2,8+1,4+1,4)*0,15*1</t>
  </si>
  <si>
    <t>(2,365+1,4+1,4)*0,15*4</t>
  </si>
  <si>
    <t>(2,8+1,4+1,4)*0,15*3</t>
  </si>
  <si>
    <t>(1,0+1,4+1,4)*0,15*1</t>
  </si>
  <si>
    <t>(1,4+1,4+1,4)*0,15*2</t>
  </si>
  <si>
    <t>(0,9+2,0+2,0)*0,15*1</t>
  </si>
  <si>
    <t>51</t>
  </si>
  <si>
    <t>622531012</t>
  </si>
  <si>
    <t>Omítka tenkovrstvá silikonová vnějších ploch probarvená bez penetrace zatíraná (škrábaná), zrnitost 1,5 mm stěn</t>
  </si>
  <si>
    <t>-1531009555</t>
  </si>
  <si>
    <t>https://podminky.urs.cz/item/CS_URS_2023_02/622531012</t>
  </si>
  <si>
    <t>52</t>
  </si>
  <si>
    <t>623131111</t>
  </si>
  <si>
    <t>Podkladní a spojovací vrstva vnějších omítaných ploch polymercementový spojovací můstek nanášený ručně pilířů nebo sloupů</t>
  </si>
  <si>
    <t>-192943117</t>
  </si>
  <si>
    <t>https://podminky.urs.cz/item/CS_URS_2023_02/623131111</t>
  </si>
  <si>
    <t>0,4*4*3,65*11</t>
  </si>
  <si>
    <t>53</t>
  </si>
  <si>
    <t>623142001</t>
  </si>
  <si>
    <t>Potažení vnějších ploch pletivem v ploše nebo pruzích, na plném podkladu sklovláknitým vtlačením do tmelu pilířů nebo sloupů</t>
  </si>
  <si>
    <t>-235444936</t>
  </si>
  <si>
    <t>https://podminky.urs.cz/item/CS_URS_2023_02/623142001</t>
  </si>
  <si>
    <t>54</t>
  </si>
  <si>
    <t>623531012</t>
  </si>
  <si>
    <t>Omítka tenkovrstvá silikonová vnějších ploch probarvená bez penetrace zatíraná (škrábaná), zrnitost 1,5 mm pilířů a sloupů</t>
  </si>
  <si>
    <t>916126980</t>
  </si>
  <si>
    <t>https://podminky.urs.cz/item/CS_URS_2023_02/623531012</t>
  </si>
  <si>
    <t>55</t>
  </si>
  <si>
    <t>622143003</t>
  </si>
  <si>
    <t>Montáž omítkových profilů plastových, pozinkovaných nebo dřevěných upevněných vtlačením do podkladní vrstvy nebo přibitím rohových s tkaninou</t>
  </si>
  <si>
    <t>1657779141</t>
  </si>
  <si>
    <t>https://podminky.urs.cz/item/CS_URS_2023_02/622143003</t>
  </si>
  <si>
    <t>viz. APU</t>
  </si>
  <si>
    <t>60,16</t>
  </si>
  <si>
    <t>roh</t>
  </si>
  <si>
    <t>4,7*3</t>
  </si>
  <si>
    <t>podhled</t>
  </si>
  <si>
    <t>60,3</t>
  </si>
  <si>
    <t>56</t>
  </si>
  <si>
    <t>63127466</t>
  </si>
  <si>
    <t>profil rohový Al 23x23mm s výztužnou tkaninou š 100mm pro ETICS</t>
  </si>
  <si>
    <t>-1913046879</t>
  </si>
  <si>
    <t>134,56*1,05 'Přepočtené koeficientem množství</t>
  </si>
  <si>
    <t>57</t>
  </si>
  <si>
    <t>622143004</t>
  </si>
  <si>
    <t>Montáž omítkových profilů plastových, pozinkovaných nebo dřevěných upevněných vtlačením do podkladní vrstvy nebo přibitím začišťovacích samolepících pro vytvoření dilatujícího spoje s okenním rámem</t>
  </si>
  <si>
    <t>1485274269</t>
  </si>
  <si>
    <t>https://podminky.urs.cz/item/CS_URS_2023_02/622143004</t>
  </si>
  <si>
    <t>(2,8+1,4+1,4)*1</t>
  </si>
  <si>
    <t>(2,365+1,4+1,4)*4</t>
  </si>
  <si>
    <t>(2,8+1,4+1,4)*3</t>
  </si>
  <si>
    <t>(1,0+1,4+1,4)*1</t>
  </si>
  <si>
    <t>(1,4+1,4+1,4)*2</t>
  </si>
  <si>
    <t>(0,9+2,0+2,0)*1</t>
  </si>
  <si>
    <t>58</t>
  </si>
  <si>
    <t>59051476</t>
  </si>
  <si>
    <t>profil začišťovací PVC 9mm s výztužnou tkaninou pro ostění ETICS</t>
  </si>
  <si>
    <t>1113022285</t>
  </si>
  <si>
    <t>60,16*1,05 'Přepočtené koeficientem množství</t>
  </si>
  <si>
    <t>59</t>
  </si>
  <si>
    <t>629991001</t>
  </si>
  <si>
    <t>Zakrytí vnějších ploch před znečištěním včetně pozdějšího odkrytí ploch podélných rovných (např. chodníků) fólií položenou volně</t>
  </si>
  <si>
    <t>-1586389247</t>
  </si>
  <si>
    <t>https://podminky.urs.cz/item/CS_URS_2023_02/629991001</t>
  </si>
  <si>
    <t>255,0</t>
  </si>
  <si>
    <t>60</t>
  </si>
  <si>
    <t>440777157</t>
  </si>
  <si>
    <t>63</t>
  </si>
  <si>
    <t>Podlahy a podlahové konstrukce</t>
  </si>
  <si>
    <t>632441220</t>
  </si>
  <si>
    <t>Potěr anhydritový samonivelační litý tř. C 25, tl. přes 45 do 50 mm</t>
  </si>
  <si>
    <t>760099785</t>
  </si>
  <si>
    <t>https://podminky.urs.cz/item/CS_URS_2023_02/632441220</t>
  </si>
  <si>
    <t>P2</t>
  </si>
  <si>
    <t>33,89+30,84+42,89+43,44+24,28</t>
  </si>
  <si>
    <t>P4</t>
  </si>
  <si>
    <t>36,32+10,84+6,69+3,28</t>
  </si>
  <si>
    <t>632441292</t>
  </si>
  <si>
    <t>Potěr anhydritový samonivelační litý Příplatek k cenám za každých dalších i započatých 5 mm tloušťky přes 50 mm tř. C 25</t>
  </si>
  <si>
    <t>-1728111906</t>
  </si>
  <si>
    <t>https://podminky.urs.cz/item/CS_URS_2023_02/632441292</t>
  </si>
  <si>
    <t>632481213</t>
  </si>
  <si>
    <t>Separační vrstva k oddělení podlahových vrstev z polyetylénové fólie</t>
  </si>
  <si>
    <t>872844830</t>
  </si>
  <si>
    <t>https://podminky.urs.cz/item/CS_URS_2023_02/632481213</t>
  </si>
  <si>
    <t>64</t>
  </si>
  <si>
    <t>634112113</t>
  </si>
  <si>
    <t>Obvodová dilatace mezi stěnou a mazaninou nebo potěrem podlahovým páskem z pěnového PE tl. do 10 mm, výšky 80 mm</t>
  </si>
  <si>
    <t>901748541</t>
  </si>
  <si>
    <t>https://podminky.urs.cz/item/CS_URS_2023_02/634112113</t>
  </si>
  <si>
    <t>m210</t>
  </si>
  <si>
    <t>25,7</t>
  </si>
  <si>
    <t>m211</t>
  </si>
  <si>
    <t>15,7</t>
  </si>
  <si>
    <t>m212</t>
  </si>
  <si>
    <t>34,9</t>
  </si>
  <si>
    <t>m213</t>
  </si>
  <si>
    <t>22,3</t>
  </si>
  <si>
    <t>m214</t>
  </si>
  <si>
    <t>26,2</t>
  </si>
  <si>
    <t>m215</t>
  </si>
  <si>
    <t>26,5</t>
  </si>
  <si>
    <t>m216</t>
  </si>
  <si>
    <t>24,5</t>
  </si>
  <si>
    <t>m217</t>
  </si>
  <si>
    <t>10,6</t>
  </si>
  <si>
    <t>m218</t>
  </si>
  <si>
    <t>7,6</t>
  </si>
  <si>
    <t>Ostatní konstrukce a práce, bourání</t>
  </si>
  <si>
    <t>94</t>
  </si>
  <si>
    <t>Lešení a stavební výtahy</t>
  </si>
  <si>
    <t>65</t>
  </si>
  <si>
    <t>941211111</t>
  </si>
  <si>
    <t>Lešení řadové rámové lehké pracovní s podlahami s provozním zatížením tř. 3 do 200 kg/m2 šířky tř. SW06 od 0,6 do 0,9 m výšky do 10 m montáž</t>
  </si>
  <si>
    <t>-167395636</t>
  </si>
  <si>
    <t>https://podminky.urs.cz/item/CS_URS_2023_02/941211111</t>
  </si>
  <si>
    <t>225,0+225,0+85,0</t>
  </si>
  <si>
    <t>66</t>
  </si>
  <si>
    <t>941211211</t>
  </si>
  <si>
    <t>Lešení řadové rámové lehké pracovní s podlahami s provozním zatížením tř. 3 do 200 kg/m2 šířky tř. SW06 od 0,6 do 0,9 m výšky do 10 m příplatek za každý den použití</t>
  </si>
  <si>
    <t>871259421</t>
  </si>
  <si>
    <t>https://podminky.urs.cz/item/CS_URS_2023_02/941211211</t>
  </si>
  <si>
    <t>535,0*31*3</t>
  </si>
  <si>
    <t>67</t>
  </si>
  <si>
    <t>941211811</t>
  </si>
  <si>
    <t>Lešení řadové rámové lehké pracovní s podlahami s provozním zatížením tř. 3 do 200 kg/m2 šířky tř. SW06 od 0,6 do 0,9 m výšky do 10 m demontáž</t>
  </si>
  <si>
    <t>-1353770348</t>
  </si>
  <si>
    <t>https://podminky.urs.cz/item/CS_URS_2023_02/941211811</t>
  </si>
  <si>
    <t>68</t>
  </si>
  <si>
    <t>944511111</t>
  </si>
  <si>
    <t>Síť ochranná zavěšená na konstrukci lešení z textilie z umělých vláken montáž</t>
  </si>
  <si>
    <t>-496329013</t>
  </si>
  <si>
    <t>https://podminky.urs.cz/item/CS_URS_2023_02/944511111</t>
  </si>
  <si>
    <t>69</t>
  </si>
  <si>
    <t>944511211</t>
  </si>
  <si>
    <t>Síť ochranná zavěšená na konstrukci lešení z textilie z umělých vláken příplatek k ceně za každý den použití</t>
  </si>
  <si>
    <t>1957352453</t>
  </si>
  <si>
    <t>https://podminky.urs.cz/item/CS_URS_2023_02/944511211</t>
  </si>
  <si>
    <t>70</t>
  </si>
  <si>
    <t>944511811</t>
  </si>
  <si>
    <t>Síť ochranná zavěšená na konstrukci lešení z textilie z umělých vláken demontáž</t>
  </si>
  <si>
    <t>-294454921</t>
  </si>
  <si>
    <t>https://podminky.urs.cz/item/CS_URS_2023_02/944511811</t>
  </si>
  <si>
    <t>71</t>
  </si>
  <si>
    <t>949101111</t>
  </si>
  <si>
    <t>Lešení pomocné pracovní pro objekty pozemních staveb pro zatížení do 150 kg/m2, o výšce lešeňové podlahy do 1,9 m</t>
  </si>
  <si>
    <t>-523156082</t>
  </si>
  <si>
    <t>https://podminky.urs.cz/item/CS_URS_2023_02/949101111</t>
  </si>
  <si>
    <t>1NP</t>
  </si>
  <si>
    <t>2NP</t>
  </si>
  <si>
    <t>95</t>
  </si>
  <si>
    <t>Různé dokončovací konstrukce a práce pozemních staveb</t>
  </si>
  <si>
    <t>72</t>
  </si>
  <si>
    <t>952901111</t>
  </si>
  <si>
    <t>Vyčištění budov nebo objektů před předáním do užívání budov bytové nebo občanské výstavby, světlé výšky podlaží do 4 m</t>
  </si>
  <si>
    <t>-1207715257</t>
  </si>
  <si>
    <t>https://podminky.urs.cz/item/CS_URS_2023_02/952901111</t>
  </si>
  <si>
    <t>279,0</t>
  </si>
  <si>
    <t>96</t>
  </si>
  <si>
    <t>Bourání konstrukcí</t>
  </si>
  <si>
    <t>73</t>
  </si>
  <si>
    <t>K095</t>
  </si>
  <si>
    <t>Vybourání otvoru ve skladbě stropu o průměru 800mm</t>
  </si>
  <si>
    <t>kus</t>
  </si>
  <si>
    <t>-770202334</t>
  </si>
  <si>
    <t>74</t>
  </si>
  <si>
    <t>K0953</t>
  </si>
  <si>
    <t>Vybourání otvoru ve skladbě stropu o rozměru 150x150mm</t>
  </si>
  <si>
    <t>-1321658109</t>
  </si>
  <si>
    <t>75</t>
  </si>
  <si>
    <t>965042141</t>
  </si>
  <si>
    <t>Bourání mazanin betonových nebo z litého asfaltu tl. do 100 mm, plochy přes 4 m2</t>
  </si>
  <si>
    <t>-381345588</t>
  </si>
  <si>
    <t>https://podminky.urs.cz/item/CS_URS_2023_02/965042141</t>
  </si>
  <si>
    <t>m210+m211</t>
  </si>
  <si>
    <t>(31,84+26,41)*0,06</t>
  </si>
  <si>
    <t>76</t>
  </si>
  <si>
    <t>965049111</t>
  </si>
  <si>
    <t>Bourání mazanin Příplatek k cenám za bourání mazanin betonových se svařovanou sítí, tl. do 100 mm</t>
  </si>
  <si>
    <t>648463423</t>
  </si>
  <si>
    <t>https://podminky.urs.cz/item/CS_URS_2023_02/965049111</t>
  </si>
  <si>
    <t>77</t>
  </si>
  <si>
    <t>968082017</t>
  </si>
  <si>
    <t>Vybourání plastových rámů oken s křídly, dveřních zárubní, vrat rámu oken s křídly, plochy přes 2 do 4 m2</t>
  </si>
  <si>
    <t>1830080972</t>
  </si>
  <si>
    <t>https://podminky.urs.cz/item/CS_URS_2023_02/968082017</t>
  </si>
  <si>
    <t>1,2*1,8*4</t>
  </si>
  <si>
    <t>997</t>
  </si>
  <si>
    <t>Přesun sutě</t>
  </si>
  <si>
    <t>78</t>
  </si>
  <si>
    <t>997013212</t>
  </si>
  <si>
    <t>Vnitrostaveništní doprava suti a vybouraných hmot vodorovně do 50 m svisle ručně pro budovy a haly výšky přes 6 do 9 m</t>
  </si>
  <si>
    <t>-768935386</t>
  </si>
  <si>
    <t>https://podminky.urs.cz/item/CS_URS_2023_02/997013212</t>
  </si>
  <si>
    <t>79</t>
  </si>
  <si>
    <t>997013501</t>
  </si>
  <si>
    <t>Odvoz suti a vybouraných hmot na skládku nebo meziskládku se složením, na vzdálenost do 1 km</t>
  </si>
  <si>
    <t>-1000182754</t>
  </si>
  <si>
    <t>https://podminky.urs.cz/item/CS_URS_2023_02/997013501</t>
  </si>
  <si>
    <t>80</t>
  </si>
  <si>
    <t>997013509</t>
  </si>
  <si>
    <t>Odvoz suti a vybouraných hmot na skládku nebo meziskládku se složením, na vzdálenost Příplatek k ceně za každý další i započatý 1 km přes 1 km</t>
  </si>
  <si>
    <t>1118322406</t>
  </si>
  <si>
    <t>https://podminky.urs.cz/item/CS_URS_2023_02/997013509</t>
  </si>
  <si>
    <t>68,316*20 'Přepočtené koeficientem množství</t>
  </si>
  <si>
    <t>81</t>
  </si>
  <si>
    <t>997013631</t>
  </si>
  <si>
    <t>Poplatek za uložení stavebního odpadu na skládce (skládkovné) směsného stavebního a demoličního zatříděného do Katalogu odpadů pod kódem 17 09 04</t>
  </si>
  <si>
    <t>-1408093252</t>
  </si>
  <si>
    <t>https://podminky.urs.cz/item/CS_URS_2023_02/997013631</t>
  </si>
  <si>
    <t>998</t>
  </si>
  <si>
    <t>Přesun hmot</t>
  </si>
  <si>
    <t>82</t>
  </si>
  <si>
    <t>998011002</t>
  </si>
  <si>
    <t>Přesun hmot pro budovy občanské výstavby, bydlení, výrobu a služby s nosnou svislou konstrukcí zděnou z cihel, tvárnic nebo kamene vodorovná dopravní vzdálenost do 100 m pro budovy výšky přes 6 do 12 m</t>
  </si>
  <si>
    <t>-72474263</t>
  </si>
  <si>
    <t>https://podminky.urs.cz/item/CS_URS_2023_02/998011002</t>
  </si>
  <si>
    <t>PSV</t>
  </si>
  <si>
    <t>Práce a dodávky PSV</t>
  </si>
  <si>
    <t>712</t>
  </si>
  <si>
    <t>Povlakové krytiny</t>
  </si>
  <si>
    <t>83</t>
  </si>
  <si>
    <t>712363611</t>
  </si>
  <si>
    <t>Provedení povlakové krytiny střech plochých do 10° s mechanicky kotvenou izolací včetně položení fólie a horkovzdušného svaření tl. tepelné izolace přes 240 mm budovy výšky do 18 m, kotvené do trapézového plechu nebo do dřeva vnitřní pole</t>
  </si>
  <si>
    <t>1335187526</t>
  </si>
  <si>
    <t>https://podminky.urs.cz/item/CS_URS_2023_02/712363611</t>
  </si>
  <si>
    <t>188,2</t>
  </si>
  <si>
    <t>58,8*(0,2+0,3)</t>
  </si>
  <si>
    <t>9,5*0,5</t>
  </si>
  <si>
    <t>84</t>
  </si>
  <si>
    <t>28322000</t>
  </si>
  <si>
    <t>fólie hydroizolační střešní mPVC mechanicky kotvená šedá tl 2,0mm</t>
  </si>
  <si>
    <t>-1404183472</t>
  </si>
  <si>
    <t>222,35*1,1655 'Přepočtené koeficientem množství</t>
  </si>
  <si>
    <t>85</t>
  </si>
  <si>
    <t>712391171</t>
  </si>
  <si>
    <t>Provedení povlakové krytiny střech plochých do 10° -ostatní práce provedení vrstvy textilní podkladní</t>
  </si>
  <si>
    <t>507116480</t>
  </si>
  <si>
    <t>https://podminky.urs.cz/item/CS_URS_2023_02/712391171</t>
  </si>
  <si>
    <t>86</t>
  </si>
  <si>
    <t>69311068</t>
  </si>
  <si>
    <t>geotextilie netkaná separační, ochranná, filtrační, drenážní PP 300g/m2</t>
  </si>
  <si>
    <t>993673282</t>
  </si>
  <si>
    <t>222,35*1,155 'Přepočtené koeficientem množství</t>
  </si>
  <si>
    <t>87</t>
  </si>
  <si>
    <t>712363352</t>
  </si>
  <si>
    <t>Povlakové krytiny střech plochých do 10° z tvarovaných poplastovaných lišt pro mPVC vnitřní koutová lišta rš 100 mm</t>
  </si>
  <si>
    <t>-778307056</t>
  </si>
  <si>
    <t>https://podminky.urs.cz/item/CS_URS_2023_02/712363352</t>
  </si>
  <si>
    <t>58,8</t>
  </si>
  <si>
    <t>9,5</t>
  </si>
  <si>
    <t>88</t>
  </si>
  <si>
    <t>712363353</t>
  </si>
  <si>
    <t>Povlakové krytiny střech plochých do 10° z tvarovaných poplastovaných lišt pro mPVC vnější koutová lišta rš 100 mm</t>
  </si>
  <si>
    <t>2140990815</t>
  </si>
  <si>
    <t>https://podminky.urs.cz/item/CS_URS_2023_02/712363353</t>
  </si>
  <si>
    <t>89</t>
  </si>
  <si>
    <t>712363354</t>
  </si>
  <si>
    <t>Povlakové krytiny střech plochých do 10° z tvarovaných poplastovaných lišt pro mPVC stěnová lišta vyhnutá rš 71 mm</t>
  </si>
  <si>
    <t>356685939</t>
  </si>
  <si>
    <t>https://podminky.urs.cz/item/CS_URS_2023_02/712363354</t>
  </si>
  <si>
    <t>90</t>
  </si>
  <si>
    <t>712363359</t>
  </si>
  <si>
    <t>Povlakové krytiny střech plochých do 10° z tvarovaných poplastovaných lišt pro mPVC závětrná lišta rš 300 mm</t>
  </si>
  <si>
    <t>-64482529</t>
  </si>
  <si>
    <t>https://podminky.urs.cz/item/CS_URS_2023_02/712363359</t>
  </si>
  <si>
    <t>91</t>
  </si>
  <si>
    <t>712363005</t>
  </si>
  <si>
    <t>Provedení povlakové krytiny střech plochých do 10° fólií termoplastickou mPVC (měkčené PVC) aplikace fólie na oplechování (na tzv. fóliový plech) horkovzdušným navařením v plné ploše</t>
  </si>
  <si>
    <t>1438707980</t>
  </si>
  <si>
    <t>https://podminky.urs.cz/item/CS_URS_2023_02/712363005</t>
  </si>
  <si>
    <t>68,3*0,1</t>
  </si>
  <si>
    <t>58,8*0,1</t>
  </si>
  <si>
    <t>9,5*0,071</t>
  </si>
  <si>
    <t>58,8*0,3</t>
  </si>
  <si>
    <t>92</t>
  </si>
  <si>
    <t>K090</t>
  </si>
  <si>
    <t>D+M zaizolování prostupu střechou- světlovod</t>
  </si>
  <si>
    <t>1129838916</t>
  </si>
  <si>
    <t>93</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</si>
  <si>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</si>
  <si>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</si>
  <si>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-1896659129</t>
  </si>
  <si>
    <t>https://podminky.urs.cz/item/CS_URS_2023_02/712363122</t>
  </si>
  <si>
    <t>28322070</t>
  </si>
  <si>
    <t>roh vnitřní pro střešní fólie mPVC šedé</t>
  </si>
  <si>
    <t>1865297659</t>
  </si>
  <si>
    <t>28322071</t>
  </si>
  <si>
    <t>roh vnější pro střešní fólie mPVC šedá</t>
  </si>
  <si>
    <t>573269812</t>
  </si>
  <si>
    <t>998712102</t>
  </si>
  <si>
    <t>Přesun hmot pro povlakové krytiny stanovený z hmotnosti přesunovaného materiálu vodorovná dopravní vzdálenost do 50 m v objektech výšky přes 6 do 12 m</t>
  </si>
  <si>
    <t>577814959</t>
  </si>
  <si>
    <t>https://podminky.urs.cz/item/CS_URS_2023_02/998712102</t>
  </si>
  <si>
    <t>713</t>
  </si>
  <si>
    <t>Izolace tepelné</t>
  </si>
  <si>
    <t>97</t>
  </si>
  <si>
    <t>713120821</t>
  </si>
  <si>
    <t>Odstranění tepelné izolace podlah z rohoží, pásů, dílců, desek, bloků podlah volně kladených nebo mezi trámy z polystyrenu, tloušťka izolace suchého, tloušťka izolace do 100 mm</t>
  </si>
  <si>
    <t>-983891603</t>
  </si>
  <si>
    <t>https://podminky.urs.cz/item/CS_URS_2023_02/713120821</t>
  </si>
  <si>
    <t>(31,84+26,41)</t>
  </si>
  <si>
    <t>98</t>
  </si>
  <si>
    <t>713121111</t>
  </si>
  <si>
    <t>Montáž tepelné izolace podlah rohožemi, pásy, deskami, dílci, bloky (izolační materiál ve specifikaci) kladenými volně jednovrstvá</t>
  </si>
  <si>
    <t>-490606037</t>
  </si>
  <si>
    <t>https://podminky.urs.cz/item/CS_URS_2023_02/713121111</t>
  </si>
  <si>
    <t>99</t>
  </si>
  <si>
    <t>28372313</t>
  </si>
  <si>
    <t>deska EPS 100 pro konstrukce s běžným zatížením λ=0,037 tl 130mm</t>
  </si>
  <si>
    <t>1263910679</t>
  </si>
  <si>
    <t>175,34*1,05 'Přepočtené koeficientem množství</t>
  </si>
  <si>
    <t>100</t>
  </si>
  <si>
    <t>-2103583375</t>
  </si>
  <si>
    <t>101</t>
  </si>
  <si>
    <t>28372306</t>
  </si>
  <si>
    <t>deska EPS 100 pro konstrukce s běžným zatížením λ=0,037 tl 60mm</t>
  </si>
  <si>
    <t>528027565</t>
  </si>
  <si>
    <t>57,13*1,05 'Přepočtené koeficientem množství</t>
  </si>
  <si>
    <t>102</t>
  </si>
  <si>
    <t>713141135</t>
  </si>
  <si>
    <t>Montáž tepelné izolace střech plochých rohožemi, pásy, deskami, dílci, bloky (izolační materiál ve specifikaci) přilepenými za studena bodově, jednovrstvá</t>
  </si>
  <si>
    <t>1090769565</t>
  </si>
  <si>
    <t>https://podminky.urs.cz/item/CS_URS_2023_02/713141135</t>
  </si>
  <si>
    <t>dvě vrstvy</t>
  </si>
  <si>
    <t>188,2*2</t>
  </si>
  <si>
    <t>103</t>
  </si>
  <si>
    <t>28375915</t>
  </si>
  <si>
    <t>deska EPS 150 pro konstrukce s vysokým zatížením λ=0,035 tl 120mm</t>
  </si>
  <si>
    <t>2057962886</t>
  </si>
  <si>
    <t>188,2*1,05 'Přepočtené koeficientem množství</t>
  </si>
  <si>
    <t>104</t>
  </si>
  <si>
    <t>28375914</t>
  </si>
  <si>
    <t>deska EPS 150 pro konstrukce s vysokým zatížením λ=0,035 tl 100mm</t>
  </si>
  <si>
    <t>388797271</t>
  </si>
  <si>
    <t>105</t>
  </si>
  <si>
    <t>713141335</t>
  </si>
  <si>
    <t>Montáž tepelné izolace střech plochých spádovými klíny v ploše přilepenými za studena bodově</t>
  </si>
  <si>
    <t>-1402490935</t>
  </si>
  <si>
    <t>https://podminky.urs.cz/item/CS_URS_2023_02/713141335</t>
  </si>
  <si>
    <t>106</t>
  </si>
  <si>
    <t>28376142</t>
  </si>
  <si>
    <t>klín izolační spád do 5% EPS 150</t>
  </si>
  <si>
    <t>-572312538</t>
  </si>
  <si>
    <t>188,2*0,08</t>
  </si>
  <si>
    <t>15,056*1,05 'Přepočtené koeficientem množství</t>
  </si>
  <si>
    <t>107</t>
  </si>
  <si>
    <t>998713102</t>
  </si>
  <si>
    <t>Přesun hmot pro izolace tepelné stanovený z hmotnosti přesunovaného materiálu vodorovná dopravní vzdálenost do 50 m v objektech výšky přes 6 m do 12 m</t>
  </si>
  <si>
    <t>208418106</t>
  </si>
  <si>
    <t>https://podminky.urs.cz/item/CS_URS_2023_02/998713102</t>
  </si>
  <si>
    <t>762</t>
  </si>
  <si>
    <t>Konstrukce tesařské</t>
  </si>
  <si>
    <t>108</t>
  </si>
  <si>
    <t>762111811</t>
  </si>
  <si>
    <t>Demontáž stěn a příček z hranolků, fošen nebo latí</t>
  </si>
  <si>
    <t>1459837047</t>
  </si>
  <si>
    <t>https://podminky.urs.cz/item/CS_URS_2023_02/762111811</t>
  </si>
  <si>
    <t>(4,25)*3,5</t>
  </si>
  <si>
    <t>763</t>
  </si>
  <si>
    <t>Konstrukce suché výstavby</t>
  </si>
  <si>
    <t>109</t>
  </si>
  <si>
    <t>763131491</t>
  </si>
  <si>
    <t>Podhled ze sádrokartonových desek dvouvrstvá zavěšená spodní konstrukce z ocelových profilů CD, UD jednoduše opláštěná deskou akustickou, tl. 12,5 mm, s izolací, REI do 90</t>
  </si>
  <si>
    <t>1906531100</t>
  </si>
  <si>
    <t>https://podminky.urs.cz/item/CS_URS_2023_02/763131491</t>
  </si>
  <si>
    <t>viz. půdorys</t>
  </si>
  <si>
    <t>1,8*6,9*2</t>
  </si>
  <si>
    <t>0,6*6,9*2</t>
  </si>
  <si>
    <t>1,2*6,5</t>
  </si>
  <si>
    <t>0,6*6,5</t>
  </si>
  <si>
    <t>1,8*6,0</t>
  </si>
  <si>
    <t>0,6*4,8</t>
  </si>
  <si>
    <t>110</t>
  </si>
  <si>
    <t>763231111-2</t>
  </si>
  <si>
    <t>Podhled ze sádrovláknitých desek zavěšená spodní konstrukce z ocelových profilů CD, UD jednoduše opláštěná deskou tl. 18 mm</t>
  </si>
  <si>
    <t>-1180946062</t>
  </si>
  <si>
    <t>111</t>
  </si>
  <si>
    <t>763131751</t>
  </si>
  <si>
    <t>Podhled ze sádrokartonových desek ostatní práce a konstrukce na podhledech ze sádrokartonových desek montáž parotěsné zábrany</t>
  </si>
  <si>
    <t>-1993313113</t>
  </si>
  <si>
    <t>https://podminky.urs.cz/item/CS_URS_2023_02/763131751</t>
  </si>
  <si>
    <t>112</t>
  </si>
  <si>
    <t>28329276</t>
  </si>
  <si>
    <t>fólie PE vyztužená pro parotěsnou vrstvu (reakce na oheň - třída E) 140g/m2</t>
  </si>
  <si>
    <t>-669975127</t>
  </si>
  <si>
    <t>175,34*1,1235 'Přepočtené koeficientem množství</t>
  </si>
  <si>
    <t>113</t>
  </si>
  <si>
    <t>763164531-2</t>
  </si>
  <si>
    <t>Obklad konstrukcí sádrovláknitými deskami včetně ochranných úhelníků ve tvaru L rozvinuté šíře přes 0,4 do 0,8 m</t>
  </si>
  <si>
    <t>-575140776</t>
  </si>
  <si>
    <t>šachty</t>
  </si>
  <si>
    <t>3,5*3</t>
  </si>
  <si>
    <t>114</t>
  </si>
  <si>
    <t>763164551-6</t>
  </si>
  <si>
    <t>Obklad konstrukcí sádrovláknitými deskami včetně ochranných úhelníků ve tvaru L rozvinuté šíře přes 0,8 m</t>
  </si>
  <si>
    <t>1235750462</t>
  </si>
  <si>
    <t>3,5*(1,0+0,4)</t>
  </si>
  <si>
    <t>115</t>
  </si>
  <si>
    <t>763164551-65</t>
  </si>
  <si>
    <t>Obklad konstrukcí sádrovláknitými deskami včetně ochranných úhelníků ve tvaru U rozvinuté šíře přes 0,8 m</t>
  </si>
  <si>
    <t>-1254989197</t>
  </si>
  <si>
    <t>u sloupů v 1NP</t>
  </si>
  <si>
    <t>3,4*2</t>
  </si>
  <si>
    <t>116</t>
  </si>
  <si>
    <t>763711222</t>
  </si>
  <si>
    <t>Montáž svislé konstrukce stěny a příčky z panelů tl. přes 120 do 240 mm, plochy přes 3 do 10 m2</t>
  </si>
  <si>
    <t>-848100551</t>
  </si>
  <si>
    <t>https://podminky.urs.cz/item/CS_URS_2023_02/763711222</t>
  </si>
  <si>
    <t>(2,6+3,4+2,2)*2,55</t>
  </si>
  <si>
    <t>-(0,7*2,0+0,9*2,0)</t>
  </si>
  <si>
    <t>117</t>
  </si>
  <si>
    <t>61231348</t>
  </si>
  <si>
    <t>panel kompletizovaný příčky nenosné tl 125,0mm</t>
  </si>
  <si>
    <t>-912039371</t>
  </si>
  <si>
    <t>17,71*1,02 'Přepočtené koeficientem množství</t>
  </si>
  <si>
    <t>118</t>
  </si>
  <si>
    <t>1015775412</t>
  </si>
  <si>
    <t>(0,5+12,7+7,1+6,9+4,7+9,4+2,3+4,9)*3,55</t>
  </si>
  <si>
    <t>-(0,9*2,0*2+1,1*2,0*2+1,2*2,7+1,0*2,7)</t>
  </si>
  <si>
    <t>119</t>
  </si>
  <si>
    <t>61231349</t>
  </si>
  <si>
    <t>panel kompletizovaný příčky nosné tl 185,0mm</t>
  </si>
  <si>
    <t>1407478829</t>
  </si>
  <si>
    <t>158,235*1,02 'Přepočtené koeficientem množství</t>
  </si>
  <si>
    <t>120</t>
  </si>
  <si>
    <t>763711237</t>
  </si>
  <si>
    <t>Montáž svislé konstrukce stěny a příčky z panelů tl. přes 350 do 470 mm, plochy přes 3 do 10 m2</t>
  </si>
  <si>
    <t>-765299171</t>
  </si>
  <si>
    <t>https://podminky.urs.cz/item/CS_URS_2023_02/763711237</t>
  </si>
  <si>
    <t>obvodové kce</t>
  </si>
  <si>
    <t>(18,4+6,6+6,8+2,8+25,1)*3,55</t>
  </si>
  <si>
    <t>-(2,8*1,4+2,365*1,4*4+2,8*1,4+1,0*2,02+1,0*1,4+1,4*1,4*2+2,8*1,4*2)</t>
  </si>
  <si>
    <t>atika</t>
  </si>
  <si>
    <t>(18,2+6,6+6,8+2,9+24,9)*0,5</t>
  </si>
  <si>
    <t>121</t>
  </si>
  <si>
    <t>61231307</t>
  </si>
  <si>
    <t>panel kompletizovaný stěnový obvodový s difuzně otevřeným omítkovým systémem tl 370,5mm</t>
  </si>
  <si>
    <t>-983250706</t>
  </si>
  <si>
    <t>205,371*1,02 'Přepočtené koeficientem množství</t>
  </si>
  <si>
    <t>122</t>
  </si>
  <si>
    <t>K091</t>
  </si>
  <si>
    <t>Příplatek k obvodovému stěnovému panelu za vnitřní rošt tl. 60mm vnitřní zateplení 60mm</t>
  </si>
  <si>
    <t>-1138671056</t>
  </si>
  <si>
    <t>123</t>
  </si>
  <si>
    <t>763781222</t>
  </si>
  <si>
    <t>Montáž stropní konstrukce z panelů tl. přes 55 do 240 mm, plochy do 10 m2</t>
  </si>
  <si>
    <t>-720873036</t>
  </si>
  <si>
    <t>https://podminky.urs.cz/item/CS_URS_2023_02/763781222</t>
  </si>
  <si>
    <t>207,5</t>
  </si>
  <si>
    <t>124</t>
  </si>
  <si>
    <t>61231x</t>
  </si>
  <si>
    <t>panel masivní stropní tl 160mm</t>
  </si>
  <si>
    <t>1121958908</t>
  </si>
  <si>
    <t>207,5*1,02 'Přepočtené koeficientem množství</t>
  </si>
  <si>
    <t>125</t>
  </si>
  <si>
    <t>K092</t>
  </si>
  <si>
    <t>D+M překlad 240x180mm (3x240/60)- prolepit</t>
  </si>
  <si>
    <t>-1516247235</t>
  </si>
  <si>
    <t>2,6*4</t>
  </si>
  <si>
    <t>3,0*3</t>
  </si>
  <si>
    <t>126</t>
  </si>
  <si>
    <t>K093</t>
  </si>
  <si>
    <t>D+M překlad 240x240mm (4x240/60) prolepit</t>
  </si>
  <si>
    <t>-90982484</t>
  </si>
  <si>
    <t>3,0</t>
  </si>
  <si>
    <t>127</t>
  </si>
  <si>
    <t>K0932</t>
  </si>
  <si>
    <t>D+M překlad 240x120mm (2x240/60) prolepit</t>
  </si>
  <si>
    <t>-2086087618</t>
  </si>
  <si>
    <t>1,6+1,6+1,2+1,2</t>
  </si>
  <si>
    <t>128</t>
  </si>
  <si>
    <t>K094</t>
  </si>
  <si>
    <t>D+M překlad 160x120mm (2x160/60) prolepit</t>
  </si>
  <si>
    <t>426001616</t>
  </si>
  <si>
    <t>1,1+1,3+1,3+1,3+1,2</t>
  </si>
  <si>
    <t>129</t>
  </si>
  <si>
    <t>K0945</t>
  </si>
  <si>
    <t>D+M překlad 160x180mm (3x160/60) prolepit</t>
  </si>
  <si>
    <t>490397824</t>
  </si>
  <si>
    <t>1,2+1,2</t>
  </si>
  <si>
    <t>130</t>
  </si>
  <si>
    <t>998763101</t>
  </si>
  <si>
    <t>Přesun hmot pro dřevostavby stanovený z hmotnosti přesunovaného materiálu vodorovná dopravní vzdálenost do 50 m v objektech výšky přes 6 do 12 m</t>
  </si>
  <si>
    <t>-727586804</t>
  </si>
  <si>
    <t>https://podminky.urs.cz/item/CS_URS_2023_02/998763101</t>
  </si>
  <si>
    <t>764</t>
  </si>
  <si>
    <t>Konstrukce klempířské</t>
  </si>
  <si>
    <t>131</t>
  </si>
  <si>
    <t>764002851</t>
  </si>
  <si>
    <t>Demontáž klempířských konstrukcí oplechování parapetů do suti</t>
  </si>
  <si>
    <t>1686334393</t>
  </si>
  <si>
    <t>https://podminky.urs.cz/item/CS_URS_2023_02/764002851</t>
  </si>
  <si>
    <t>1,2*4</t>
  </si>
  <si>
    <t>132</t>
  </si>
  <si>
    <t>764004861</t>
  </si>
  <si>
    <t>Demontáž klempířských konstrukcí svodu do suti</t>
  </si>
  <si>
    <t>-882148947</t>
  </si>
  <si>
    <t>https://podminky.urs.cz/item/CS_URS_2023_02/764004861</t>
  </si>
  <si>
    <t>8,3*2</t>
  </si>
  <si>
    <t>133</t>
  </si>
  <si>
    <t>K084</t>
  </si>
  <si>
    <t>D+M prvku ozn. KV01- Vnější parapetní deska- podrobný popis viz. PD</t>
  </si>
  <si>
    <t>-1276459799</t>
  </si>
  <si>
    <t>134</t>
  </si>
  <si>
    <t>K085</t>
  </si>
  <si>
    <t>D+M prvku ozn. KV02- Oplechování atiky- podrobný popis viz. PD</t>
  </si>
  <si>
    <t>-1514976910</t>
  </si>
  <si>
    <t>135</t>
  </si>
  <si>
    <t>K086</t>
  </si>
  <si>
    <t>D+M prvku ozn. KV03- Ukončovací lišta PVC fólie- podrobný popis viz. PD</t>
  </si>
  <si>
    <t>1699691347</t>
  </si>
  <si>
    <t>136</t>
  </si>
  <si>
    <t>998764202</t>
  </si>
  <si>
    <t>Přesun hmot pro konstrukce klempířské stanovený procentní sazbou (%) z ceny vodorovná dopravní vzdálenost do 50 m v objektech výšky přes 6 do 12 m</t>
  </si>
  <si>
    <t>%</t>
  </si>
  <si>
    <t>930159439</t>
  </si>
  <si>
    <t>https://podminky.urs.cz/item/CS_URS_2023_02/998764202</t>
  </si>
  <si>
    <t>766</t>
  </si>
  <si>
    <t>Konstrukce truhlářské</t>
  </si>
  <si>
    <t>137</t>
  </si>
  <si>
    <t>766441821</t>
  </si>
  <si>
    <t>Demontáž parapetních desek dřevěných nebo plastových šířky do 300 mm, délky přes 1000 do 2000 mm</t>
  </si>
  <si>
    <t>323913430</t>
  </si>
  <si>
    <t>https://podminky.urs.cz/item/CS_URS_2023_02/766441821</t>
  </si>
  <si>
    <t>138</t>
  </si>
  <si>
    <t>K071</t>
  </si>
  <si>
    <t>D+M prvku ozn. OK01- Okenní sestava - 1x - okno dvoukřídlé otevíravé vyklápěcí, se systémem mikroventilace 2800x1400mm vč. parotěsných a paropropustných pásek- podrobný popis viz. PD</t>
  </si>
  <si>
    <t>2095137582</t>
  </si>
  <si>
    <t>139</t>
  </si>
  <si>
    <t>K072</t>
  </si>
  <si>
    <t>D+M prvku ozn. OK02- Okenní sestava - 1x - okno dvoukřídlé otevíravé vyklápěcí, se systémem mikroventilace 2365x1400m vč. parotěsných a paropropustných pásek- podrobný popis viz. PD</t>
  </si>
  <si>
    <t>1137666764</t>
  </si>
  <si>
    <t>140</t>
  </si>
  <si>
    <t>K073</t>
  </si>
  <si>
    <t>D+M prvku ozn. OK03- Okenní sestava - 1x - okno dvoukřídlé otevíravé vyklápěcí, se systémem mikroventilace 2800x1400mm vč. parotěsných a paropropustných pásek- podrobný popis viz. PD</t>
  </si>
  <si>
    <t>867388620</t>
  </si>
  <si>
    <t>141</t>
  </si>
  <si>
    <t>K074</t>
  </si>
  <si>
    <t>D+M prvku ozn. OK04- Okenní sestava - 1x - okno dvoukřídlé otevíravé vyklápěcí, se systémem mikroventilace 1000x1400mm vč. parotěsných a paropropustných pásek- podrobný popis viz. PD</t>
  </si>
  <si>
    <t>-1441626239</t>
  </si>
  <si>
    <t>142</t>
  </si>
  <si>
    <t>K075</t>
  </si>
  <si>
    <t>D+M prvku ozn. OK05- Okenní sestava - 1x - okno jednokřídlé otevíravé vyklápěcí, se systémem mikroventilace 1400x1400mm vč. parotěsných a paropropustných pásek- podrobný popis viz. PD</t>
  </si>
  <si>
    <t>-1615412812</t>
  </si>
  <si>
    <t>143</t>
  </si>
  <si>
    <t>K076</t>
  </si>
  <si>
    <t>D+M prvku ozn. OK06- Okenní sestava - 1x - okno jednokřídlé otevíravé vyklápěcí, se systémem mikroventilace 1000x2700mm vč. parotěsných a paropropustných pásek- podrobný popis viz. PD</t>
  </si>
  <si>
    <t>1318924524</t>
  </si>
  <si>
    <t>144</t>
  </si>
  <si>
    <t>K077</t>
  </si>
  <si>
    <t>D+M prvku ozn. OK07- Okenní sestava - 1x - okno jednokřídlé otevíravé vyklápěcí, se systémem mikroventilace 1200x2700mm vč. parotěsných a paropropustných pásek- podrobný popis viz. PD</t>
  </si>
  <si>
    <t>1943337414</t>
  </si>
  <si>
    <t>145</t>
  </si>
  <si>
    <t>K078</t>
  </si>
  <si>
    <t>D+M prvku ozn. DV01- 1x - Plastové dveře jednokřídlé otevíravé900 x 1970 mm, s plnou výplní vč. parotěsných a paropropustných pásek- podrobný popis viz. PD</t>
  </si>
  <si>
    <t>1005784875</t>
  </si>
  <si>
    <t>146</t>
  </si>
  <si>
    <t>K079</t>
  </si>
  <si>
    <t>D+M prvku ozn. DV02- 1x - dveře jednokřídlé otevíravé, s plnou výplní - podrobný popis viz. PD</t>
  </si>
  <si>
    <t>1460473665</t>
  </si>
  <si>
    <t>147</t>
  </si>
  <si>
    <t>K080</t>
  </si>
  <si>
    <t>D+M prvku ozn. DV03- 1x - dveře jednokřídlé otevíravé, s plnou výplní - podrobný popis viz. PD</t>
  </si>
  <si>
    <t>1744209854</t>
  </si>
  <si>
    <t>148</t>
  </si>
  <si>
    <t>K081</t>
  </si>
  <si>
    <t>D+M prvku ozn. DV04- 1x - dveře jednokřídlé otevíravé, s plnou výplní - podrobný popis viz. PD</t>
  </si>
  <si>
    <t>-881998939</t>
  </si>
  <si>
    <t>149</t>
  </si>
  <si>
    <t>K082</t>
  </si>
  <si>
    <t>D+M prvku ozn. DV05- 1x - dveře jednokřídlé otevíravé, s plnou výplní - podrobný popis viz. PD</t>
  </si>
  <si>
    <t>-204586016</t>
  </si>
  <si>
    <t>150</t>
  </si>
  <si>
    <t>K087</t>
  </si>
  <si>
    <t>D+M prvku ozn. TV01- Vnitřní parapetní deska- podrobný popis viz. PD</t>
  </si>
  <si>
    <t>-1858142314</t>
  </si>
  <si>
    <t>151</t>
  </si>
  <si>
    <t>998766202</t>
  </si>
  <si>
    <t>Přesun hmot pro konstrukce truhlářské stanovený procentní sazbou (%) z ceny vodorovná dopravní vzdálenost do 50 m v objektech výšky přes 6 do 12 m</t>
  </si>
  <si>
    <t>461957814</t>
  </si>
  <si>
    <t>https://podminky.urs.cz/item/CS_URS_2023_02/998766202</t>
  </si>
  <si>
    <t>767</t>
  </si>
  <si>
    <t>Konstrukce zámečnické</t>
  </si>
  <si>
    <t>152</t>
  </si>
  <si>
    <t>K083</t>
  </si>
  <si>
    <t>D+M prvku ozn. ZV01- Ocelové schodiště- podrobný popis viz. PD</t>
  </si>
  <si>
    <t>kpl</t>
  </si>
  <si>
    <t>113122890</t>
  </si>
  <si>
    <t>153</t>
  </si>
  <si>
    <t>K089</t>
  </si>
  <si>
    <t>D+M světlovod pr. 800mm</t>
  </si>
  <si>
    <t>-820772442</t>
  </si>
  <si>
    <t>154</t>
  </si>
  <si>
    <t>998767202</t>
  </si>
  <si>
    <t>Přesun hmot pro zámečnické konstrukce stanovený procentní sazbou (%) z ceny vodorovná dopravní vzdálenost do 50 m v objektech výšky přes 6 do 12 m</t>
  </si>
  <si>
    <t>756467273</t>
  </si>
  <si>
    <t>https://podminky.urs.cz/item/CS_URS_2023_02/998767202</t>
  </si>
  <si>
    <t>776</t>
  </si>
  <si>
    <t>Podlahy povlakové</t>
  </si>
  <si>
    <t>155</t>
  </si>
  <si>
    <t>776410811</t>
  </si>
  <si>
    <t>Demontáž soklíků nebo lišt pryžových nebo plastových</t>
  </si>
  <si>
    <t>-1714309408</t>
  </si>
  <si>
    <t>https://podminky.urs.cz/item/CS_URS_2023_02/776410811</t>
  </si>
  <si>
    <t>22,7-(0,8)</t>
  </si>
  <si>
    <t>20,9-(0,8)</t>
  </si>
  <si>
    <t>156</t>
  </si>
  <si>
    <t>776201812</t>
  </si>
  <si>
    <t>Demontáž povlakových podlahovin lepených ručně s podložkou</t>
  </si>
  <si>
    <t>-1389390471</t>
  </si>
  <si>
    <t>https://podminky.urs.cz/item/CS_URS_2023_02/776201812</t>
  </si>
  <si>
    <t>31,84+26,41</t>
  </si>
  <si>
    <t>157</t>
  </si>
  <si>
    <t>776111111</t>
  </si>
  <si>
    <t>Příprava podkladu broušení podlah nového podkladu anhydritového</t>
  </si>
  <si>
    <t>-1045773793</t>
  </si>
  <si>
    <t>https://podminky.urs.cz/item/CS_URS_2023_02/776111111</t>
  </si>
  <si>
    <t>158</t>
  </si>
  <si>
    <t>776141111</t>
  </si>
  <si>
    <t>Příprava podkladu vyrovnání samonivelační stěrkou podlah min.pevnosti 20 MPa, tloušťky do 3 mm</t>
  </si>
  <si>
    <t>-991849560</t>
  </si>
  <si>
    <t>https://podminky.urs.cz/item/CS_URS_2023_02/776141111</t>
  </si>
  <si>
    <t>159</t>
  </si>
  <si>
    <t>776111311</t>
  </si>
  <si>
    <t>Příprava podkladu vysátí podlah</t>
  </si>
  <si>
    <t>-656866949</t>
  </si>
  <si>
    <t>https://podminky.urs.cz/item/CS_URS_2023_02/776111311</t>
  </si>
  <si>
    <t>160</t>
  </si>
  <si>
    <t>776121112</t>
  </si>
  <si>
    <t>Příprava podkladu penetrace vodou ředitelná podlah</t>
  </si>
  <si>
    <t>1410764301</t>
  </si>
  <si>
    <t>https://podminky.urs.cz/item/CS_URS_2023_02/776121112</t>
  </si>
  <si>
    <t>161</t>
  </si>
  <si>
    <t>776221111</t>
  </si>
  <si>
    <t>Montáž podlahovin z PVC lepením standardním lepidlem z pásů</t>
  </si>
  <si>
    <t>1902545883</t>
  </si>
  <si>
    <t>https://podminky.urs.cz/item/CS_URS_2023_02/776221111</t>
  </si>
  <si>
    <t>162</t>
  </si>
  <si>
    <t>28412x</t>
  </si>
  <si>
    <t>krytina podlahová PVC- cena dle výběru investora- předpoklad 750 Kč/m2</t>
  </si>
  <si>
    <t>-1078322598</t>
  </si>
  <si>
    <t>232,47*1,1 'Přepočtené koeficientem množství</t>
  </si>
  <si>
    <t>163</t>
  </si>
  <si>
    <t>776223112</t>
  </si>
  <si>
    <t>Montáž podlahovin z PVC spoj podlah svařováním za studena</t>
  </si>
  <si>
    <t>-771576993</t>
  </si>
  <si>
    <t>https://podminky.urs.cz/item/CS_URS_2023_02/776223112</t>
  </si>
  <si>
    <t>předpoklad 0,2 m/m2</t>
  </si>
  <si>
    <t>232,47*0,2</t>
  </si>
  <si>
    <t>164</t>
  </si>
  <si>
    <t>776421111</t>
  </si>
  <si>
    <t>Montáž lišt obvodových lepených</t>
  </si>
  <si>
    <t>-694185311</t>
  </si>
  <si>
    <t>https://podminky.urs.cz/item/CS_URS_2023_02/776421111</t>
  </si>
  <si>
    <t>25,7-(0,8+1,2+1,0)</t>
  </si>
  <si>
    <t>15,7-(1,1*2+0,8+0,9+0,7)</t>
  </si>
  <si>
    <t>34,9-(1,1+0,9*3)</t>
  </si>
  <si>
    <t>22,3-(1,0+1,2+1,1)</t>
  </si>
  <si>
    <t>26,2-(0,9)</t>
  </si>
  <si>
    <t>26,5-(0,9+0,9)</t>
  </si>
  <si>
    <t>24,5-(0,9)</t>
  </si>
  <si>
    <t>10,6-(0,9)</t>
  </si>
  <si>
    <t>7,6-(0,7)</t>
  </si>
  <si>
    <t>165</t>
  </si>
  <si>
    <t>19416x</t>
  </si>
  <si>
    <t>lišta obvodová</t>
  </si>
  <si>
    <t>-80806711</t>
  </si>
  <si>
    <t>174,1*1,02 'Přepočtené koeficientem množství</t>
  </si>
  <si>
    <t>166</t>
  </si>
  <si>
    <t>776421312</t>
  </si>
  <si>
    <t>Montáž lišt přechodových šroubovaných</t>
  </si>
  <si>
    <t>-48442158</t>
  </si>
  <si>
    <t>https://podminky.urs.cz/item/CS_URS_2023_02/776421312</t>
  </si>
  <si>
    <t>0,9*4</t>
  </si>
  <si>
    <t>1,1*1</t>
  </si>
  <si>
    <t>0,7*1</t>
  </si>
  <si>
    <t>167</t>
  </si>
  <si>
    <t>55343110</t>
  </si>
  <si>
    <t>profil přechodový Al narážecí 30mm stříbro</t>
  </si>
  <si>
    <t>-290776070</t>
  </si>
  <si>
    <t>6,5*1,02 'Přepočtené koeficientem množství</t>
  </si>
  <si>
    <t>168</t>
  </si>
  <si>
    <t>998776102</t>
  </si>
  <si>
    <t>Přesun hmot pro podlahy povlakové stanovený z hmotnosti přesunovaného materiálu vodorovná dopravní vzdálenost do 50 m v objektech výšky přes 6 do 12 m</t>
  </si>
  <si>
    <t>-1248935378</t>
  </si>
  <si>
    <t>https://podminky.urs.cz/item/CS_URS_2023_02/998776102</t>
  </si>
  <si>
    <t>781</t>
  </si>
  <si>
    <t>Dokončovací práce - obklady</t>
  </si>
  <si>
    <t>169</t>
  </si>
  <si>
    <t>781121011</t>
  </si>
  <si>
    <t>Příprava podkladu před provedením obkladu nátěr penetrační na stěnu</t>
  </si>
  <si>
    <t>405834530</t>
  </si>
  <si>
    <t>https://podminky.urs.cz/item/CS_URS_2023_02/781121011</t>
  </si>
  <si>
    <t>170</t>
  </si>
  <si>
    <t>781474154</t>
  </si>
  <si>
    <t>Montáž obkladů vnitřních stěn z dlaždic keramických lepených flexibilním lepidlem velkoformátových hladkých přes 4 do 6 ks/m2</t>
  </si>
  <si>
    <t>-87766671</t>
  </si>
  <si>
    <t>https://podminky.urs.cz/item/CS_URS_2023_02/781474154</t>
  </si>
  <si>
    <t>za umyvadlem</t>
  </si>
  <si>
    <t>1,0*2,0*3</t>
  </si>
  <si>
    <t>171</t>
  </si>
  <si>
    <t>59761x</t>
  </si>
  <si>
    <t>obklad velkoformátový keramický- cena dle výběru investora- předpoklad 750 Kč/m2</t>
  </si>
  <si>
    <t>-432033911</t>
  </si>
  <si>
    <t>6*1,15 'Přepočtené koeficientem množství</t>
  </si>
  <si>
    <t>172</t>
  </si>
  <si>
    <t>781495115</t>
  </si>
  <si>
    <t>Obklad - dokončující práce ostatní práce spárování silikonem</t>
  </si>
  <si>
    <t>2012295721</t>
  </si>
  <si>
    <t>https://podminky.urs.cz/item/CS_URS_2023_02/781495115</t>
  </si>
  <si>
    <t>1,0*3</t>
  </si>
  <si>
    <t>0,6*3</t>
  </si>
  <si>
    <t>173</t>
  </si>
  <si>
    <t>781495211</t>
  </si>
  <si>
    <t>Čištění vnitřních ploch po provedení obkladu stěn chemickými prostředky</t>
  </si>
  <si>
    <t>-1761540340</t>
  </si>
  <si>
    <t>https://podminky.urs.cz/item/CS_URS_2023_02/781495211</t>
  </si>
  <si>
    <t>174</t>
  </si>
  <si>
    <t>998781102</t>
  </si>
  <si>
    <t>Přesun hmot pro obklady keramické stanovený z hmotnosti přesunovaného materiálu vodorovná dopravní vzdálenost do 50 m v objektech výšky přes 6 do 12 m</t>
  </si>
  <si>
    <t>-1178568015</t>
  </si>
  <si>
    <t>https://podminky.urs.cz/item/CS_URS_2023_02/998781102</t>
  </si>
  <si>
    <t>784</t>
  </si>
  <si>
    <t>Dokončovací práce - malby a tapety</t>
  </si>
  <si>
    <t>175</t>
  </si>
  <si>
    <t>784181121</t>
  </si>
  <si>
    <t>Penetrace podkladu jednonásobná hloubková akrylátová bezbarvá v místnostech výšky do 3,80 m</t>
  </si>
  <si>
    <t>-2044709431</t>
  </si>
  <si>
    <t>https://podminky.urs.cz/item/CS_URS_2023_02/784181121</t>
  </si>
  <si>
    <t>podhledy</t>
  </si>
  <si>
    <t>stěny</t>
  </si>
  <si>
    <t>25,7*3,3</t>
  </si>
  <si>
    <t>-(0,9*2,0+1,0*2,7+1,2*2,7+1,3*1,7*2)</t>
  </si>
  <si>
    <t>(1,0+2,7+2,7+1,2+2,7+2,7+1,3+1,7+1,7+1,3+1,7+1,7)*0,15</t>
  </si>
  <si>
    <t>15,7*3,3</t>
  </si>
  <si>
    <t>-(1,1*2,0*2+0,9*2,0*2+0,7*2,0)</t>
  </si>
  <si>
    <t>34,9*3,3</t>
  </si>
  <si>
    <t>-(0,9*2,0*3+1,1*2,0+2,8*1,4*2)</t>
  </si>
  <si>
    <t>(2,8+1,4+1,4)*0,15*2</t>
  </si>
  <si>
    <t>22,3*3,3</t>
  </si>
  <si>
    <t>-(1,1*2,0+1,2*2,7+1,0*2,7+2,8*1,4)</t>
  </si>
  <si>
    <t>(1,1+2,0+2,0+1,2+2,7+2,7+1,0+2,7+2,7+2,8+1,4+1,4)*0,15</t>
  </si>
  <si>
    <t>26,2*3,3</t>
  </si>
  <si>
    <t>-(0,9*2,0+2,365*1,4*2)</t>
  </si>
  <si>
    <t>(2,365+1,4+1,4)*0,15*2</t>
  </si>
  <si>
    <t>26,5*3,3</t>
  </si>
  <si>
    <t>-(0,9*2,0*2+2,365*1,4*2+2,8*1,4)</t>
  </si>
  <si>
    <t>(2,365+1,4+1,4+2,365+1,4+1,4+2,8+1,4+1,4+1,0+2,0+2,0)*0,15</t>
  </si>
  <si>
    <t>24,5*3,3</t>
  </si>
  <si>
    <t>-(0,9*2,0+1,4*1,4*2+1,0*1,4)</t>
  </si>
  <si>
    <t>(1,4*6+1,0+1,4+1,4)*0,15</t>
  </si>
  <si>
    <t>10,6*3,3</t>
  </si>
  <si>
    <t>-(0,9*2,0+1,3*1,7)</t>
  </si>
  <si>
    <t>(1,3+1,7+1,7)*0,15</t>
  </si>
  <si>
    <t>7,6*3,3</t>
  </si>
  <si>
    <t>-(0,7*2,0+1,3*1,7)</t>
  </si>
  <si>
    <t>176</t>
  </si>
  <si>
    <t>784221101</t>
  </si>
  <si>
    <t>Malby z malířských směsí otěruvzdorných za sucha dvojnásobné, bílé za sucha otěruvzdorné dobře v místnostech výšky do 3,80 m</t>
  </si>
  <si>
    <t>-2080728518</t>
  </si>
  <si>
    <t>https://podminky.urs.cz/item/CS_URS_2023_02/784221101</t>
  </si>
  <si>
    <t>2 - Elektro</t>
  </si>
  <si>
    <t xml:space="preserve">    739 - Bourací práce</t>
  </si>
  <si>
    <t xml:space="preserve">    740 - C21M - Elektromontáže</t>
  </si>
  <si>
    <t xml:space="preserve">    741 - Hromosvod</t>
  </si>
  <si>
    <t xml:space="preserve">    742 - Revize, DSPS, zkoušky</t>
  </si>
  <si>
    <t xml:space="preserve">    743 - Materiály </t>
  </si>
  <si>
    <t xml:space="preserve">    744 - Ostatní</t>
  </si>
  <si>
    <t>739</t>
  </si>
  <si>
    <t>Bourací práce</t>
  </si>
  <si>
    <t>Pol1</t>
  </si>
  <si>
    <t>Drážkování</t>
  </si>
  <si>
    <t>Pol2</t>
  </si>
  <si>
    <t>Krabice (KP, KO, KR, KT)</t>
  </si>
  <si>
    <t>Pol3</t>
  </si>
  <si>
    <t>Provrtání do vel. 40</t>
  </si>
  <si>
    <t>Pol4</t>
  </si>
  <si>
    <t>Rozvaděč - vybourání + vyspravení</t>
  </si>
  <si>
    <t>Pol5</t>
  </si>
  <si>
    <t>Výsprava drážek vč. materiálu</t>
  </si>
  <si>
    <t>740</t>
  </si>
  <si>
    <t>C21M - Elektromontáže</t>
  </si>
  <si>
    <t>Pol6</t>
  </si>
  <si>
    <t>trubka plastová ohebná instalační průměr 16mm (PO)</t>
  </si>
  <si>
    <t>Pol7</t>
  </si>
  <si>
    <t>trubka plastová ohebná instalační průměr 23mm (PO)</t>
  </si>
  <si>
    <t>Pol8</t>
  </si>
  <si>
    <t>trubka plastová ohebná instalační průměr 48mm (PO)</t>
  </si>
  <si>
    <t>Pol9</t>
  </si>
  <si>
    <t>Pol10</t>
  </si>
  <si>
    <t>krabice přístrojová (1901, KU 68/1, KP 67, KP 68; KZ 3) bez zapojení</t>
  </si>
  <si>
    <t>Pol11</t>
  </si>
  <si>
    <t>krabice odbočná s víčkem (1902, KO 68, KU 68) kruhová bez zapojení</t>
  </si>
  <si>
    <t>Pol12</t>
  </si>
  <si>
    <t>krabice odbočná s víčkem a svork. (1903, KR 68) kruhová vč. zapojení</t>
  </si>
  <si>
    <t>Pol13</t>
  </si>
  <si>
    <t>krabice odbočná s víčkem a svork. (KR 125) čtvercová vč. zapojení</t>
  </si>
  <si>
    <t>Pol14</t>
  </si>
  <si>
    <t>ukončení vodiče v rozvaděči vč. zapojení a koncovky do 2.5mm2</t>
  </si>
  <si>
    <t>Pol15</t>
  </si>
  <si>
    <t>ukončení vodiče UTP, osazení koncovkou</t>
  </si>
  <si>
    <t>Pol16</t>
  </si>
  <si>
    <t>ukončení vodiče v rozvaděči vč. zapojení a koncovky do 6mm2</t>
  </si>
  <si>
    <t>Pol17</t>
  </si>
  <si>
    <t>ukončení vodiče v rozvaděči vč. zapojení a koncovky do 16mm2</t>
  </si>
  <si>
    <t>Pol18</t>
  </si>
  <si>
    <t>spínač nástěnný prostředí obyčejné 1-pólový řazení 1</t>
  </si>
  <si>
    <t>Pol19</t>
  </si>
  <si>
    <t>zásuvka v krabici prostředí obyčejné 10/16A 250V 2P+Z</t>
  </si>
  <si>
    <t>Pol20</t>
  </si>
  <si>
    <t>montáž oceloplech. rozvodnic do 20kg</t>
  </si>
  <si>
    <t>Pol21</t>
  </si>
  <si>
    <t>montáž pohybové čidlo</t>
  </si>
  <si>
    <t>Pol22</t>
  </si>
  <si>
    <t>montáž svítidla</t>
  </si>
  <si>
    <t>Pol23</t>
  </si>
  <si>
    <t>CYKY 2Ax1.0mm2 (CYKY 2O1.0) 750V (PO)</t>
  </si>
  <si>
    <t>Pol24</t>
  </si>
  <si>
    <t>CYKY 2Ax1.5mm2 (CYKY 2O1.5) 750V (PO)</t>
  </si>
  <si>
    <t>Pol25</t>
  </si>
  <si>
    <t>JYSY 2x1</t>
  </si>
  <si>
    <t>Pol26</t>
  </si>
  <si>
    <t>CXKH-V-O 3x1,5 mm2</t>
  </si>
  <si>
    <t>Pol27</t>
  </si>
  <si>
    <t>CYKY 3Bx1.5mm2 (CYKY 3J1.5) 750V (PO)</t>
  </si>
  <si>
    <t>Pol28</t>
  </si>
  <si>
    <t>CYKY 3Cx2.5mm2 (CYKY 3J2.5) 750V (PO)</t>
  </si>
  <si>
    <t>Pol29</t>
  </si>
  <si>
    <t>CYKY 4Bx10mm2 (CYKY 4J10) 750V (PO)</t>
  </si>
  <si>
    <t>Pol30</t>
  </si>
  <si>
    <t>CYKY 4Bx25mm2 (CYKY 4J25) 750V (PO)</t>
  </si>
  <si>
    <t>Pol31</t>
  </si>
  <si>
    <t>CYKY 5Cx1.5mm2 (CYKY 5J1.5) 750V (PO)</t>
  </si>
  <si>
    <t>Pol32</t>
  </si>
  <si>
    <t>CYKY 5Cx2.5mm2 (CYKY 5J2.5) 750V (PO)</t>
  </si>
  <si>
    <t>Pol33</t>
  </si>
  <si>
    <t>CY 2.5mm2 (H07V-U) zelenožlutý (VU)</t>
  </si>
  <si>
    <t>Pol34</t>
  </si>
  <si>
    <t>CY 4mm2 (H07V-U) zelenožlutý (VU)</t>
  </si>
  <si>
    <t>Pol35</t>
  </si>
  <si>
    <t>CY 16mm2 (H07V-U) zelenožlutý (VU)</t>
  </si>
  <si>
    <t>Pol36</t>
  </si>
  <si>
    <t>osazení hmoždinky/příchytky do cihlového zdiva HM 8</t>
  </si>
  <si>
    <t>Pol37</t>
  </si>
  <si>
    <t>ovladač tlačítkový 0/1 vypínací 1-pólový</t>
  </si>
  <si>
    <t>Pol38</t>
  </si>
  <si>
    <t>vodič UTP Cat.6</t>
  </si>
  <si>
    <t>Pol39</t>
  </si>
  <si>
    <t>datová zásuvka RJ 45</t>
  </si>
  <si>
    <t>Pol40</t>
  </si>
  <si>
    <t>fólie výstražná z PVC šířky 33cm</t>
  </si>
  <si>
    <t>741</t>
  </si>
  <si>
    <t>Hromosvod</t>
  </si>
  <si>
    <t>Pol41</t>
  </si>
  <si>
    <t>uzemění v zemi FeZn 10 a FeZn 30/4 vč. svorek, propojení a izolace spojů</t>
  </si>
  <si>
    <t>Pol42</t>
  </si>
  <si>
    <t>svorky hromosvodové do 2 šroubu (SS, SR 03)</t>
  </si>
  <si>
    <t>Pol43</t>
  </si>
  <si>
    <t>svorky hromosvodové nad 2 šrouby (ST, SJ, SK, SZ, SR01, 02)</t>
  </si>
  <si>
    <t>Pol44</t>
  </si>
  <si>
    <t>ochranný úhelník nebo trubka s držáky do cihel</t>
  </si>
  <si>
    <t>Pol45</t>
  </si>
  <si>
    <t>označení svodu štítky smalt/umělá hmota</t>
  </si>
  <si>
    <t>Pol46</t>
  </si>
  <si>
    <t>tvarováni mont. dílu - jímače, ochranné trubky, úhelníky</t>
  </si>
  <si>
    <t>Pol47</t>
  </si>
  <si>
    <t>montáž uzemňovacího drátu AlMgSi průměr 8mm vč. podpěr</t>
  </si>
  <si>
    <t>742</t>
  </si>
  <si>
    <t>Revize, DSPS, zkoušky</t>
  </si>
  <si>
    <t>K001</t>
  </si>
  <si>
    <t>Celk.prohl.el.zaříz.a vyhot.rev.zp.do 50.tis.mont. - hromosvod</t>
  </si>
  <si>
    <t>objem</t>
  </si>
  <si>
    <t>1306826296</t>
  </si>
  <si>
    <t>K002</t>
  </si>
  <si>
    <t>Celk.prohl.el.zař.a vyhot.zpr.do 250.tis.mont.pr.</t>
  </si>
  <si>
    <t>-1937891470</t>
  </si>
  <si>
    <t>K003</t>
  </si>
  <si>
    <t>Doprava materiálu</t>
  </si>
  <si>
    <t>ks</t>
  </si>
  <si>
    <t>1266744163</t>
  </si>
  <si>
    <t>K004</t>
  </si>
  <si>
    <t>Hrubý úklid - 8 hodin</t>
  </si>
  <si>
    <t>-1507946791</t>
  </si>
  <si>
    <t>K005</t>
  </si>
  <si>
    <t>Koordinace na stavbě</t>
  </si>
  <si>
    <t>1247257983</t>
  </si>
  <si>
    <t>K006</t>
  </si>
  <si>
    <t>Měření zemního odporu pro 1 zemnič</t>
  </si>
  <si>
    <t>zemnič</t>
  </si>
  <si>
    <t>-24408427</t>
  </si>
  <si>
    <t>K007</t>
  </si>
  <si>
    <t>Přesuny materiálu</t>
  </si>
  <si>
    <t>1715139516</t>
  </si>
  <si>
    <t>K008</t>
  </si>
  <si>
    <t>Recyklační poplatky</t>
  </si>
  <si>
    <t>-559733321</t>
  </si>
  <si>
    <t>743</t>
  </si>
  <si>
    <t>Materiály</t>
  </si>
  <si>
    <t>K009</t>
  </si>
  <si>
    <t>elektroměrový rozvaděč ER 222</t>
  </si>
  <si>
    <t>-7890075</t>
  </si>
  <si>
    <t>K010</t>
  </si>
  <si>
    <t>LED svítidlo - ozn. A ; 1 x LED, 15W, 1590lm, Ra80, 4000K</t>
  </si>
  <si>
    <t>1927235629</t>
  </si>
  <si>
    <t>K011</t>
  </si>
  <si>
    <t>LED svítidlo - ozn. E ; 1 x LEDLine, 38W, 4980lm, Ra80, 4000K</t>
  </si>
  <si>
    <t>1096911892</t>
  </si>
  <si>
    <t>K012</t>
  </si>
  <si>
    <t>LED svítidlo - ozn. H ; 1 x LED, 35W, 4500lm, Ra80, 4000K</t>
  </si>
  <si>
    <t>1956782789</t>
  </si>
  <si>
    <t>K013</t>
  </si>
  <si>
    <t>LED svítidlo - ozn. N ; 1 x FQ 54 W/840 G5, 54W, 5000lm, Ra80, 4300K</t>
  </si>
  <si>
    <t>-1401538358</t>
  </si>
  <si>
    <t>K014</t>
  </si>
  <si>
    <t>MEB</t>
  </si>
  <si>
    <t>-360382668</t>
  </si>
  <si>
    <t>K015</t>
  </si>
  <si>
    <t>nouzové LED svítidlo s vlastním zdrojem 60 minut</t>
  </si>
  <si>
    <t>-1379127367</t>
  </si>
  <si>
    <t>K016</t>
  </si>
  <si>
    <t>optokouřové čidlo</t>
  </si>
  <si>
    <t>-884005255</t>
  </si>
  <si>
    <t>K017</t>
  </si>
  <si>
    <t>pohybové čidlo</t>
  </si>
  <si>
    <t>2138936386</t>
  </si>
  <si>
    <t>K018</t>
  </si>
  <si>
    <t>reproduktor ; 100 V</t>
  </si>
  <si>
    <t>1939344251</t>
  </si>
  <si>
    <t>K019</t>
  </si>
  <si>
    <t>rozvaděč pro SLB</t>
  </si>
  <si>
    <t>-1108200376</t>
  </si>
  <si>
    <t>K020</t>
  </si>
  <si>
    <t>rozvaděč R1 vč. vybavení</t>
  </si>
  <si>
    <t>982775590</t>
  </si>
  <si>
    <t>K021</t>
  </si>
  <si>
    <t>slaboproudý konektor, komplet RJ 45</t>
  </si>
  <si>
    <t>-1384040701</t>
  </si>
  <si>
    <t>K022</t>
  </si>
  <si>
    <t>trubka ohebná instal. PVC 2316 průměr 16mm</t>
  </si>
  <si>
    <t>658750594</t>
  </si>
  <si>
    <t>K023</t>
  </si>
  <si>
    <t>trubka ohebná instal. PVC 2323 průměr 23</t>
  </si>
  <si>
    <t>1376280799</t>
  </si>
  <si>
    <t>K024</t>
  </si>
  <si>
    <t>trubka ohebná instal. PVC 2348 průměr 48mm</t>
  </si>
  <si>
    <t>-470806729</t>
  </si>
  <si>
    <t>K025</t>
  </si>
  <si>
    <t>trubka ohebná KOPODUR 63</t>
  </si>
  <si>
    <t>672291324</t>
  </si>
  <si>
    <t>K026</t>
  </si>
  <si>
    <t>krabice KO 68</t>
  </si>
  <si>
    <t>-218194470</t>
  </si>
  <si>
    <t>K027</t>
  </si>
  <si>
    <t>krabice KR 68</t>
  </si>
  <si>
    <t>932657359</t>
  </si>
  <si>
    <t>K028</t>
  </si>
  <si>
    <t>krabice KR 125/1</t>
  </si>
  <si>
    <t>688391360</t>
  </si>
  <si>
    <t>K029</t>
  </si>
  <si>
    <t>krabice KU 68/1</t>
  </si>
  <si>
    <t>331928061</t>
  </si>
  <si>
    <t>K030</t>
  </si>
  <si>
    <t>spínač kolébkový č. 1</t>
  </si>
  <si>
    <t>-1662093525</t>
  </si>
  <si>
    <t>K031</t>
  </si>
  <si>
    <t>zásuvka v krabici prost.obyč.10/16A 250V 2P+Z</t>
  </si>
  <si>
    <t>-1361981381</t>
  </si>
  <si>
    <t>K032</t>
  </si>
  <si>
    <t>zásuvka v krabici prost.obyč.10/16A 250V 2P+Z s př. ochranou</t>
  </si>
  <si>
    <t>-1073757998</t>
  </si>
  <si>
    <t>K033</t>
  </si>
  <si>
    <t>drát AlMgSi 8</t>
  </si>
  <si>
    <t>353734468</t>
  </si>
  <si>
    <t>K034</t>
  </si>
  <si>
    <t>FeZn průměr 10mm</t>
  </si>
  <si>
    <t>2141226700</t>
  </si>
  <si>
    <t>K035</t>
  </si>
  <si>
    <t>ochranný úhelník OU</t>
  </si>
  <si>
    <t>174053901</t>
  </si>
  <si>
    <t>K036</t>
  </si>
  <si>
    <t>držák DUz do železa</t>
  </si>
  <si>
    <t>-1783087684</t>
  </si>
  <si>
    <t>K037</t>
  </si>
  <si>
    <t>gumoasfalt</t>
  </si>
  <si>
    <t>1974319817</t>
  </si>
  <si>
    <t>K038</t>
  </si>
  <si>
    <t>jímací tyč, délka 1,5 m</t>
  </si>
  <si>
    <t>191410310</t>
  </si>
  <si>
    <t>K039</t>
  </si>
  <si>
    <t>svorka jímací SJ02</t>
  </si>
  <si>
    <t>1809598446</t>
  </si>
  <si>
    <t>K040</t>
  </si>
  <si>
    <t>svorka křížová - SK</t>
  </si>
  <si>
    <t>-1265184702</t>
  </si>
  <si>
    <t>K041</t>
  </si>
  <si>
    <t>svorka zkušební - SZ</t>
  </si>
  <si>
    <t>-1316882658</t>
  </si>
  <si>
    <t>K042</t>
  </si>
  <si>
    <t>označovací štítek</t>
  </si>
  <si>
    <t>-1109107490</t>
  </si>
  <si>
    <t>K043</t>
  </si>
  <si>
    <t>podpěra vedení PV 01</t>
  </si>
  <si>
    <t>-1439089680</t>
  </si>
  <si>
    <t>K044</t>
  </si>
  <si>
    <t>podpěra vedení PV 21</t>
  </si>
  <si>
    <t>-1305347850</t>
  </si>
  <si>
    <t>K045</t>
  </si>
  <si>
    <t>podpěra vedení PV 32</t>
  </si>
  <si>
    <t>-2024914310</t>
  </si>
  <si>
    <t>K046</t>
  </si>
  <si>
    <t>sada pojistek do pjistkové skříně</t>
  </si>
  <si>
    <t>40979991</t>
  </si>
  <si>
    <t>K047</t>
  </si>
  <si>
    <t>svorka spojovací - SS</t>
  </si>
  <si>
    <t>-1833428065</t>
  </si>
  <si>
    <t>K048</t>
  </si>
  <si>
    <t>kabelové oko příložkové pro vodiče Cu 7580-07 16/6</t>
  </si>
  <si>
    <t>339194303</t>
  </si>
  <si>
    <t>K049</t>
  </si>
  <si>
    <t>CYKY 2Ax1.5mm2 (CYKY 2O1.5)</t>
  </si>
  <si>
    <t>-1753674548</t>
  </si>
  <si>
    <t>K050</t>
  </si>
  <si>
    <t>882619344</t>
  </si>
  <si>
    <t>K051</t>
  </si>
  <si>
    <t>reproduktorový kabl 2Ax1.0mm2</t>
  </si>
  <si>
    <t>1171944506</t>
  </si>
  <si>
    <t>K052</t>
  </si>
  <si>
    <t>CYKY 4Bx10mm2 (CYKY 4J10)</t>
  </si>
  <si>
    <t>1654162053</t>
  </si>
  <si>
    <t>K053</t>
  </si>
  <si>
    <t>CYKY 4Bx25m2 (CYKY 4J25)</t>
  </si>
  <si>
    <t>336246725</t>
  </si>
  <si>
    <t>K054</t>
  </si>
  <si>
    <t>výstražná fólie 330 mm červená</t>
  </si>
  <si>
    <t>810280627</t>
  </si>
  <si>
    <t>K055</t>
  </si>
  <si>
    <t>CYKY 5Cx1.5mm2 (CYKY 5J1.5)</t>
  </si>
  <si>
    <t>798837188</t>
  </si>
  <si>
    <t>K056</t>
  </si>
  <si>
    <t>CYKY 5Cx2.5mm2 (CYKY 5J2.5)</t>
  </si>
  <si>
    <t>296088098</t>
  </si>
  <si>
    <t>K057</t>
  </si>
  <si>
    <t>hmoždinka HM8</t>
  </si>
  <si>
    <t>1420839886</t>
  </si>
  <si>
    <t>K058</t>
  </si>
  <si>
    <t>775214188</t>
  </si>
  <si>
    <t>K059</t>
  </si>
  <si>
    <t>-360176172</t>
  </si>
  <si>
    <t>K060</t>
  </si>
  <si>
    <t>ovladač tlač. 0/1 vypínací 1-pólový</t>
  </si>
  <si>
    <t>-344413852</t>
  </si>
  <si>
    <t>K061</t>
  </si>
  <si>
    <t>CY 2.5mm2 (H07V-U) zelenožlutý</t>
  </si>
  <si>
    <t>-1696090004</t>
  </si>
  <si>
    <t>K062</t>
  </si>
  <si>
    <t>CY 4mm2 (H07V-U) zelenožlutý</t>
  </si>
  <si>
    <t>-589427134</t>
  </si>
  <si>
    <t>K063</t>
  </si>
  <si>
    <t>CY 16mm2 (H07V-U) zelenožlutý</t>
  </si>
  <si>
    <t>1804453912</t>
  </si>
  <si>
    <t>K064</t>
  </si>
  <si>
    <t>-1406570881</t>
  </si>
  <si>
    <t>K065</t>
  </si>
  <si>
    <t>CYKY 3Bx1.5mm2 (CYKY 3J1.5)</t>
  </si>
  <si>
    <t>2063414257</t>
  </si>
  <si>
    <t>K066</t>
  </si>
  <si>
    <t>CYKY 3Cx2.5mm2 (CYKY 3J2.5)</t>
  </si>
  <si>
    <t>1177096190</t>
  </si>
  <si>
    <t>K067</t>
  </si>
  <si>
    <t>Prořez 5,00%</t>
  </si>
  <si>
    <t>-1629969404</t>
  </si>
  <si>
    <t>744</t>
  </si>
  <si>
    <t>Ostatní</t>
  </si>
  <si>
    <t>K068</t>
  </si>
  <si>
    <t>GZS 2,50% z C21M a navázaného materiálu</t>
  </si>
  <si>
    <t>-1705306549</t>
  </si>
  <si>
    <t>K069</t>
  </si>
  <si>
    <t>Podíl přidružených výkonů 4,80% z C21M a navázaného materiálu</t>
  </si>
  <si>
    <t>867540563</t>
  </si>
  <si>
    <t>K070</t>
  </si>
  <si>
    <t>Podružný materiál 5,00%</t>
  </si>
  <si>
    <t>-918272482</t>
  </si>
  <si>
    <t>3 - ZTI</t>
  </si>
  <si>
    <t xml:space="preserve">Projektant upozorňuje, že v případě, kdy zadávací dokumentace obsahuje požadavky nebo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umožňuje zadavatel budoucímu zhotoviteli, pokud by to vedlo ke zvýhodnění nebo vyloučení určitých dodavatelů nebo určitých výrobků, použití jiných, kvalitativně a technicky obdobných obdobných řešení. V této dokumentaci uvedené označení dodávek a materiálů tak slouží pouze k určení nejnižších standardů kvality díla. Uchazeč může navrhnout ekvivalentní dodávky a materiály, avšak s minimálně stejnými technickými parametry, výkony a kvalitou.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  Před začátkem prací nutno vypracovat dílenskou dokumentaci  </t>
  </si>
  <si>
    <t>D2 - Kanalizace</t>
  </si>
  <si>
    <t>D3 - Vnitřní vodovod</t>
  </si>
  <si>
    <t>D4 - Technická místnost</t>
  </si>
  <si>
    <t>D5 - Dopouštění vody do OS:</t>
  </si>
  <si>
    <t>D6 - Zařizovací předměty</t>
  </si>
  <si>
    <t>D7 - Přesun a montáž zařizovacích předmětů</t>
  </si>
  <si>
    <t>D8 - Vedlejší náklady</t>
  </si>
  <si>
    <t>D2</t>
  </si>
  <si>
    <t>Kanalizace</t>
  </si>
  <si>
    <t>Pol114</t>
  </si>
  <si>
    <t>Připojovací potrubí PP-r (HT) 40 Potrubí PP-r připojovací D 40 mm, vedeno v předstěně</t>
  </si>
  <si>
    <t>Pol115</t>
  </si>
  <si>
    <t>Připojovací potrubí PP-r (HT) 50 Potrubí PP-r připojovací D 50 x 1,8 mm, vedeno v drážce ve zdi</t>
  </si>
  <si>
    <t>Pol116</t>
  </si>
  <si>
    <t>Odpadní potrubí PP-r (HT) 75 vedeno v drážce ve zdi, volně pod stropem, v zaizolovaném SDK kastlíku v 1.NP</t>
  </si>
  <si>
    <t>Pol117</t>
  </si>
  <si>
    <t>Hadice pro odvod kondenzátu PE hadice na odvod kondenzátu pr. 16 mm.</t>
  </si>
  <si>
    <t>Pol118</t>
  </si>
  <si>
    <t>Průchodka plochou střechou/podlahou DN75 pro kanalizační potrubí HT75</t>
  </si>
  <si>
    <t>Pol119</t>
  </si>
  <si>
    <t>Průchodka plochou střechou/podlahou DN100 pro kanalizační potrubí HT110</t>
  </si>
  <si>
    <t>Pol120</t>
  </si>
  <si>
    <t>Větrací hlavice DN75 Odvětrání kanalizace, integrovaná bitumenová manžeta (modifikovaný asfaltový pás), výška nad izolaci 500 mm</t>
  </si>
  <si>
    <t>Pol121</t>
  </si>
  <si>
    <t>Napojení na stávající připojovací potrubí splaškové kanalizace Materiál a polohu napojení nutno ověřit na stavbě!</t>
  </si>
  <si>
    <t>Pol122</t>
  </si>
  <si>
    <t>Tlakové potrubí d40mm HDPE Pro čerpání splaškové vody do stávající kanalizační přípojky</t>
  </si>
  <si>
    <t>Pol123</t>
  </si>
  <si>
    <t>Přímá trouba PVC 110 Kanalizace splašková - vnitřní, PVC, D 110 mm, SN12, vedeno v nezámrzné hloubce</t>
  </si>
  <si>
    <t>Pol124</t>
  </si>
  <si>
    <t>Oblouk 110-45°</t>
  </si>
  <si>
    <t>Pol125</t>
  </si>
  <si>
    <t>Jednoduchá odbočka 110/110-45°</t>
  </si>
  <si>
    <t>Pol126</t>
  </si>
  <si>
    <t>Redukce nesouosá 110/75</t>
  </si>
  <si>
    <t>Pol127</t>
  </si>
  <si>
    <t>Přímá trouba PVC 125 Kanalizace splašková - vnitřní, PVC, D 125 mm, SN8, vedeno v nezámrzné hloubce</t>
  </si>
  <si>
    <t>Pol128</t>
  </si>
  <si>
    <t>Oblouk 125-45°</t>
  </si>
  <si>
    <t>Pol129</t>
  </si>
  <si>
    <t>Jednoduchá odbočka 125/125-45°</t>
  </si>
  <si>
    <t>Pol130</t>
  </si>
  <si>
    <t>Redukce nesouosá 125/110</t>
  </si>
  <si>
    <t>Pol131</t>
  </si>
  <si>
    <t>Přímá trouba PVC 160 Kanalizace splašková - vnitřní, PVC, D 160,mm, SN8, vedeno v nezámrzné hloubce</t>
  </si>
  <si>
    <t>Pol132</t>
  </si>
  <si>
    <t>Oblouk 160-45°</t>
  </si>
  <si>
    <t>Pol133</t>
  </si>
  <si>
    <t>Redukce nesouosá 160/125</t>
  </si>
  <si>
    <t>Pol134</t>
  </si>
  <si>
    <t>Jednoduchá odbočka 160/125-45°</t>
  </si>
  <si>
    <t>Pol135</t>
  </si>
  <si>
    <t>Jednoduchá odbočka 160/160-45°</t>
  </si>
  <si>
    <t>Pol136</t>
  </si>
  <si>
    <t>Revizní šachta dešťové kanalizace DN400, litinový poklop B125 (DN400) hloubka závisí na hloubce nápojného bodu!!</t>
  </si>
  <si>
    <t>Pol137</t>
  </si>
  <si>
    <t>Domovní čerpací jímka splaškové kanalizace, pr. 1000mm, poklop litinový C250 (pr.600mm) + kaové čerpadlo</t>
  </si>
  <si>
    <t>Pol138</t>
  </si>
  <si>
    <t>Napojení na stávající ležaté potrubí dešťové kanalizace Pod základovou deskou, materiál: PVC, přesnou polohu a hloubku napojení nutno ověřit!</t>
  </si>
  <si>
    <t>Pol139</t>
  </si>
  <si>
    <t>Napojení na stávající hl. vstupní kanalizační šachtu přesnou polohu nutno ověřit!</t>
  </si>
  <si>
    <t>Pol140</t>
  </si>
  <si>
    <t>Zkouška těsnosti kanalizace vodou a kouřem do DN 300 + vypracování protokolu o zkoušce těsnosti</t>
  </si>
  <si>
    <t>Pol141</t>
  </si>
  <si>
    <t>Suchý sifon pro odvod kondenzátu - např. HL21</t>
  </si>
  <si>
    <t>Pol142</t>
  </si>
  <si>
    <t>Čistící kus DN40</t>
  </si>
  <si>
    <t>Pol143</t>
  </si>
  <si>
    <t>Čistící kus DN75</t>
  </si>
  <si>
    <t>Pol144</t>
  </si>
  <si>
    <t>Čistící kus DN100</t>
  </si>
  <si>
    <t>Pol145</t>
  </si>
  <si>
    <t>Závěsy potrubí, objímky, těsnění</t>
  </si>
  <si>
    <t>kg</t>
  </si>
  <si>
    <t>Pol146</t>
  </si>
  <si>
    <t>Pol147</t>
  </si>
  <si>
    <t>Tepelná izolace na potrubí DN75, tl.20mm</t>
  </si>
  <si>
    <t>Pol148</t>
  </si>
  <si>
    <t>Tepelná izolace na potrubí DN100, tl.20mm</t>
  </si>
  <si>
    <t>Pol149</t>
  </si>
  <si>
    <t>Lapač střešních splavenin</t>
  </si>
  <si>
    <t>Pol150</t>
  </si>
  <si>
    <t>Protipořární manžeta d75</t>
  </si>
  <si>
    <t>Pol151</t>
  </si>
  <si>
    <t>Protipořární manžeta d110</t>
  </si>
  <si>
    <t>D3</t>
  </si>
  <si>
    <t>Vnitřní vodovod</t>
  </si>
  <si>
    <t>Pol152</t>
  </si>
  <si>
    <t>Potrubí z PP-RCT, D 20 x 2,8 mm PP-RCT systém pro rozvody pitné, studené a teplé vody. Vč. kolen, odboček, redukcí</t>
  </si>
  <si>
    <t>Pol153</t>
  </si>
  <si>
    <t>Potrubí z PP-RCT, D 25 x 2,8 mm PP-RCT systém pro rozvody pitné, studené a teplé vody. Vč. kolen, odboček, redukcí</t>
  </si>
  <si>
    <t>Pol154</t>
  </si>
  <si>
    <t>Napojení na stávající rozvody vody Trasování stávajícího vodovodního potrubí bráno z archivní PD, nutno ověřit před začátkem prací!!</t>
  </si>
  <si>
    <t>Pol155</t>
  </si>
  <si>
    <t>Návleková izolace 13/20 Izolace návleková z pěnového polyetylenu tl., stěny 13 mm vnitřní průměr 20 mm</t>
  </si>
  <si>
    <t>Pol156</t>
  </si>
  <si>
    <t>Návleková izolace 20/20 Izolace návleková z pěnového polyetylenu tl., stěny 20 mm vnitřní průměr 20 mm</t>
  </si>
  <si>
    <t>Pol157</t>
  </si>
  <si>
    <t>Návleková izolace 13/25 Izolace návleková z pěnového polyetylenu tl. stěny, 13 mm vnitřní průměr 25 mm</t>
  </si>
  <si>
    <t>Pol158</t>
  </si>
  <si>
    <t>Návleková izolace 30/25 Izolace návleková z pěnového polyetylenu tl. stěny, 25 mm vnitřní průměr 25 mm</t>
  </si>
  <si>
    <t>Pol159</t>
  </si>
  <si>
    <t>Pol160</t>
  </si>
  <si>
    <t>Pol161</t>
  </si>
  <si>
    <t>Tlaková zkouška vodovodního potrubí + vypracování protokolu o tlakové zkoušce</t>
  </si>
  <si>
    <t>Pol162</t>
  </si>
  <si>
    <t>Proplach a dezinfekce vodovod.potrubí + vypracování protokolu</t>
  </si>
  <si>
    <t>Pol163</t>
  </si>
  <si>
    <t>Nástěnka nátrubková mosazná 1/2" pro rozvody pitné a užitkové vody do 95°C • pracovní tlak do 1 MPa • pro připojení armatur nebo potrubí kolmo na stěnu</t>
  </si>
  <si>
    <t>D4</t>
  </si>
  <si>
    <t>Technická místnost</t>
  </si>
  <si>
    <t>Pol164</t>
  </si>
  <si>
    <t>Trojcestný směšovací ventil DN20 z původní pd není patrné umístění trojcestného ventilu v původních rozvodech - pokud je v místě napojení na tv teplota tv&lt;40°c, není trojcestný ventil potřeba - nutno ověřit na stavbě!</t>
  </si>
  <si>
    <t>Pol165</t>
  </si>
  <si>
    <t>Kulový kohout DN20 s vypouštěním</t>
  </si>
  <si>
    <t>Pol166</t>
  </si>
  <si>
    <t>Kulový kohout DN15 s vypouštěním</t>
  </si>
  <si>
    <t>D5</t>
  </si>
  <si>
    <t>Dopouštění vody do OS:</t>
  </si>
  <si>
    <t>Pol167</t>
  </si>
  <si>
    <t>Manometr 0-600 kPa</t>
  </si>
  <si>
    <t>Pol168</t>
  </si>
  <si>
    <t>Kulový kohout 3/4"</t>
  </si>
  <si>
    <t>Pol169</t>
  </si>
  <si>
    <t>Kulový kohout 3/4" se servopohonem (dopojení na čidlo tlaku v OS)</t>
  </si>
  <si>
    <t>Pol170</t>
  </si>
  <si>
    <t>Souprava doplňování změkčenou vodou do otopné, soustavy úpravna vody proti tvorbě vápenatých usazenin na výměníku zásobníku a v rozvodném potrubí TV a CTV. PN10, připojení DN20. Úpravna vody je vybavena obtokem pro možnost doplňování přípravku. Před začátkem prací nutno provést rozbor kvality vody pro určení přesného výrobku!!</t>
  </si>
  <si>
    <t>Pol171</t>
  </si>
  <si>
    <t>Revidovatelná zpětná klapka DN20, Typ EA</t>
  </si>
  <si>
    <t>D6</t>
  </si>
  <si>
    <t>Zařizovací předměty</t>
  </si>
  <si>
    <t>Pol172</t>
  </si>
  <si>
    <t>Ventil rohový s filtrem DN 15 x DN 10 + opancéřovaná hadička pro připojení umyvadla</t>
  </si>
  <si>
    <t>soubor</t>
  </si>
  <si>
    <t>Pol173</t>
  </si>
  <si>
    <t>Baterie umyvadlová stojánková, dle požadavků investora</t>
  </si>
  <si>
    <t>Pol174</t>
  </si>
  <si>
    <t>Umyvadlo, dětské + nerezový sifon, dle požadavků investora</t>
  </si>
  <si>
    <t>D7</t>
  </si>
  <si>
    <t>Přesun a montáž zařizovacích předmětů</t>
  </si>
  <si>
    <t>Pol175</t>
  </si>
  <si>
    <t>montáž umyvadla, umývátka (usazení, zapojení)</t>
  </si>
  <si>
    <t>D8</t>
  </si>
  <si>
    <t>Vedlejší náklady</t>
  </si>
  <si>
    <t>Pol176</t>
  </si>
  <si>
    <t>Montážní práce - montáž potrubí</t>
  </si>
  <si>
    <t>Pol177</t>
  </si>
  <si>
    <t>Zemní práce - Výkop zářezu pro podzemní vedení v hornině 1-4 výkop, pažení, zásyp, hutnění</t>
  </si>
  <si>
    <t>Pol178</t>
  </si>
  <si>
    <t>Koordinační činnost</t>
  </si>
  <si>
    <t>Pol179</t>
  </si>
  <si>
    <t>Likvidace odpadu, doprava</t>
  </si>
  <si>
    <t>Pol180</t>
  </si>
  <si>
    <t>Autorský dozor</t>
  </si>
  <si>
    <t>Pol181</t>
  </si>
  <si>
    <t>Rozbor kvality vody a případné navržení vhodné úpravny SV</t>
  </si>
  <si>
    <t>Pol182</t>
  </si>
  <si>
    <t>Dopracování realizační (dílenské) dokumentace</t>
  </si>
  <si>
    <t>4 - VYT</t>
  </si>
  <si>
    <t xml:space="preserve">Projektant upozorňuje, že v případě, kdy zadávací dokumentace obsahuje požadavky nebo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umožňuje zadavatel budoucímu zhotoviteli, pokud by to vedlo ke zvýhodnění nebo vyloučení určitých dodavatelů nebo určitých výrobků, použití jiných, kvalitativně a technicky obdobných obdobných řešení. V této dokumentaci uvedené označení dodávek a materiálů tak slouží pouze k určení nejnižších standardů kvality díla. Uchazeč může navrhnout ekvivalentní dodávky a materiály, avšak s minimálně stejnými technickými parametry, výkony a kvalitou.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  Součástí Výkazu výměr nejsou stavební přípomoce  Před začátkem prací nutno vypracovat dílenskou dokumentaci  </t>
  </si>
  <si>
    <t>D2 - Technická místnost</t>
  </si>
  <si>
    <t>D3 - Potrubí</t>
  </si>
  <si>
    <t>D4 - Podlahové vytápění</t>
  </si>
  <si>
    <t>D5 - Vedlejší náklady</t>
  </si>
  <si>
    <t>Pol183</t>
  </si>
  <si>
    <t>VENKOVNÍ JEDNOTKA TČ Max. výkon při A-7 / 35 °C  6,22kW COP při A-7 / 35 °C nominální  2,77 Jmenovitý proud jističe  16A Maximální startovací proud  10A Min. vzdálenost venkovní a vnitřní jednotky  3m Max. hladina akustického výkonu - den/noc (tichý režim) 61 / 56 dB(A) místění ve venkovním prostoru na střeše objektu na silent blocích - kondenzát sveden do dešťové kanalizace - Odvod kondenzátu vybavit el. topným kabelem!</t>
  </si>
  <si>
    <t>Pol184</t>
  </si>
  <si>
    <t>Vnitřní jednotka TČ s dotopovým elektrokotlem (6kW) Doporučený jistič  10A Nominální průtok   0,39 l/s Rozměry (ŠxHxV) 485x398x700mm   Regulace tepelného čerpadla - celého zdroje tepla</t>
  </si>
  <si>
    <t>Pol185</t>
  </si>
  <si>
    <t>AKUMULÁTOR NA TOPNOU VODU o objemu 40l, umístění pod vnitřní jednotkou TČ Průměr: 325mm Výška:  610mm</t>
  </si>
  <si>
    <t>Pol186</t>
  </si>
  <si>
    <t>Tlaková expanzní nádoba s membránou o objemu 8 litrů Vertikální, s úchyty na zeď + připojovací skupina expanzní nádoby</t>
  </si>
  <si>
    <t>Pol187</t>
  </si>
  <si>
    <t>Kulový kohout DN25</t>
  </si>
  <si>
    <t>Pol188</t>
  </si>
  <si>
    <t>Kulový kohout DN15</t>
  </si>
  <si>
    <t>Pol189</t>
  </si>
  <si>
    <t>Automatický odvzdušňovací ventil DN15</t>
  </si>
  <si>
    <t>Pol190</t>
  </si>
  <si>
    <t>Filtr DN25</t>
  </si>
  <si>
    <t>Pol191</t>
  </si>
  <si>
    <t>Příložný teploměr 0-120 °C</t>
  </si>
  <si>
    <t>Pol192</t>
  </si>
  <si>
    <t>Manometr</t>
  </si>
  <si>
    <t>Pol193</t>
  </si>
  <si>
    <t>Betonová roznášecí dlaždice 500x300x150mm</t>
  </si>
  <si>
    <t>Pol194</t>
  </si>
  <si>
    <t>Gumotextilní pás 1500x800x10mm Pod venkovní jednotku TČ</t>
  </si>
  <si>
    <t>Pol195</t>
  </si>
  <si>
    <t>Silent blok pro usazení venkovní jednotky TČ</t>
  </si>
  <si>
    <t>Pol196</t>
  </si>
  <si>
    <t>Pojišťovací ventil</t>
  </si>
  <si>
    <t>Potrubí</t>
  </si>
  <si>
    <t>Pol197</t>
  </si>
  <si>
    <t>Potrubí z měděných trubek D 28 x 1,0 mm vč. kolen, T kusů, redukcí</t>
  </si>
  <si>
    <t>Pol198</t>
  </si>
  <si>
    <t>Oblouk z měděného potrubí 28x1,0 na měděné potrubí 28x1,0 ( 90 ° )</t>
  </si>
  <si>
    <t>Pol199</t>
  </si>
  <si>
    <t>Spojka z ocelovéjo potrubí na měděné potrubí d28</t>
  </si>
  <si>
    <t>Pol200</t>
  </si>
  <si>
    <t>Primární okruh TČ Cu 15,88/6,35 Chladivo R32</t>
  </si>
  <si>
    <t>Pol201</t>
  </si>
  <si>
    <t>Kaučuková tepelná izolace tl. do 25mm, pro eliminaci rosení v režimu chlazení</t>
  </si>
  <si>
    <t>Pol202</t>
  </si>
  <si>
    <t>Prostup střešní konstrukcí, potrubí KG 125mm, délka 0,5m + 2x koleno 87°</t>
  </si>
  <si>
    <t>Pol203</t>
  </si>
  <si>
    <t>Protipořární manžeta d125</t>
  </si>
  <si>
    <t>Podlahové vytápění</t>
  </si>
  <si>
    <t>Pol204</t>
  </si>
  <si>
    <t>Trubka podlahového vytápění 17x2,0 ( 100, 240, 600 m )</t>
  </si>
  <si>
    <t>Pol205</t>
  </si>
  <si>
    <t>Systémová deska s výstupky</t>
  </si>
  <si>
    <t>Pol206</t>
  </si>
  <si>
    <t>Kompletní rozdělovač pro 10 topných okruhů s kulovými kohouty s teploměry, vypouštěním a odvzdušněním, nízký držák 1" x18/10</t>
  </si>
  <si>
    <t>Pol207</t>
  </si>
  <si>
    <t>Ochranná trubka černá 25 ( 100 m )</t>
  </si>
  <si>
    <t>Pol208</t>
  </si>
  <si>
    <t>Dilatační profil na systémové desky, samolepicí 10 x 130 x 2000 mm ( 50 m )</t>
  </si>
  <si>
    <t>Pol209</t>
  </si>
  <si>
    <t>Izolační a dilatační pás 15 x 0,8 cm ( 50 m )</t>
  </si>
  <si>
    <t>Pol210</t>
  </si>
  <si>
    <t>Plastifikátor 10 litrů ( 10 l )</t>
  </si>
  <si>
    <t>l</t>
  </si>
  <si>
    <t>Pol211</t>
  </si>
  <si>
    <t>Adaptér pro trubky PEX-AL-PEX ( pro rozdělovače ) 18x(17x2)</t>
  </si>
  <si>
    <t>Pol212</t>
  </si>
  <si>
    <t>Skříň rozdělovače na zeď 1000x700x160</t>
  </si>
  <si>
    <t>Pol213</t>
  </si>
  <si>
    <t>Montážní a těsnící materiál</t>
  </si>
  <si>
    <t>Pol214</t>
  </si>
  <si>
    <t>Napuštění topného systému vodou</t>
  </si>
  <si>
    <t>bm</t>
  </si>
  <si>
    <t>Pol215</t>
  </si>
  <si>
    <t>Chladivo do primárního okruhu (R32 - v závislosti na konkrétním typu TČ)</t>
  </si>
  <si>
    <t>Pol216</t>
  </si>
  <si>
    <t>Montáž podlahového topení</t>
  </si>
  <si>
    <t>Pol217</t>
  </si>
  <si>
    <t>Zaregulování soustavy</t>
  </si>
  <si>
    <t>Pol218</t>
  </si>
  <si>
    <t>Termopohon UNI 24 V + prokabelování</t>
  </si>
  <si>
    <t>Pol219</t>
  </si>
  <si>
    <t>Prostorový termostat</t>
  </si>
  <si>
    <t>Pol220</t>
  </si>
  <si>
    <t>Montážní práce - montáž potrubí (měděné potrubí)</t>
  </si>
  <si>
    <t>Pol221</t>
  </si>
  <si>
    <t>Montážní práce - montáž potrubí (podlahové topení)</t>
  </si>
  <si>
    <t>Pol222</t>
  </si>
  <si>
    <t>Doprava +instalace TČ + uvedení do chodu, zaškolení obsluhy</t>
  </si>
  <si>
    <t>Pol223</t>
  </si>
  <si>
    <t>Doprava, likvidace odpadu</t>
  </si>
  <si>
    <t>Pol224</t>
  </si>
  <si>
    <t>Lešení Pro montáž potrubí vedeného pod stropem 2.NP</t>
  </si>
  <si>
    <t>Pol225</t>
  </si>
  <si>
    <t>Akustické měření venkovní jednotky TČ + vypracování protokolu</t>
  </si>
  <si>
    <t>Pol226</t>
  </si>
  <si>
    <t>Zaregulování otopné soustavy</t>
  </si>
  <si>
    <t>Pol227</t>
  </si>
  <si>
    <t>Topná zkouška systému Vypracování protokolu topné zkoušky + zkoušky těsnosti</t>
  </si>
  <si>
    <t>Pol228</t>
  </si>
  <si>
    <t>VRN - Ostatní a vedlejší náklady</t>
  </si>
  <si>
    <t>VRN - Vedlejší rozpočtové náklady</t>
  </si>
  <si>
    <t>Vedlejší rozpočtové náklady</t>
  </si>
  <si>
    <t>Zpracování realizační a výrobní dokumentace, technologických postupů atd</t>
  </si>
  <si>
    <t>468852465</t>
  </si>
  <si>
    <t>Revize, zkoušky, měření, testy</t>
  </si>
  <si>
    <t>1304196377</t>
  </si>
  <si>
    <t>Geolog (posudky, návrhy, přejímky, součínnost se stavbou atd.)</t>
  </si>
  <si>
    <t>308754971</t>
  </si>
  <si>
    <t>-537338227</t>
  </si>
  <si>
    <t>Zajištění podkladů ke kolaudaci stavby</t>
  </si>
  <si>
    <t>-1475725493</t>
  </si>
  <si>
    <t>K102</t>
  </si>
  <si>
    <t>Návrh a zpracování plánu organizace výstavby, harmonogram prací</t>
  </si>
  <si>
    <t>2004528004</t>
  </si>
  <si>
    <t>K141</t>
  </si>
  <si>
    <t>Vzorkování</t>
  </si>
  <si>
    <t>563966726</t>
  </si>
  <si>
    <t>K618</t>
  </si>
  <si>
    <t>Dočasný zábor vč. vyřízení, poplatku, projektu a realizace DIO</t>
  </si>
  <si>
    <t>1258508653</t>
  </si>
  <si>
    <t>x1</t>
  </si>
  <si>
    <t>Geodetické práce
geodetické zaměření skutečného provedení, zhotovení geometrického plánu, vytýčení sítí, vytýčení stavby atd.</t>
  </si>
  <si>
    <t>-75078813</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</si>
  <si>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</si>
  <si>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</si>
  <si>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-1486590738</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</si>
  <si>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</si>
  <si>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</si>
  <si>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1285966083</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</si>
  <si>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</si>
  <si>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</si>
  <si>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2004194827</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</si>
  <si>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</si>
  <si>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</si>
  <si>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54261230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</si>
  <si>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</si>
  <si>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</si>
  <si>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</si>
  <si>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</si>
  <si>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</si>
  <si>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</si>
  <si>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</si>
  <si>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</si>
  <si>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</si>
  <si>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</si>
  <si>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</si>
  <si>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</si>
  <si>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</si>
  <si>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</si>
  <si>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</si>
  <si>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</si>
  <si>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</si>
  <si>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</si>
  <si>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</si>
  <si>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</si>
  <si>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</si>
  <si>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</si>
  <si>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</si>
  <si>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</si>
  <si>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</si>
  <si>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</si>
  <si>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</si>
  <si>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</si>
  <si>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</si>
  <si>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</si>
  <si>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</si>
  <si>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</si>
  <si>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</si>
  <si>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</si>
  <si>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</si>
  <si>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</si>
  <si>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</si>
  <si>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</si>
  <si>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</si>
  <si>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</si>
  <si>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</si>
  <si>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</si>
  <si>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</si>
  <si>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</si>
  <si>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</si>
  <si>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</si>
  <si>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</si>
  <si>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</si>
  <si>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</si>
  <si>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</si>
  <si>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</si>
  <si>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</si>
  <si>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</si>
  <si>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</si>
  <si>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</si>
  <si>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</si>
  <si>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</si>
  <si>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</si>
  <si>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</si>
  <si>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</si>
  <si>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</si>
  <si>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</si>
  <si>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</si>
  <si>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</si>
  <si>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</si>
  <si>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</si>
  <si>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</si>
  <si>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</si>
  <si>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</si>
  <si>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</si>
  <si>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</si>
  <si>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</si>
  <si>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</si>
  <si>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</si>
  <si>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</si>
  <si>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</si>
  <si>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</si>
  <si>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</si>
  <si>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</si>
  <si>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</si>
  <si>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</si>
  <si>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</si>
  <si>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</si>
  <si>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</si>
  <si>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</si>
  <si>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</si>
  <si>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</si>
  <si>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</si>
  <si>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</si>
  <si>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</si>
  <si>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</si>
  <si>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</si>
  <si>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</si>
  <si>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</si>
  <si>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</si>
  <si>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</si>
  <si>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</si>
  <si>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</si>
  <si>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</si>
  <si>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</si>
  <si>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</si>
  <si>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</si>
  <si>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</si>
  <si>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</si>
  <si>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</si>
  <si>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</si>
  <si>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</si>
  <si>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</si>
  <si>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</si>
  <si>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</si>
  <si>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</si>
  <si>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</si>
  <si>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</si>
  <si>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</si>
  <si>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</si>
  <si>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</si>
  <si>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</si>
  <si>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</si>
  <si>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</si>
  <si>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</si>
  <si>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</si>
  <si>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</si>
  <si>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</si>
  <si>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</si>
  <si>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</si>
  <si>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</si>
  <si>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</si>
  <si>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</si>
  <si>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</si>
  <si>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</si>
  <si>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</si>
  <si>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</si>
  <si>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</si>
  <si>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</si>
  <si>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</si>
  <si>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</si>
  <si>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</si>
  <si>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</si>
  <si>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</si>
  <si>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</si>
  <si>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</si>
  <si>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</si>
  <si>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</si>
  <si>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</si>
  <si>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</si>
  <si>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</si>
  <si>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</si>
  <si>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</si>
  <si>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</si>
  <si>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</si>
  <si>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</si>
  <si>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</si>
  <si>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</si>
  <si>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</si>
  <si>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</si>
  <si>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</si>
  <si>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</si>
  <si>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</si>
  <si>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</si>
  <si>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</si>
  <si>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</si>
  <si>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</si>
  <si>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</si>
  <si>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</si>
  <si>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</si>
  <si>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</si>
  <si>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</si>
  <si>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</si>
  <si>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</si>
  <si>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</si>
  <si>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</si>
  <si>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</si>
  <si>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</si>
  <si>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</si>
  <si>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</si>
  <si>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</si>
  <si>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</si>
  <si>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</si>
  <si>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</si>
  <si>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</si>
  <si>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</si>
  <si>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</si>
  <si>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</si>
  <si>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</si>
  <si>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</si>
  <si>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Tuhá dvouplášťová chránička kabelů 63, volně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</si>
</sst>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1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171" TargetMode="External" /><Relationship Id="rId2" Type="http://schemas.openxmlformats.org/officeDocument/2006/relationships/hyperlink" Target="https://podminky.urs.cz/item/CS_URS_2023_02/115101201" TargetMode="External" /><Relationship Id="rId3" Type="http://schemas.openxmlformats.org/officeDocument/2006/relationships/hyperlink" Target="https://podminky.urs.cz/item/CS_URS_2023_02/115101301" TargetMode="External" /><Relationship Id="rId4" Type="http://schemas.openxmlformats.org/officeDocument/2006/relationships/hyperlink" Target="https://podminky.urs.cz/item/CS_URS_2023_02/122251103" TargetMode="External" /><Relationship Id="rId5" Type="http://schemas.openxmlformats.org/officeDocument/2006/relationships/hyperlink" Target="https://podminky.urs.cz/item/CS_URS_2023_02/132251103" TargetMode="External" /><Relationship Id="rId6" Type="http://schemas.openxmlformats.org/officeDocument/2006/relationships/hyperlink" Target="https://podminky.urs.cz/item/CS_URS_2023_02/167151101" TargetMode="External" /><Relationship Id="rId7" Type="http://schemas.openxmlformats.org/officeDocument/2006/relationships/hyperlink" Target="https://podminky.urs.cz/item/CS_URS_2023_02/162751117" TargetMode="External" /><Relationship Id="rId8" Type="http://schemas.openxmlformats.org/officeDocument/2006/relationships/hyperlink" Target="https://podminky.urs.cz/item/CS_URS_2023_02/162751119"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2/181951112" TargetMode="External" /><Relationship Id="rId13" Type="http://schemas.openxmlformats.org/officeDocument/2006/relationships/hyperlink" Target="https://podminky.urs.cz/item/CS_URS_2023_02/226212114" TargetMode="External" /><Relationship Id="rId14" Type="http://schemas.openxmlformats.org/officeDocument/2006/relationships/hyperlink" Target="https://podminky.urs.cz/item/CS_URS_2023_02/226212214" TargetMode="External" /><Relationship Id="rId15" Type="http://schemas.openxmlformats.org/officeDocument/2006/relationships/hyperlink" Target="https://podminky.urs.cz/item/CS_URS_2023_02/231212112" TargetMode="External" /><Relationship Id="rId16" Type="http://schemas.openxmlformats.org/officeDocument/2006/relationships/hyperlink" Target="https://podminky.urs.cz/item/CS_URS_2023_02/231611114" TargetMode="External" /><Relationship Id="rId17" Type="http://schemas.openxmlformats.org/officeDocument/2006/relationships/hyperlink" Target="https://podminky.urs.cz/item/CS_URS_2023_02/274321611" TargetMode="External" /><Relationship Id="rId18" Type="http://schemas.openxmlformats.org/officeDocument/2006/relationships/hyperlink" Target="https://podminky.urs.cz/item/CS_URS_2023_02/274351121" TargetMode="External" /><Relationship Id="rId19" Type="http://schemas.openxmlformats.org/officeDocument/2006/relationships/hyperlink" Target="https://podminky.urs.cz/item/CS_URS_2023_02/274351122" TargetMode="External" /><Relationship Id="rId20" Type="http://schemas.openxmlformats.org/officeDocument/2006/relationships/hyperlink" Target="https://podminky.urs.cz/item/CS_URS_2023_02/274361821" TargetMode="External" /><Relationship Id="rId21" Type="http://schemas.openxmlformats.org/officeDocument/2006/relationships/hyperlink" Target="https://podminky.urs.cz/item/CS_URS_2023_02/311361821" TargetMode="External" /><Relationship Id="rId22" Type="http://schemas.openxmlformats.org/officeDocument/2006/relationships/hyperlink" Target="https://podminky.urs.cz/item/CS_URS_2023_02/330321610" TargetMode="External" /><Relationship Id="rId23" Type="http://schemas.openxmlformats.org/officeDocument/2006/relationships/hyperlink" Target="https://podminky.urs.cz/item/CS_URS_2023_02/331351121" TargetMode="External" /><Relationship Id="rId24" Type="http://schemas.openxmlformats.org/officeDocument/2006/relationships/hyperlink" Target="https://podminky.urs.cz/item/CS_URS_2023_02/331351122" TargetMode="External" /><Relationship Id="rId25" Type="http://schemas.openxmlformats.org/officeDocument/2006/relationships/hyperlink" Target="https://podminky.urs.cz/item/CS_URS_2023_02/331361821" TargetMode="External" /><Relationship Id="rId26" Type="http://schemas.openxmlformats.org/officeDocument/2006/relationships/hyperlink" Target="https://podminky.urs.cz/item/CS_URS_2023_02/411321616" TargetMode="External" /><Relationship Id="rId27" Type="http://schemas.openxmlformats.org/officeDocument/2006/relationships/hyperlink" Target="https://podminky.urs.cz/item/CS_URS_2023_02/411351021" TargetMode="External" /><Relationship Id="rId28" Type="http://schemas.openxmlformats.org/officeDocument/2006/relationships/hyperlink" Target="https://podminky.urs.cz/item/CS_URS_2023_02/411351022" TargetMode="External" /><Relationship Id="rId29" Type="http://schemas.openxmlformats.org/officeDocument/2006/relationships/hyperlink" Target="https://podminky.urs.cz/item/CS_URS_2023_02/411354315" TargetMode="External" /><Relationship Id="rId30" Type="http://schemas.openxmlformats.org/officeDocument/2006/relationships/hyperlink" Target="https://podminky.urs.cz/item/CS_URS_2023_02/411354316" TargetMode="External" /><Relationship Id="rId31" Type="http://schemas.openxmlformats.org/officeDocument/2006/relationships/hyperlink" Target="https://podminky.urs.cz/item/CS_URS_2023_02/411361821" TargetMode="External" /><Relationship Id="rId32" Type="http://schemas.openxmlformats.org/officeDocument/2006/relationships/hyperlink" Target="https://podminky.urs.cz/item/CS_URS_2023_02/564231111" TargetMode="External" /><Relationship Id="rId33" Type="http://schemas.openxmlformats.org/officeDocument/2006/relationships/hyperlink" Target="https://podminky.urs.cz/item/CS_URS_2023_02/564730011" TargetMode="External" /><Relationship Id="rId34" Type="http://schemas.openxmlformats.org/officeDocument/2006/relationships/hyperlink" Target="https://podminky.urs.cz/item/CS_URS_2023_02/564761111" TargetMode="External" /><Relationship Id="rId35" Type="http://schemas.openxmlformats.org/officeDocument/2006/relationships/hyperlink" Target="https://podminky.urs.cz/item/CS_URS_2023_02/596212212" TargetMode="External" /><Relationship Id="rId36" Type="http://schemas.openxmlformats.org/officeDocument/2006/relationships/hyperlink" Target="https://podminky.urs.cz/item/CS_URS_2023_02/619995001" TargetMode="External" /><Relationship Id="rId37" Type="http://schemas.openxmlformats.org/officeDocument/2006/relationships/hyperlink" Target="https://podminky.urs.cz/item/CS_URS_2023_02/629991011" TargetMode="External" /><Relationship Id="rId38" Type="http://schemas.openxmlformats.org/officeDocument/2006/relationships/hyperlink" Target="https://podminky.urs.cz/item/CS_URS_2023_02/619991001" TargetMode="External" /><Relationship Id="rId39" Type="http://schemas.openxmlformats.org/officeDocument/2006/relationships/hyperlink" Target="https://podminky.urs.cz/item/CS_URS_2023_02/621131111" TargetMode="External" /><Relationship Id="rId40" Type="http://schemas.openxmlformats.org/officeDocument/2006/relationships/hyperlink" Target="https://podminky.urs.cz/item/CS_URS_2023_02/621211031" TargetMode="External" /><Relationship Id="rId41" Type="http://schemas.openxmlformats.org/officeDocument/2006/relationships/hyperlink" Target="https://podminky.urs.cz/item/CS_URS_2023_02/621251101" TargetMode="External" /><Relationship Id="rId42" Type="http://schemas.openxmlformats.org/officeDocument/2006/relationships/hyperlink" Target="https://podminky.urs.cz/item/CS_URS_2023_02/621151031" TargetMode="External" /><Relationship Id="rId43" Type="http://schemas.openxmlformats.org/officeDocument/2006/relationships/hyperlink" Target="https://podminky.urs.cz/item/CS_URS_2023_02/621531012" TargetMode="External" /><Relationship Id="rId44" Type="http://schemas.openxmlformats.org/officeDocument/2006/relationships/hyperlink" Target="https://podminky.urs.cz/item/CS_URS_2023_02/622131121" TargetMode="External" /><Relationship Id="rId45" Type="http://schemas.openxmlformats.org/officeDocument/2006/relationships/hyperlink" Target="https://podminky.urs.cz/item/CS_URS_2023_02/622321111" TargetMode="External" /><Relationship Id="rId46" Type="http://schemas.openxmlformats.org/officeDocument/2006/relationships/hyperlink" Target="https://podminky.urs.cz/item/CS_URS_2023_02/622151031" TargetMode="External" /><Relationship Id="rId47" Type="http://schemas.openxmlformats.org/officeDocument/2006/relationships/hyperlink" Target="https://podminky.urs.cz/item/CS_URS_2023_02/622531012" TargetMode="External" /><Relationship Id="rId48" Type="http://schemas.openxmlformats.org/officeDocument/2006/relationships/hyperlink" Target="https://podminky.urs.cz/item/CS_URS_2023_02/623131111" TargetMode="External" /><Relationship Id="rId49" Type="http://schemas.openxmlformats.org/officeDocument/2006/relationships/hyperlink" Target="https://podminky.urs.cz/item/CS_URS_2023_02/623142001" TargetMode="External" /><Relationship Id="rId50" Type="http://schemas.openxmlformats.org/officeDocument/2006/relationships/hyperlink" Target="https://podminky.urs.cz/item/CS_URS_2023_02/623531012" TargetMode="External" /><Relationship Id="rId51" Type="http://schemas.openxmlformats.org/officeDocument/2006/relationships/hyperlink" Target="https://podminky.urs.cz/item/CS_URS_2023_02/622143003" TargetMode="External" /><Relationship Id="rId52" Type="http://schemas.openxmlformats.org/officeDocument/2006/relationships/hyperlink" Target="https://podminky.urs.cz/item/CS_URS_2023_02/622143004" TargetMode="External" /><Relationship Id="rId53" Type="http://schemas.openxmlformats.org/officeDocument/2006/relationships/hyperlink" Target="https://podminky.urs.cz/item/CS_URS_2023_02/629991001" TargetMode="External" /><Relationship Id="rId54" Type="http://schemas.openxmlformats.org/officeDocument/2006/relationships/hyperlink" Target="https://podminky.urs.cz/item/CS_URS_2023_02/629991011" TargetMode="External" /><Relationship Id="rId55" Type="http://schemas.openxmlformats.org/officeDocument/2006/relationships/hyperlink" Target="https://podminky.urs.cz/item/CS_URS_2023_02/632441220" TargetMode="External" /><Relationship Id="rId56" Type="http://schemas.openxmlformats.org/officeDocument/2006/relationships/hyperlink" Target="https://podminky.urs.cz/item/CS_URS_2023_02/632441292" TargetMode="External" /><Relationship Id="rId57" Type="http://schemas.openxmlformats.org/officeDocument/2006/relationships/hyperlink" Target="https://podminky.urs.cz/item/CS_URS_2023_02/632481213" TargetMode="External" /><Relationship Id="rId58" Type="http://schemas.openxmlformats.org/officeDocument/2006/relationships/hyperlink" Target="https://podminky.urs.cz/item/CS_URS_2023_02/634112113" TargetMode="External" /><Relationship Id="rId59" Type="http://schemas.openxmlformats.org/officeDocument/2006/relationships/hyperlink" Target="https://podminky.urs.cz/item/CS_URS_2023_02/941211111" TargetMode="External" /><Relationship Id="rId60" Type="http://schemas.openxmlformats.org/officeDocument/2006/relationships/hyperlink" Target="https://podminky.urs.cz/item/CS_URS_2023_02/941211211" TargetMode="External" /><Relationship Id="rId61" Type="http://schemas.openxmlformats.org/officeDocument/2006/relationships/hyperlink" Target="https://podminky.urs.cz/item/CS_URS_2023_02/941211811" TargetMode="External" /><Relationship Id="rId62" Type="http://schemas.openxmlformats.org/officeDocument/2006/relationships/hyperlink" Target="https://podminky.urs.cz/item/CS_URS_2023_02/944511111" TargetMode="External" /><Relationship Id="rId63" Type="http://schemas.openxmlformats.org/officeDocument/2006/relationships/hyperlink" Target="https://podminky.urs.cz/item/CS_URS_2023_02/944511211" TargetMode="External" /><Relationship Id="rId64" Type="http://schemas.openxmlformats.org/officeDocument/2006/relationships/hyperlink" Target="https://podminky.urs.cz/item/CS_URS_2023_02/944511811" TargetMode="External" /><Relationship Id="rId65" Type="http://schemas.openxmlformats.org/officeDocument/2006/relationships/hyperlink" Target="https://podminky.urs.cz/item/CS_URS_2023_02/949101111" TargetMode="External" /><Relationship Id="rId66" Type="http://schemas.openxmlformats.org/officeDocument/2006/relationships/hyperlink" Target="https://podminky.urs.cz/item/CS_URS_2023_02/952901111" TargetMode="External" /><Relationship Id="rId67" Type="http://schemas.openxmlformats.org/officeDocument/2006/relationships/hyperlink" Target="https://podminky.urs.cz/item/CS_URS_2023_02/965042141" TargetMode="External" /><Relationship Id="rId68" Type="http://schemas.openxmlformats.org/officeDocument/2006/relationships/hyperlink" Target="https://podminky.urs.cz/item/CS_URS_2023_02/965049111" TargetMode="External" /><Relationship Id="rId69" Type="http://schemas.openxmlformats.org/officeDocument/2006/relationships/hyperlink" Target="https://podminky.urs.cz/item/CS_URS_2023_02/968082017" TargetMode="External" /><Relationship Id="rId70" Type="http://schemas.openxmlformats.org/officeDocument/2006/relationships/hyperlink" Target="https://podminky.urs.cz/item/CS_URS_2023_02/997013212" TargetMode="External" /><Relationship Id="rId71" Type="http://schemas.openxmlformats.org/officeDocument/2006/relationships/hyperlink" Target="https://podminky.urs.cz/item/CS_URS_2023_02/997013501" TargetMode="External" /><Relationship Id="rId72" Type="http://schemas.openxmlformats.org/officeDocument/2006/relationships/hyperlink" Target="https://podminky.urs.cz/item/CS_URS_2023_02/997013509" TargetMode="External" /><Relationship Id="rId73" Type="http://schemas.openxmlformats.org/officeDocument/2006/relationships/hyperlink" Target="https://podminky.urs.cz/item/CS_URS_2023_02/997013631" TargetMode="External" /><Relationship Id="rId74" Type="http://schemas.openxmlformats.org/officeDocument/2006/relationships/hyperlink" Target="https://podminky.urs.cz/item/CS_URS_2023_02/998011002" TargetMode="External" /><Relationship Id="rId75" Type="http://schemas.openxmlformats.org/officeDocument/2006/relationships/hyperlink" Target="https://podminky.urs.cz/item/CS_URS_2023_02/712363611" TargetMode="External" /><Relationship Id="rId76" Type="http://schemas.openxmlformats.org/officeDocument/2006/relationships/hyperlink" Target="https://podminky.urs.cz/item/CS_URS_2023_02/712391171" TargetMode="External" /><Relationship Id="rId77" Type="http://schemas.openxmlformats.org/officeDocument/2006/relationships/hyperlink" Target="https://podminky.urs.cz/item/CS_URS_2023_02/712363352" TargetMode="External" /><Relationship Id="rId78" Type="http://schemas.openxmlformats.org/officeDocument/2006/relationships/hyperlink" Target="https://podminky.urs.cz/item/CS_URS_2023_02/712363353" TargetMode="External" /><Relationship Id="rId79" Type="http://schemas.openxmlformats.org/officeDocument/2006/relationships/hyperlink" Target="https://podminky.urs.cz/item/CS_URS_2023_02/712363354" TargetMode="External" /><Relationship Id="rId80" Type="http://schemas.openxmlformats.org/officeDocument/2006/relationships/hyperlink" Target="https://podminky.urs.cz/item/CS_URS_2023_02/712363359" TargetMode="External" /><Relationship Id="rId81" Type="http://schemas.openxmlformats.org/officeDocument/2006/relationships/hyperlink" Target="https://podminky.urs.cz/item/CS_URS_2023_02/712363005" TargetMode="External" /><Relationship Id="rId82" Type="http://schemas.openxmlformats.org/officeDocument/2006/relationships/hyperlink" Target="https://podminky.urs.cz/item/CS_URS_2023_02/712363122" TargetMode="External" /><Relationship Id="rId83" Type="http://schemas.openxmlformats.org/officeDocument/2006/relationships/hyperlink" Target="https://podminky.urs.cz/item/CS_URS_2023_02/998712102" TargetMode="External" /><Relationship Id="rId84" Type="http://schemas.openxmlformats.org/officeDocument/2006/relationships/hyperlink" Target="https://podminky.urs.cz/item/CS_URS_2023_02/713120821" TargetMode="External" /><Relationship Id="rId85" Type="http://schemas.openxmlformats.org/officeDocument/2006/relationships/hyperlink" Target="https://podminky.urs.cz/item/CS_URS_2023_02/713121111" TargetMode="External" /><Relationship Id="rId86" Type="http://schemas.openxmlformats.org/officeDocument/2006/relationships/hyperlink" Target="https://podminky.urs.cz/item/CS_URS_2023_02/713121111" TargetMode="External" /><Relationship Id="rId87" Type="http://schemas.openxmlformats.org/officeDocument/2006/relationships/hyperlink" Target="https://podminky.urs.cz/item/CS_URS_2023_02/713141135" TargetMode="External" /><Relationship Id="rId88" Type="http://schemas.openxmlformats.org/officeDocument/2006/relationships/hyperlink" Target="https://podminky.urs.cz/item/CS_URS_2023_02/713141335" TargetMode="External" /><Relationship Id="rId89" Type="http://schemas.openxmlformats.org/officeDocument/2006/relationships/hyperlink" Target="https://podminky.urs.cz/item/CS_URS_2023_02/998713102" TargetMode="External" /><Relationship Id="rId90" Type="http://schemas.openxmlformats.org/officeDocument/2006/relationships/hyperlink" Target="https://podminky.urs.cz/item/CS_URS_2023_02/762111811" TargetMode="External" /><Relationship Id="rId91" Type="http://schemas.openxmlformats.org/officeDocument/2006/relationships/hyperlink" Target="https://podminky.urs.cz/item/CS_URS_2023_02/763131491" TargetMode="External" /><Relationship Id="rId92" Type="http://schemas.openxmlformats.org/officeDocument/2006/relationships/hyperlink" Target="https://podminky.urs.cz/item/CS_URS_2023_02/763131751" TargetMode="External" /><Relationship Id="rId93" Type="http://schemas.openxmlformats.org/officeDocument/2006/relationships/hyperlink" Target="https://podminky.urs.cz/item/CS_URS_2023_02/763711222" TargetMode="External" /><Relationship Id="rId94" Type="http://schemas.openxmlformats.org/officeDocument/2006/relationships/hyperlink" Target="https://podminky.urs.cz/item/CS_URS_2023_02/763711222" TargetMode="External" /><Relationship Id="rId95" Type="http://schemas.openxmlformats.org/officeDocument/2006/relationships/hyperlink" Target="https://podminky.urs.cz/item/CS_URS_2023_02/763711237" TargetMode="External" /><Relationship Id="rId96" Type="http://schemas.openxmlformats.org/officeDocument/2006/relationships/hyperlink" Target="https://podminky.urs.cz/item/CS_URS_2023_02/763781222" TargetMode="External" /><Relationship Id="rId97" Type="http://schemas.openxmlformats.org/officeDocument/2006/relationships/hyperlink" Target="https://podminky.urs.cz/item/CS_URS_2023_02/998763101" TargetMode="External" /><Relationship Id="rId98" Type="http://schemas.openxmlformats.org/officeDocument/2006/relationships/hyperlink" Target="https://podminky.urs.cz/item/CS_URS_2023_02/764002851" TargetMode="External" /><Relationship Id="rId99" Type="http://schemas.openxmlformats.org/officeDocument/2006/relationships/hyperlink" Target="https://podminky.urs.cz/item/CS_URS_2023_02/764004861" TargetMode="External" /><Relationship Id="rId100" Type="http://schemas.openxmlformats.org/officeDocument/2006/relationships/hyperlink" Target="https://podminky.urs.cz/item/CS_URS_2023_02/998764202" TargetMode="External" /><Relationship Id="rId101" Type="http://schemas.openxmlformats.org/officeDocument/2006/relationships/hyperlink" Target="https://podminky.urs.cz/item/CS_URS_2023_02/766441821" TargetMode="External" /><Relationship Id="rId102" Type="http://schemas.openxmlformats.org/officeDocument/2006/relationships/hyperlink" Target="https://podminky.urs.cz/item/CS_URS_2023_02/998766202" TargetMode="External" /><Relationship Id="rId103" Type="http://schemas.openxmlformats.org/officeDocument/2006/relationships/hyperlink" Target="https://podminky.urs.cz/item/CS_URS_2023_02/998767202" TargetMode="External" /><Relationship Id="rId104" Type="http://schemas.openxmlformats.org/officeDocument/2006/relationships/hyperlink" Target="https://podminky.urs.cz/item/CS_URS_2023_02/776410811" TargetMode="External" /><Relationship Id="rId105" Type="http://schemas.openxmlformats.org/officeDocument/2006/relationships/hyperlink" Target="https://podminky.urs.cz/item/CS_URS_2023_02/776201812" TargetMode="External" /><Relationship Id="rId106" Type="http://schemas.openxmlformats.org/officeDocument/2006/relationships/hyperlink" Target="https://podminky.urs.cz/item/CS_URS_2023_02/776111111" TargetMode="External" /><Relationship Id="rId107" Type="http://schemas.openxmlformats.org/officeDocument/2006/relationships/hyperlink" Target="https://podminky.urs.cz/item/CS_URS_2023_02/776141111" TargetMode="External" /><Relationship Id="rId108" Type="http://schemas.openxmlformats.org/officeDocument/2006/relationships/hyperlink" Target="https://podminky.urs.cz/item/CS_URS_2023_02/776111311" TargetMode="External" /><Relationship Id="rId109" Type="http://schemas.openxmlformats.org/officeDocument/2006/relationships/hyperlink" Target="https://podminky.urs.cz/item/CS_URS_2023_02/776121112" TargetMode="External" /><Relationship Id="rId110" Type="http://schemas.openxmlformats.org/officeDocument/2006/relationships/hyperlink" Target="https://podminky.urs.cz/item/CS_URS_2023_02/776221111" TargetMode="External" /><Relationship Id="rId111" Type="http://schemas.openxmlformats.org/officeDocument/2006/relationships/hyperlink" Target="https://podminky.urs.cz/item/CS_URS_2023_02/776223112" TargetMode="External" /><Relationship Id="rId112" Type="http://schemas.openxmlformats.org/officeDocument/2006/relationships/hyperlink" Target="https://podminky.urs.cz/item/CS_URS_2023_02/776421111" TargetMode="External" /><Relationship Id="rId113" Type="http://schemas.openxmlformats.org/officeDocument/2006/relationships/hyperlink" Target="https://podminky.urs.cz/item/CS_URS_2023_02/776421312" TargetMode="External" /><Relationship Id="rId114" Type="http://schemas.openxmlformats.org/officeDocument/2006/relationships/hyperlink" Target="https://podminky.urs.cz/item/CS_URS_2023_02/998776102" TargetMode="External" /><Relationship Id="rId115" Type="http://schemas.openxmlformats.org/officeDocument/2006/relationships/hyperlink" Target="https://podminky.urs.cz/item/CS_URS_2023_02/781121011" TargetMode="External" /><Relationship Id="rId116" Type="http://schemas.openxmlformats.org/officeDocument/2006/relationships/hyperlink" Target="https://podminky.urs.cz/item/CS_URS_2023_02/781474154" TargetMode="External" /><Relationship Id="rId117" Type="http://schemas.openxmlformats.org/officeDocument/2006/relationships/hyperlink" Target="https://podminky.urs.cz/item/CS_URS_2023_02/781495115" TargetMode="External" /><Relationship Id="rId118" Type="http://schemas.openxmlformats.org/officeDocument/2006/relationships/hyperlink" Target="https://podminky.urs.cz/item/CS_URS_2023_02/781495211" TargetMode="External" /><Relationship Id="rId119" Type="http://schemas.openxmlformats.org/officeDocument/2006/relationships/hyperlink" Target="https://podminky.urs.cz/item/CS_URS_2023_02/998781102" TargetMode="External" /><Relationship Id="rId120" Type="http://schemas.openxmlformats.org/officeDocument/2006/relationships/hyperlink" Target="https://podminky.urs.cz/item/CS_URS_2023_02/784181121" TargetMode="External" /><Relationship Id="rId121" Type="http://schemas.openxmlformats.org/officeDocument/2006/relationships/hyperlink" Target="https://podminky.urs.cz/item/CS_URS_2023_02/784221101" TargetMode="External" /><Relationship Id="rId12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300" t="s">
        <v>6</v>
      </c>
      <c r="AS2" s="285"/>
      <c r="AT2" s="285"/>
      <c r="AU2" s="285"/>
      <c r="AV2" s="285"/>
      <c r="AW2" s="285"/>
      <c r="AX2" s="285"/>
      <c r="AY2" s="285"/>
      <c r="AZ2" s="285"/>
      <c r="BA2" s="285"/>
      <c r="BB2" s="285"/>
      <c r="BC2" s="285"/>
      <c r="BD2" s="285"/>
      <c r="BE2" s="285"/>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E4" s="23" t="s">
        <v>12</v>
      </c>
      <c r="BS4" s="17" t="s">
        <v>13</v>
      </c>
    </row>
    <row r="5" spans="2:71" ht="12" customHeight="1">
      <c r="B5" s="20"/>
      <c r="D5" s="24" t="s">
        <v>14</v>
      </c>
      <c r="K5" s="284" t="s">
        <v>15</v>
      </c>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R5" s="20"/>
      <c r="BE5" s="281" t="s">
        <v>16</v>
      </c>
      <c r="BS5" s="17" t="s">
        <v>7</v>
      </c>
    </row>
    <row r="6" spans="2:71" ht="36.95" customHeight="1">
      <c r="B6" s="20"/>
      <c r="D6" s="26" t="s">
        <v>17</v>
      </c>
      <c r="K6" s="286" t="s">
        <v>18</v>
      </c>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R6" s="20"/>
      <c r="BE6" s="282"/>
      <c r="BS6" s="17" t="s">
        <v>7</v>
      </c>
    </row>
    <row r="7" spans="2:71" ht="12" customHeight="1">
      <c r="B7" s="20"/>
      <c r="D7" s="27" t="s">
        <v>19</v>
      </c>
      <c r="K7" s="25" t="s">
        <v>3</v>
      </c>
      <c r="AK7" s="27" t="s">
        <v>20</v>
      </c>
      <c r="AN7" s="25" t="s">
        <v>3</v>
      </c>
      <c r="AR7" s="20"/>
      <c r="BE7" s="282"/>
      <c r="BS7" s="17" t="s">
        <v>7</v>
      </c>
    </row>
    <row r="8" spans="2:71" ht="12" customHeight="1">
      <c r="B8" s="20"/>
      <c r="D8" s="27" t="s">
        <v>21</v>
      </c>
      <c r="K8" s="25" t="s">
        <v>22</v>
      </c>
      <c r="AK8" s="27" t="s">
        <v>23</v>
      </c>
      <c r="AN8" s="28" t="s">
        <v>24</v>
      </c>
      <c r="AR8" s="20"/>
      <c r="BE8" s="282"/>
      <c r="BS8" s="17" t="s">
        <v>7</v>
      </c>
    </row>
    <row r="9" spans="2:71" ht="14.45" customHeight="1">
      <c r="B9" s="20"/>
      <c r="AR9" s="20"/>
      <c r="BE9" s="282"/>
      <c r="BS9" s="17" t="s">
        <v>7</v>
      </c>
    </row>
    <row r="10" spans="2:71" ht="12" customHeight="1">
      <c r="B10" s="20"/>
      <c r="D10" s="27" t="s">
        <v>25</v>
      </c>
      <c r="AK10" s="27" t="s">
        <v>26</v>
      </c>
      <c r="AN10" s="25" t="s">
        <v>3</v>
      </c>
      <c r="AR10" s="20"/>
      <c r="BE10" s="282"/>
      <c r="BS10" s="17" t="s">
        <v>7</v>
      </c>
    </row>
    <row r="11" spans="2:71" ht="18.4" customHeight="1">
      <c r="B11" s="20"/>
      <c r="E11" s="25" t="s">
        <v>27</v>
      </c>
      <c r="AK11" s="27" t="s">
        <v>28</v>
      </c>
      <c r="AN11" s="25" t="s">
        <v>3</v>
      </c>
      <c r="AR11" s="20"/>
      <c r="BE11" s="282"/>
      <c r="BS11" s="17" t="s">
        <v>7</v>
      </c>
    </row>
    <row r="12" spans="2:71" ht="6.95" customHeight="1">
      <c r="B12" s="20"/>
      <c r="AR12" s="20"/>
      <c r="BE12" s="282"/>
      <c r="BS12" s="17" t="s">
        <v>7</v>
      </c>
    </row>
    <row r="13" spans="2:71" ht="12" customHeight="1">
      <c r="B13" s="20"/>
      <c r="D13" s="27" t="s">
        <v>29</v>
      </c>
      <c r="AK13" s="27" t="s">
        <v>26</v>
      </c>
      <c r="AN13" s="29" t="s">
        <v>30</v>
      </c>
      <c r="AR13" s="20"/>
      <c r="BE13" s="282"/>
      <c r="BS13" s="17" t="s">
        <v>7</v>
      </c>
    </row>
    <row r="14" spans="2:71" ht="12.75">
      <c r="B14" s="20"/>
      <c r="E14" s="287" t="s">
        <v>30</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7" t="s">
        <v>28</v>
      </c>
      <c r="AN14" s="29" t="s">
        <v>30</v>
      </c>
      <c r="AR14" s="20"/>
      <c r="BE14" s="282"/>
      <c r="BS14" s="17" t="s">
        <v>7</v>
      </c>
    </row>
    <row r="15" spans="2:71" ht="6.95" customHeight="1">
      <c r="B15" s="20"/>
      <c r="AR15" s="20"/>
      <c r="BE15" s="282"/>
      <c r="BS15" s="17" t="s">
        <v>4</v>
      </c>
    </row>
    <row r="16" spans="2:71" ht="12" customHeight="1">
      <c r="B16" s="20"/>
      <c r="D16" s="27" t="s">
        <v>31</v>
      </c>
      <c r="AK16" s="27" t="s">
        <v>26</v>
      </c>
      <c r="AN16" s="25" t="s">
        <v>3</v>
      </c>
      <c r="AR16" s="20"/>
      <c r="BE16" s="282"/>
      <c r="BS16" s="17" t="s">
        <v>4</v>
      </c>
    </row>
    <row r="17" spans="2:71" ht="18.4" customHeight="1">
      <c r="B17" s="20"/>
      <c r="E17" s="25" t="s">
        <v>32</v>
      </c>
      <c r="AK17" s="27" t="s">
        <v>28</v>
      </c>
      <c r="AN17" s="25" t="s">
        <v>3</v>
      </c>
      <c r="AR17" s="20"/>
      <c r="BE17" s="282"/>
      <c r="BS17" s="17" t="s">
        <v>33</v>
      </c>
    </row>
    <row r="18" spans="2:71" ht="6.95" customHeight="1">
      <c r="B18" s="20"/>
      <c r="AR18" s="20"/>
      <c r="BE18" s="282"/>
      <c r="BS18" s="17" t="s">
        <v>7</v>
      </c>
    </row>
    <row r="19" spans="2:71" ht="12" customHeight="1">
      <c r="B19" s="20"/>
      <c r="D19" s="27" t="s">
        <v>34</v>
      </c>
      <c r="AK19" s="27" t="s">
        <v>26</v>
      </c>
      <c r="AN19" s="25" t="s">
        <v>3</v>
      </c>
      <c r="AR19" s="20"/>
      <c r="BE19" s="282"/>
      <c r="BS19" s="17" t="s">
        <v>7</v>
      </c>
    </row>
    <row r="20" spans="2:71" ht="18.4" customHeight="1">
      <c r="B20" s="20"/>
      <c r="E20" s="25" t="s">
        <v>35</v>
      </c>
      <c r="AK20" s="27" t="s">
        <v>28</v>
      </c>
      <c r="AN20" s="25" t="s">
        <v>3</v>
      </c>
      <c r="AR20" s="20"/>
      <c r="BE20" s="282"/>
      <c r="BS20" s="17" t="s">
        <v>4</v>
      </c>
    </row>
    <row r="21" spans="2:57" ht="6.95" customHeight="1">
      <c r="B21" s="20"/>
      <c r="AR21" s="20"/>
      <c r="BE21" s="282"/>
    </row>
    <row r="22" spans="2:57" ht="12" customHeight="1">
      <c r="B22" s="20"/>
      <c r="D22" s="27" t="s">
        <v>36</v>
      </c>
      <c r="AR22" s="20"/>
      <c r="BE22" s="282"/>
    </row>
    <row r="23" spans="2:57" ht="59.25" customHeight="1">
      <c r="B23" s="20"/>
      <c r="E23" s="289" t="s">
        <v>37</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R23" s="20"/>
      <c r="BE23" s="282"/>
    </row>
    <row r="24" spans="2:57" ht="6.95" customHeight="1">
      <c r="B24" s="20"/>
      <c r="AR24" s="20"/>
      <c r="BE24" s="282"/>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82"/>
    </row>
    <row r="26" spans="2:57" s="1" customFormat="1" ht="25.9"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90">
        <f>ROUND(AG54,2)</f>
        <v>0</v>
      </c>
      <c r="AL26" s="291"/>
      <c r="AM26" s="291"/>
      <c r="AN26" s="291"/>
      <c r="AO26" s="291"/>
      <c r="AR26" s="32"/>
      <c r="BE26" s="282"/>
    </row>
    <row r="27" spans="2:57" s="1" customFormat="1" ht="6.95" customHeight="1">
      <c r="B27" s="32"/>
      <c r="AR27" s="32"/>
      <c r="BE27" s="282"/>
    </row>
    <row r="28" spans="2:57" s="1" customFormat="1" ht="12.75">
      <c r="B28" s="32"/>
      <c r="L28" s="292" t="s">
        <v>39</v>
      </c>
      <c r="M28" s="292"/>
      <c r="N28" s="292"/>
      <c r="O28" s="292"/>
      <c r="P28" s="292"/>
      <c r="W28" s="292" t="s">
        <v>40</v>
      </c>
      <c r="X28" s="292"/>
      <c r="Y28" s="292"/>
      <c r="Z28" s="292"/>
      <c r="AA28" s="292"/>
      <c r="AB28" s="292"/>
      <c r="AC28" s="292"/>
      <c r="AD28" s="292"/>
      <c r="AE28" s="292"/>
      <c r="AK28" s="292" t="s">
        <v>41</v>
      </c>
      <c r="AL28" s="292"/>
      <c r="AM28" s="292"/>
      <c r="AN28" s="292"/>
      <c r="AO28" s="292"/>
      <c r="AR28" s="32"/>
      <c r="BE28" s="282"/>
    </row>
    <row r="29" spans="2:57" s="2" customFormat="1" ht="14.45" customHeight="1">
      <c r="B29" s="36"/>
      <c r="D29" s="27" t="s">
        <v>42</v>
      </c>
      <c r="F29" s="27" t="s">
        <v>43</v>
      </c>
      <c r="L29" s="295">
        <v>0.21</v>
      </c>
      <c r="M29" s="294"/>
      <c r="N29" s="294"/>
      <c r="O29" s="294"/>
      <c r="P29" s="294"/>
      <c r="W29" s="293">
        <f>ROUND(AZ54,2)</f>
        <v>0</v>
      </c>
      <c r="X29" s="294"/>
      <c r="Y29" s="294"/>
      <c r="Z29" s="294"/>
      <c r="AA29" s="294"/>
      <c r="AB29" s="294"/>
      <c r="AC29" s="294"/>
      <c r="AD29" s="294"/>
      <c r="AE29" s="294"/>
      <c r="AK29" s="293">
        <f>ROUND(AV54,2)</f>
        <v>0</v>
      </c>
      <c r="AL29" s="294"/>
      <c r="AM29" s="294"/>
      <c r="AN29" s="294"/>
      <c r="AO29" s="294"/>
      <c r="AR29" s="36"/>
      <c r="BE29" s="283"/>
    </row>
    <row r="30" spans="2:57" s="2" customFormat="1" ht="14.45" customHeight="1">
      <c r="B30" s="36"/>
      <c r="F30" s="27" t="s">
        <v>44</v>
      </c>
      <c r="L30" s="295">
        <v>0.15</v>
      </c>
      <c r="M30" s="294"/>
      <c r="N30" s="294"/>
      <c r="O30" s="294"/>
      <c r="P30" s="294"/>
      <c r="W30" s="293">
        <f>ROUND(BA54,2)</f>
        <v>0</v>
      </c>
      <c r="X30" s="294"/>
      <c r="Y30" s="294"/>
      <c r="Z30" s="294"/>
      <c r="AA30" s="294"/>
      <c r="AB30" s="294"/>
      <c r="AC30" s="294"/>
      <c r="AD30" s="294"/>
      <c r="AE30" s="294"/>
      <c r="AK30" s="293">
        <f>ROUND(AW54,2)</f>
        <v>0</v>
      </c>
      <c r="AL30" s="294"/>
      <c r="AM30" s="294"/>
      <c r="AN30" s="294"/>
      <c r="AO30" s="294"/>
      <c r="AR30" s="36"/>
      <c r="BE30" s="283"/>
    </row>
    <row r="31" spans="2:57" s="2" customFormat="1" ht="14.45" customHeight="1" hidden="1">
      <c r="B31" s="36"/>
      <c r="F31" s="27" t="s">
        <v>45</v>
      </c>
      <c r="L31" s="295">
        <v>0.21</v>
      </c>
      <c r="M31" s="294"/>
      <c r="N31" s="294"/>
      <c r="O31" s="294"/>
      <c r="P31" s="294"/>
      <c r="W31" s="293">
        <f>ROUND(BB54,2)</f>
        <v>0</v>
      </c>
      <c r="X31" s="294"/>
      <c r="Y31" s="294"/>
      <c r="Z31" s="294"/>
      <c r="AA31" s="294"/>
      <c r="AB31" s="294"/>
      <c r="AC31" s="294"/>
      <c r="AD31" s="294"/>
      <c r="AE31" s="294"/>
      <c r="AK31" s="293">
        <v>0</v>
      </c>
      <c r="AL31" s="294"/>
      <c r="AM31" s="294"/>
      <c r="AN31" s="294"/>
      <c r="AO31" s="294"/>
      <c r="AR31" s="36"/>
      <c r="BE31" s="283"/>
    </row>
    <row r="32" spans="2:57" s="2" customFormat="1" ht="14.45" customHeight="1" hidden="1">
      <c r="B32" s="36"/>
      <c r="F32" s="27" t="s">
        <v>46</v>
      </c>
      <c r="L32" s="295">
        <v>0.15</v>
      </c>
      <c r="M32" s="294"/>
      <c r="N32" s="294"/>
      <c r="O32" s="294"/>
      <c r="P32" s="294"/>
      <c r="W32" s="293">
        <f>ROUND(BC54,2)</f>
        <v>0</v>
      </c>
      <c r="X32" s="294"/>
      <c r="Y32" s="294"/>
      <c r="Z32" s="294"/>
      <c r="AA32" s="294"/>
      <c r="AB32" s="294"/>
      <c r="AC32" s="294"/>
      <c r="AD32" s="294"/>
      <c r="AE32" s="294"/>
      <c r="AK32" s="293">
        <v>0</v>
      </c>
      <c r="AL32" s="294"/>
      <c r="AM32" s="294"/>
      <c r="AN32" s="294"/>
      <c r="AO32" s="294"/>
      <c r="AR32" s="36"/>
      <c r="BE32" s="283"/>
    </row>
    <row r="33" spans="2:44" s="2" customFormat="1" ht="14.45" customHeight="1" hidden="1">
      <c r="B33" s="36"/>
      <c r="F33" s="27" t="s">
        <v>47</v>
      </c>
      <c r="L33" s="295">
        <v>0</v>
      </c>
      <c r="M33" s="294"/>
      <c r="N33" s="294"/>
      <c r="O33" s="294"/>
      <c r="P33" s="294"/>
      <c r="W33" s="293">
        <f>ROUND(BD54,2)</f>
        <v>0</v>
      </c>
      <c r="X33" s="294"/>
      <c r="Y33" s="294"/>
      <c r="Z33" s="294"/>
      <c r="AA33" s="294"/>
      <c r="AB33" s="294"/>
      <c r="AC33" s="294"/>
      <c r="AD33" s="294"/>
      <c r="AE33" s="294"/>
      <c r="AK33" s="293">
        <v>0</v>
      </c>
      <c r="AL33" s="294"/>
      <c r="AM33" s="294"/>
      <c r="AN33" s="294"/>
      <c r="AO33" s="294"/>
      <c r="AR33" s="36"/>
    </row>
    <row r="34" spans="2:44" s="1" customFormat="1" ht="6.95" customHeight="1">
      <c r="B34" s="32"/>
      <c r="AR34" s="32"/>
    </row>
    <row r="35" spans="2:44" s="1" customFormat="1" ht="25.9"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299" t="s">
        <v>50</v>
      </c>
      <c r="Y35" s="297"/>
      <c r="Z35" s="297"/>
      <c r="AA35" s="297"/>
      <c r="AB35" s="297"/>
      <c r="AC35" s="39"/>
      <c r="AD35" s="39"/>
      <c r="AE35" s="39"/>
      <c r="AF35" s="39"/>
      <c r="AG35" s="39"/>
      <c r="AH35" s="39"/>
      <c r="AI35" s="39"/>
      <c r="AJ35" s="39"/>
      <c r="AK35" s="296">
        <f>SUM(AK26:AK33)</f>
        <v>0</v>
      </c>
      <c r="AL35" s="297"/>
      <c r="AM35" s="297"/>
      <c r="AN35" s="297"/>
      <c r="AO35" s="298"/>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51</v>
      </c>
      <c r="AR42" s="32"/>
    </row>
    <row r="43" spans="2:44" s="1" customFormat="1" ht="6.95" customHeight="1">
      <c r="B43" s="32"/>
      <c r="AR43" s="32"/>
    </row>
    <row r="44" spans="2:44" s="3" customFormat="1" ht="12" customHeight="1">
      <c r="B44" s="45"/>
      <c r="C44" s="27" t="s">
        <v>14</v>
      </c>
      <c r="L44" s="3" t="str">
        <f>K5</f>
        <v>1</v>
      </c>
      <c r="AR44" s="45"/>
    </row>
    <row r="45" spans="2:44" s="4" customFormat="1" ht="36.95" customHeight="1">
      <c r="B45" s="46"/>
      <c r="C45" s="47" t="s">
        <v>17</v>
      </c>
      <c r="L45" s="263" t="str">
        <f>K6</f>
        <v>PŘÍSTAVBA ZÁKLADNÍ A MATEŘSKÉ ŠKOLY B-ENGLISH OBEC KRÁLŮV DVŮR</v>
      </c>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R45" s="46"/>
    </row>
    <row r="46" spans="2:44" s="1" customFormat="1" ht="6.95" customHeight="1">
      <c r="B46" s="32"/>
      <c r="AR46" s="32"/>
    </row>
    <row r="47" spans="2:44" s="1" customFormat="1" ht="12" customHeight="1">
      <c r="B47" s="32"/>
      <c r="C47" s="27" t="s">
        <v>21</v>
      </c>
      <c r="L47" s="48" t="str">
        <f>IF(K8="","",K8)</f>
        <v>Tři Vršky 691, 267 01 Králův Dvůr</v>
      </c>
      <c r="AI47" s="27" t="s">
        <v>23</v>
      </c>
      <c r="AM47" s="265" t="str">
        <f>IF(AN8="","",AN8)</f>
        <v>4. 7. 2023</v>
      </c>
      <c r="AN47" s="265"/>
      <c r="AR47" s="32"/>
    </row>
    <row r="48" spans="2:44" s="1" customFormat="1" ht="6.95" customHeight="1">
      <c r="B48" s="32"/>
      <c r="AR48" s="32"/>
    </row>
    <row r="49" spans="2:56" s="1" customFormat="1" ht="15.2" customHeight="1">
      <c r="B49" s="32"/>
      <c r="C49" s="27" t="s">
        <v>25</v>
      </c>
      <c r="L49" s="3" t="str">
        <f>IF(E11="","",E11)</f>
        <v>Soukromá Základní škola a Mateřská škola B-English</v>
      </c>
      <c r="AI49" s="27" t="s">
        <v>31</v>
      </c>
      <c r="AM49" s="266" t="str">
        <f>IF(E17="","",E17)</f>
        <v>RAFPRO s.r.o.</v>
      </c>
      <c r="AN49" s="267"/>
      <c r="AO49" s="267"/>
      <c r="AP49" s="267"/>
      <c r="AR49" s="32"/>
      <c r="AS49" s="268" t="s">
        <v>52</v>
      </c>
      <c r="AT49" s="269"/>
      <c r="AU49" s="50"/>
      <c r="AV49" s="50"/>
      <c r="AW49" s="50"/>
      <c r="AX49" s="50"/>
      <c r="AY49" s="50"/>
      <c r="AZ49" s="50"/>
      <c r="BA49" s="50"/>
      <c r="BB49" s="50"/>
      <c r="BC49" s="50"/>
      <c r="BD49" s="51"/>
    </row>
    <row r="50" spans="2:56" s="1" customFormat="1" ht="15.2" customHeight="1">
      <c r="B50" s="32"/>
      <c r="C50" s="27" t="s">
        <v>29</v>
      </c>
      <c r="L50" s="3" t="str">
        <f>IF(E14="Vyplň údaj","",E14)</f>
        <v/>
      </c>
      <c r="AI50" s="27" t="s">
        <v>34</v>
      </c>
      <c r="AM50" s="266" t="str">
        <f>IF(E20="","",E20)</f>
        <v xml:space="preserve"> </v>
      </c>
      <c r="AN50" s="267"/>
      <c r="AO50" s="267"/>
      <c r="AP50" s="267"/>
      <c r="AR50" s="32"/>
      <c r="AS50" s="270"/>
      <c r="AT50" s="271"/>
      <c r="BD50" s="53"/>
    </row>
    <row r="51" spans="2:56" s="1" customFormat="1" ht="10.9" customHeight="1">
      <c r="B51" s="32"/>
      <c r="AR51" s="32"/>
      <c r="AS51" s="270"/>
      <c r="AT51" s="271"/>
      <c r="BD51" s="53"/>
    </row>
    <row r="52" spans="2:56" s="1" customFormat="1" ht="29.25" customHeight="1">
      <c r="B52" s="32"/>
      <c r="C52" s="272" t="s">
        <v>53</v>
      </c>
      <c r="D52" s="273"/>
      <c r="E52" s="273"/>
      <c r="F52" s="273"/>
      <c r="G52" s="273"/>
      <c r="H52" s="54"/>
      <c r="I52" s="275" t="s">
        <v>54</v>
      </c>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4" t="s">
        <v>55</v>
      </c>
      <c r="AH52" s="273"/>
      <c r="AI52" s="273"/>
      <c r="AJ52" s="273"/>
      <c r="AK52" s="273"/>
      <c r="AL52" s="273"/>
      <c r="AM52" s="273"/>
      <c r="AN52" s="275" t="s">
        <v>56</v>
      </c>
      <c r="AO52" s="273"/>
      <c r="AP52" s="273"/>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79">
        <f>ROUND(SUM(AG55:AG59),2)</f>
        <v>0</v>
      </c>
      <c r="AH54" s="279"/>
      <c r="AI54" s="279"/>
      <c r="AJ54" s="279"/>
      <c r="AK54" s="279"/>
      <c r="AL54" s="279"/>
      <c r="AM54" s="279"/>
      <c r="AN54" s="280">
        <f aca="true" t="shared" si="0" ref="AN54:AN59">SUM(AG54,AT54)</f>
        <v>0</v>
      </c>
      <c r="AO54" s="280"/>
      <c r="AP54" s="280"/>
      <c r="AQ54" s="64" t="s">
        <v>3</v>
      </c>
      <c r="AR54" s="60"/>
      <c r="AS54" s="65">
        <f>ROUND(SUM(AS55:AS59),2)</f>
        <v>0</v>
      </c>
      <c r="AT54" s="66">
        <f aca="true" t="shared" si="1" ref="AT54:AT59">ROUND(SUM(AV54:AW54),2)</f>
        <v>0</v>
      </c>
      <c r="AU54" s="67">
        <f>ROUND(SUM(AU55:AU59),5)</f>
        <v>0</v>
      </c>
      <c r="AV54" s="66">
        <f>ROUND(AZ54*L29,2)</f>
        <v>0</v>
      </c>
      <c r="AW54" s="66">
        <f>ROUND(BA54*L30,2)</f>
        <v>0</v>
      </c>
      <c r="AX54" s="66">
        <f>ROUND(BB54*L29,2)</f>
        <v>0</v>
      </c>
      <c r="AY54" s="66">
        <f>ROUND(BC54*L30,2)</f>
        <v>0</v>
      </c>
      <c r="AZ54" s="66">
        <f>ROUND(SUM(AZ55:AZ59),2)</f>
        <v>0</v>
      </c>
      <c r="BA54" s="66">
        <f>ROUND(SUM(BA55:BA59),2)</f>
        <v>0</v>
      </c>
      <c r="BB54" s="66">
        <f>ROUND(SUM(BB55:BB59),2)</f>
        <v>0</v>
      </c>
      <c r="BC54" s="66">
        <f>ROUND(SUM(BC55:BC59),2)</f>
        <v>0</v>
      </c>
      <c r="BD54" s="68">
        <f>ROUND(SUM(BD55:BD59),2)</f>
        <v>0</v>
      </c>
      <c r="BS54" s="69" t="s">
        <v>71</v>
      </c>
      <c r="BT54" s="69" t="s">
        <v>72</v>
      </c>
      <c r="BU54" s="70" t="s">
        <v>73</v>
      </c>
      <c r="BV54" s="69" t="s">
        <v>74</v>
      </c>
      <c r="BW54" s="69" t="s">
        <v>5</v>
      </c>
      <c r="BX54" s="69" t="s">
        <v>75</v>
      </c>
      <c r="CL54" s="69" t="s">
        <v>3</v>
      </c>
    </row>
    <row r="55" spans="1:91" s="6" customFormat="1" ht="16.5" customHeight="1">
      <c r="A55" s="71" t="s">
        <v>76</v>
      </c>
      <c r="B55" s="72"/>
      <c r="C55" s="73"/>
      <c r="D55" s="276" t="s">
        <v>15</v>
      </c>
      <c r="E55" s="276"/>
      <c r="F55" s="276"/>
      <c r="G55" s="276"/>
      <c r="H55" s="276"/>
      <c r="I55" s="74"/>
      <c r="J55" s="276" t="s">
        <v>77</v>
      </c>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7">
        <f>'1 - Stavební část'!J30</f>
        <v>0</v>
      </c>
      <c r="AH55" s="278"/>
      <c r="AI55" s="278"/>
      <c r="AJ55" s="278"/>
      <c r="AK55" s="278"/>
      <c r="AL55" s="278"/>
      <c r="AM55" s="278"/>
      <c r="AN55" s="277">
        <f t="shared" si="0"/>
        <v>0</v>
      </c>
      <c r="AO55" s="278"/>
      <c r="AP55" s="278"/>
      <c r="AQ55" s="75" t="s">
        <v>78</v>
      </c>
      <c r="AR55" s="72"/>
      <c r="AS55" s="76">
        <v>0</v>
      </c>
      <c r="AT55" s="77">
        <f t="shared" si="1"/>
        <v>0</v>
      </c>
      <c r="AU55" s="78">
        <f>'1 - Stavební část'!P106</f>
        <v>0</v>
      </c>
      <c r="AV55" s="77">
        <f>'1 - Stavební část'!J33</f>
        <v>0</v>
      </c>
      <c r="AW55" s="77">
        <f>'1 - Stavební část'!J34</f>
        <v>0</v>
      </c>
      <c r="AX55" s="77">
        <f>'1 - Stavební část'!J35</f>
        <v>0</v>
      </c>
      <c r="AY55" s="77">
        <f>'1 - Stavební část'!J36</f>
        <v>0</v>
      </c>
      <c r="AZ55" s="77">
        <f>'1 - Stavební část'!F33</f>
        <v>0</v>
      </c>
      <c r="BA55" s="77">
        <f>'1 - Stavební část'!F34</f>
        <v>0</v>
      </c>
      <c r="BB55" s="77">
        <f>'1 - Stavební část'!F35</f>
        <v>0</v>
      </c>
      <c r="BC55" s="77">
        <f>'1 - Stavební část'!F36</f>
        <v>0</v>
      </c>
      <c r="BD55" s="79">
        <f>'1 - Stavební část'!F37</f>
        <v>0</v>
      </c>
      <c r="BT55" s="80" t="s">
        <v>15</v>
      </c>
      <c r="BV55" s="80" t="s">
        <v>74</v>
      </c>
      <c r="BW55" s="80" t="s">
        <v>79</v>
      </c>
      <c r="BX55" s="80" t="s">
        <v>5</v>
      </c>
      <c r="CL55" s="80" t="s">
        <v>3</v>
      </c>
      <c r="CM55" s="80" t="s">
        <v>80</v>
      </c>
    </row>
    <row r="56" spans="1:91" s="6" customFormat="1" ht="16.5" customHeight="1">
      <c r="A56" s="71" t="s">
        <v>76</v>
      </c>
      <c r="B56" s="72"/>
      <c r="C56" s="73"/>
      <c r="D56" s="276" t="s">
        <v>80</v>
      </c>
      <c r="E56" s="276"/>
      <c r="F56" s="276"/>
      <c r="G56" s="276"/>
      <c r="H56" s="276"/>
      <c r="I56" s="74"/>
      <c r="J56" s="276" t="s">
        <v>81</v>
      </c>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7">
        <f>'2 - Elektro'!J30</f>
        <v>0</v>
      </c>
      <c r="AH56" s="278"/>
      <c r="AI56" s="278"/>
      <c r="AJ56" s="278"/>
      <c r="AK56" s="278"/>
      <c r="AL56" s="278"/>
      <c r="AM56" s="278"/>
      <c r="AN56" s="277">
        <f t="shared" si="0"/>
        <v>0</v>
      </c>
      <c r="AO56" s="278"/>
      <c r="AP56" s="278"/>
      <c r="AQ56" s="75" t="s">
        <v>78</v>
      </c>
      <c r="AR56" s="72"/>
      <c r="AS56" s="76">
        <v>0</v>
      </c>
      <c r="AT56" s="77">
        <f t="shared" si="1"/>
        <v>0</v>
      </c>
      <c r="AU56" s="78">
        <f>'2 - Elektro'!P86</f>
        <v>0</v>
      </c>
      <c r="AV56" s="77">
        <f>'2 - Elektro'!J33</f>
        <v>0</v>
      </c>
      <c r="AW56" s="77">
        <f>'2 - Elektro'!J34</f>
        <v>0</v>
      </c>
      <c r="AX56" s="77">
        <f>'2 - Elektro'!J35</f>
        <v>0</v>
      </c>
      <c r="AY56" s="77">
        <f>'2 - Elektro'!J36</f>
        <v>0</v>
      </c>
      <c r="AZ56" s="77">
        <f>'2 - Elektro'!F33</f>
        <v>0</v>
      </c>
      <c r="BA56" s="77">
        <f>'2 - Elektro'!F34</f>
        <v>0</v>
      </c>
      <c r="BB56" s="77">
        <f>'2 - Elektro'!F35</f>
        <v>0</v>
      </c>
      <c r="BC56" s="77">
        <f>'2 - Elektro'!F36</f>
        <v>0</v>
      </c>
      <c r="BD56" s="79">
        <f>'2 - Elektro'!F37</f>
        <v>0</v>
      </c>
      <c r="BT56" s="80" t="s">
        <v>15</v>
      </c>
      <c r="BV56" s="80" t="s">
        <v>74</v>
      </c>
      <c r="BW56" s="80" t="s">
        <v>82</v>
      </c>
      <c r="BX56" s="80" t="s">
        <v>5</v>
      </c>
      <c r="CL56" s="80" t="s">
        <v>3</v>
      </c>
      <c r="CM56" s="80" t="s">
        <v>80</v>
      </c>
    </row>
    <row r="57" spans="1:91" s="6" customFormat="1" ht="16.5" customHeight="1">
      <c r="A57" s="71" t="s">
        <v>76</v>
      </c>
      <c r="B57" s="72"/>
      <c r="C57" s="73"/>
      <c r="D57" s="276" t="s">
        <v>83</v>
      </c>
      <c r="E57" s="276"/>
      <c r="F57" s="276"/>
      <c r="G57" s="276"/>
      <c r="H57" s="276"/>
      <c r="I57" s="74"/>
      <c r="J57" s="276" t="s">
        <v>84</v>
      </c>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7">
        <f>'3 - ZTI'!J30</f>
        <v>0</v>
      </c>
      <c r="AH57" s="278"/>
      <c r="AI57" s="278"/>
      <c r="AJ57" s="278"/>
      <c r="AK57" s="278"/>
      <c r="AL57" s="278"/>
      <c r="AM57" s="278"/>
      <c r="AN57" s="277">
        <f t="shared" si="0"/>
        <v>0</v>
      </c>
      <c r="AO57" s="278"/>
      <c r="AP57" s="278"/>
      <c r="AQ57" s="75" t="s">
        <v>78</v>
      </c>
      <c r="AR57" s="72"/>
      <c r="AS57" s="76">
        <v>0</v>
      </c>
      <c r="AT57" s="77">
        <f t="shared" si="1"/>
        <v>0</v>
      </c>
      <c r="AU57" s="78">
        <f>'3 - ZTI'!P86</f>
        <v>0</v>
      </c>
      <c r="AV57" s="77">
        <f>'3 - ZTI'!J33</f>
        <v>0</v>
      </c>
      <c r="AW57" s="77">
        <f>'3 - ZTI'!J34</f>
        <v>0</v>
      </c>
      <c r="AX57" s="77">
        <f>'3 - ZTI'!J35</f>
        <v>0</v>
      </c>
      <c r="AY57" s="77">
        <f>'3 - ZTI'!J36</f>
        <v>0</v>
      </c>
      <c r="AZ57" s="77">
        <f>'3 - ZTI'!F33</f>
        <v>0</v>
      </c>
      <c r="BA57" s="77">
        <f>'3 - ZTI'!F34</f>
        <v>0</v>
      </c>
      <c r="BB57" s="77">
        <f>'3 - ZTI'!F35</f>
        <v>0</v>
      </c>
      <c r="BC57" s="77">
        <f>'3 - ZTI'!F36</f>
        <v>0</v>
      </c>
      <c r="BD57" s="79">
        <f>'3 - ZTI'!F37</f>
        <v>0</v>
      </c>
      <c r="BT57" s="80" t="s">
        <v>15</v>
      </c>
      <c r="BV57" s="80" t="s">
        <v>74</v>
      </c>
      <c r="BW57" s="80" t="s">
        <v>85</v>
      </c>
      <c r="BX57" s="80" t="s">
        <v>5</v>
      </c>
      <c r="CL57" s="80" t="s">
        <v>3</v>
      </c>
      <c r="CM57" s="80" t="s">
        <v>80</v>
      </c>
    </row>
    <row r="58" spans="1:91" s="6" customFormat="1" ht="16.5" customHeight="1">
      <c r="A58" s="71" t="s">
        <v>76</v>
      </c>
      <c r="B58" s="72"/>
      <c r="C58" s="73"/>
      <c r="D58" s="276" t="s">
        <v>86</v>
      </c>
      <c r="E58" s="276"/>
      <c r="F58" s="276"/>
      <c r="G58" s="276"/>
      <c r="H58" s="276"/>
      <c r="I58" s="74"/>
      <c r="J58" s="276" t="s">
        <v>87</v>
      </c>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7">
        <f>'4 - VYT'!J30</f>
        <v>0</v>
      </c>
      <c r="AH58" s="278"/>
      <c r="AI58" s="278"/>
      <c r="AJ58" s="278"/>
      <c r="AK58" s="278"/>
      <c r="AL58" s="278"/>
      <c r="AM58" s="278"/>
      <c r="AN58" s="277">
        <f t="shared" si="0"/>
        <v>0</v>
      </c>
      <c r="AO58" s="278"/>
      <c r="AP58" s="278"/>
      <c r="AQ58" s="75" t="s">
        <v>78</v>
      </c>
      <c r="AR58" s="72"/>
      <c r="AS58" s="76">
        <v>0</v>
      </c>
      <c r="AT58" s="77">
        <f t="shared" si="1"/>
        <v>0</v>
      </c>
      <c r="AU58" s="78">
        <f>'4 - VYT'!P83</f>
        <v>0</v>
      </c>
      <c r="AV58" s="77">
        <f>'4 - VYT'!J33</f>
        <v>0</v>
      </c>
      <c r="AW58" s="77">
        <f>'4 - VYT'!J34</f>
        <v>0</v>
      </c>
      <c r="AX58" s="77">
        <f>'4 - VYT'!J35</f>
        <v>0</v>
      </c>
      <c r="AY58" s="77">
        <f>'4 - VYT'!J36</f>
        <v>0</v>
      </c>
      <c r="AZ58" s="77">
        <f>'4 - VYT'!F33</f>
        <v>0</v>
      </c>
      <c r="BA58" s="77">
        <f>'4 - VYT'!F34</f>
        <v>0</v>
      </c>
      <c r="BB58" s="77">
        <f>'4 - VYT'!F35</f>
        <v>0</v>
      </c>
      <c r="BC58" s="77">
        <f>'4 - VYT'!F36</f>
        <v>0</v>
      </c>
      <c r="BD58" s="79">
        <f>'4 - VYT'!F37</f>
        <v>0</v>
      </c>
      <c r="BT58" s="80" t="s">
        <v>15</v>
      </c>
      <c r="BV58" s="80" t="s">
        <v>74</v>
      </c>
      <c r="BW58" s="80" t="s">
        <v>88</v>
      </c>
      <c r="BX58" s="80" t="s">
        <v>5</v>
      </c>
      <c r="CL58" s="80" t="s">
        <v>3</v>
      </c>
      <c r="CM58" s="80" t="s">
        <v>80</v>
      </c>
    </row>
    <row r="59" spans="1:91" s="6" customFormat="1" ht="16.5" customHeight="1">
      <c r="A59" s="71" t="s">
        <v>76</v>
      </c>
      <c r="B59" s="72"/>
      <c r="C59" s="73"/>
      <c r="D59" s="276" t="s">
        <v>89</v>
      </c>
      <c r="E59" s="276"/>
      <c r="F59" s="276"/>
      <c r="G59" s="276"/>
      <c r="H59" s="276"/>
      <c r="I59" s="74"/>
      <c r="J59" s="276" t="s">
        <v>90</v>
      </c>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7">
        <f>'VRN - Ostatní a vedlejší ...'!J30</f>
        <v>0</v>
      </c>
      <c r="AH59" s="278"/>
      <c r="AI59" s="278"/>
      <c r="AJ59" s="278"/>
      <c r="AK59" s="278"/>
      <c r="AL59" s="278"/>
      <c r="AM59" s="278"/>
      <c r="AN59" s="277">
        <f t="shared" si="0"/>
        <v>0</v>
      </c>
      <c r="AO59" s="278"/>
      <c r="AP59" s="278"/>
      <c r="AQ59" s="75" t="s">
        <v>78</v>
      </c>
      <c r="AR59" s="72"/>
      <c r="AS59" s="81">
        <v>0</v>
      </c>
      <c r="AT59" s="82">
        <f t="shared" si="1"/>
        <v>0</v>
      </c>
      <c r="AU59" s="83">
        <f>'VRN - Ostatní a vedlejší ...'!P80</f>
        <v>0</v>
      </c>
      <c r="AV59" s="82">
        <f>'VRN - Ostatní a vedlejší ...'!J33</f>
        <v>0</v>
      </c>
      <c r="AW59" s="82">
        <f>'VRN - Ostatní a vedlejší ...'!J34</f>
        <v>0</v>
      </c>
      <c r="AX59" s="82">
        <f>'VRN - Ostatní a vedlejší ...'!J35</f>
        <v>0</v>
      </c>
      <c r="AY59" s="82">
        <f>'VRN - Ostatní a vedlejší ...'!J36</f>
        <v>0</v>
      </c>
      <c r="AZ59" s="82">
        <f>'VRN - Ostatní a vedlejší ...'!F33</f>
        <v>0</v>
      </c>
      <c r="BA59" s="82">
        <f>'VRN - Ostatní a vedlejší ...'!F34</f>
        <v>0</v>
      </c>
      <c r="BB59" s="82">
        <f>'VRN - Ostatní a vedlejší ...'!F35</f>
        <v>0</v>
      </c>
      <c r="BC59" s="82">
        <f>'VRN - Ostatní a vedlejší ...'!F36</f>
        <v>0</v>
      </c>
      <c r="BD59" s="84">
        <f>'VRN - Ostatní a vedlejší ...'!F37</f>
        <v>0</v>
      </c>
      <c r="BT59" s="80" t="s">
        <v>15</v>
      </c>
      <c r="BV59" s="80" t="s">
        <v>74</v>
      </c>
      <c r="BW59" s="80" t="s">
        <v>91</v>
      </c>
      <c r="BX59" s="80" t="s">
        <v>5</v>
      </c>
      <c r="CL59" s="80" t="s">
        <v>3</v>
      </c>
      <c r="CM59" s="80" t="s">
        <v>80</v>
      </c>
    </row>
    <row r="60" spans="2:44" s="1" customFormat="1" ht="30" customHeight="1">
      <c r="B60" s="32"/>
      <c r="AR60" s="32"/>
    </row>
    <row r="61" spans="2:44" s="1" customFormat="1" ht="6.95" customHeight="1">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32"/>
    </row>
  </sheetData>
  <mergeCells count="58">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1 - Stavební část'!C2" display="/"/>
    <hyperlink ref="A56" location="'2 - Elektro'!C2" display="/"/>
    <hyperlink ref="A57" location="'3 - ZTI'!C2" display="/"/>
    <hyperlink ref="A58" location="'4 - VYT'!C2" display="/"/>
    <hyperlink ref="A59"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7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0" t="s">
        <v>6</v>
      </c>
      <c r="M2" s="285"/>
      <c r="N2" s="285"/>
      <c r="O2" s="285"/>
      <c r="P2" s="285"/>
      <c r="Q2" s="285"/>
      <c r="R2" s="285"/>
      <c r="S2" s="285"/>
      <c r="T2" s="285"/>
      <c r="U2" s="285"/>
      <c r="V2" s="285"/>
      <c r="AT2" s="17" t="s">
        <v>79</v>
      </c>
    </row>
    <row r="3" spans="2:46" ht="6.95" customHeight="1">
      <c r="B3" s="18"/>
      <c r="C3" s="19"/>
      <c r="D3" s="19"/>
      <c r="E3" s="19"/>
      <c r="F3" s="19"/>
      <c r="G3" s="19"/>
      <c r="H3" s="19"/>
      <c r="I3" s="19"/>
      <c r="J3" s="19"/>
      <c r="K3" s="19"/>
      <c r="L3" s="20"/>
      <c r="AT3" s="17" t="s">
        <v>80</v>
      </c>
    </row>
    <row r="4" spans="2:46" ht="24.95" customHeight="1">
      <c r="B4" s="20"/>
      <c r="D4" s="21" t="s">
        <v>92</v>
      </c>
      <c r="L4" s="20"/>
      <c r="M4" s="85" t="s">
        <v>11</v>
      </c>
      <c r="AT4" s="17" t="s">
        <v>4</v>
      </c>
    </row>
    <row r="5" spans="2:12" ht="6.95" customHeight="1">
      <c r="B5" s="20"/>
      <c r="L5" s="20"/>
    </row>
    <row r="6" spans="2:12" ht="12" customHeight="1">
      <c r="B6" s="20"/>
      <c r="D6" s="27" t="s">
        <v>17</v>
      </c>
      <c r="L6" s="20"/>
    </row>
    <row r="7" spans="2:12" ht="26.25" customHeight="1">
      <c r="B7" s="20"/>
      <c r="E7" s="301" t="str">
        <f>'Rekapitulace stavby'!K6</f>
        <v>PŘÍSTAVBA ZÁKLADNÍ A MATEŘSKÉ ŠKOLY B-ENGLISH OBEC KRÁLŮV DVŮR</v>
      </c>
      <c r="F7" s="302"/>
      <c r="G7" s="302"/>
      <c r="H7" s="302"/>
      <c r="L7" s="20"/>
    </row>
    <row r="8" spans="2:12" s="1" customFormat="1" ht="12" customHeight="1">
      <c r="B8" s="32"/>
      <c r="D8" s="27" t="s">
        <v>93</v>
      </c>
      <c r="L8" s="32"/>
    </row>
    <row r="9" spans="2:12" s="1" customFormat="1" ht="16.5" customHeight="1">
      <c r="B9" s="32"/>
      <c r="E9" s="263" t="s">
        <v>94</v>
      </c>
      <c r="F9" s="303"/>
      <c r="G9" s="303"/>
      <c r="H9" s="303"/>
      <c r="L9" s="32"/>
    </row>
    <row r="10" spans="2:12" s="1" customFormat="1" ht="11.25">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22</v>
      </c>
      <c r="I12" s="27" t="s">
        <v>23</v>
      </c>
      <c r="J12" s="49" t="str">
        <f>'Rekapitulace stavby'!AN8</f>
        <v>4. 7. 2023</v>
      </c>
      <c r="L12" s="32"/>
    </row>
    <row r="13" spans="2:12" s="1" customFormat="1" ht="10.9" customHeight="1">
      <c r="B13" s="32"/>
      <c r="L13" s="32"/>
    </row>
    <row r="14" spans="2:12" s="1" customFormat="1" ht="12" customHeight="1">
      <c r="B14" s="32"/>
      <c r="D14" s="27" t="s">
        <v>25</v>
      </c>
      <c r="I14" s="27" t="s">
        <v>26</v>
      </c>
      <c r="J14" s="25" t="s">
        <v>3</v>
      </c>
      <c r="L14" s="32"/>
    </row>
    <row r="15" spans="2:12" s="1" customFormat="1" ht="18" customHeight="1">
      <c r="B15" s="32"/>
      <c r="E15" s="25" t="s">
        <v>27</v>
      </c>
      <c r="I15" s="27" t="s">
        <v>28</v>
      </c>
      <c r="J15" s="25" t="s">
        <v>3</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4" t="str">
        <f>'Rekapitulace stavby'!E14</f>
        <v>Vyplň údaj</v>
      </c>
      <c r="F18" s="284"/>
      <c r="G18" s="284"/>
      <c r="H18" s="28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6.5" customHeight="1">
      <c r="B27" s="86"/>
      <c r="E27" s="289" t="s">
        <v>3</v>
      </c>
      <c r="F27" s="289"/>
      <c r="G27" s="289"/>
      <c r="H27" s="28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ROUND(J106,2)</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ROUND((SUM(BE106:BE770)),2)</f>
        <v>0</v>
      </c>
      <c r="I33" s="89">
        <v>0.21</v>
      </c>
      <c r="J33" s="88">
        <f>ROUND(((SUM(BE106:BE770))*I33),2)</f>
        <v>0</v>
      </c>
      <c r="L33" s="32"/>
    </row>
    <row r="34" spans="2:12" s="1" customFormat="1" ht="14.45" customHeight="1">
      <c r="B34" s="32"/>
      <c r="E34" s="27" t="s">
        <v>44</v>
      </c>
      <c r="F34" s="88">
        <f>ROUND((SUM(BF106:BF770)),2)</f>
        <v>0</v>
      </c>
      <c r="I34" s="89">
        <v>0.15</v>
      </c>
      <c r="J34" s="88">
        <f>ROUND(((SUM(BF106:BF770))*I34),2)</f>
        <v>0</v>
      </c>
      <c r="L34" s="32"/>
    </row>
    <row r="35" spans="2:12" s="1" customFormat="1" ht="14.45" customHeight="1" hidden="1">
      <c r="B35" s="32"/>
      <c r="E35" s="27" t="s">
        <v>45</v>
      </c>
      <c r="F35" s="88">
        <f>ROUND((SUM(BG106:BG770)),2)</f>
        <v>0</v>
      </c>
      <c r="I35" s="89">
        <v>0.21</v>
      </c>
      <c r="J35" s="88">
        <f>0</f>
        <v>0</v>
      </c>
      <c r="L35" s="32"/>
    </row>
    <row r="36" spans="2:12" s="1" customFormat="1" ht="14.45" customHeight="1" hidden="1">
      <c r="B36" s="32"/>
      <c r="E36" s="27" t="s">
        <v>46</v>
      </c>
      <c r="F36" s="88">
        <f>ROUND((SUM(BH106:BH770)),2)</f>
        <v>0</v>
      </c>
      <c r="I36" s="89">
        <v>0.15</v>
      </c>
      <c r="J36" s="88">
        <f>0</f>
        <v>0</v>
      </c>
      <c r="L36" s="32"/>
    </row>
    <row r="37" spans="2:12" s="1" customFormat="1" ht="14.45" customHeight="1" hidden="1">
      <c r="B37" s="32"/>
      <c r="E37" s="27" t="s">
        <v>47</v>
      </c>
      <c r="F37" s="88">
        <f>ROUND((SUM(BI106:BI770)),2)</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17</v>
      </c>
      <c r="L47" s="32"/>
    </row>
    <row r="48" spans="2:12" s="1" customFormat="1" ht="26.25" customHeight="1">
      <c r="B48" s="32"/>
      <c r="E48" s="301" t="str">
        <f>E7</f>
        <v>PŘÍSTAVBA ZÁKLADNÍ A MATEŘSKÉ ŠKOLY B-ENGLISH OBEC KRÁLŮV DVŮR</v>
      </c>
      <c r="F48" s="302"/>
      <c r="G48" s="302"/>
      <c r="H48" s="302"/>
      <c r="L48" s="32"/>
    </row>
    <row r="49" spans="2:12" s="1" customFormat="1" ht="12" customHeight="1">
      <c r="B49" s="32"/>
      <c r="C49" s="27" t="s">
        <v>93</v>
      </c>
      <c r="L49" s="32"/>
    </row>
    <row r="50" spans="2:12" s="1" customFormat="1" ht="16.5" customHeight="1">
      <c r="B50" s="32"/>
      <c r="E50" s="263" t="str">
        <f>E9</f>
        <v>1 - Stavební část</v>
      </c>
      <c r="F50" s="303"/>
      <c r="G50" s="303"/>
      <c r="H50" s="303"/>
      <c r="L50" s="32"/>
    </row>
    <row r="51" spans="2:12" s="1" customFormat="1" ht="6.95" customHeight="1">
      <c r="B51" s="32"/>
      <c r="L51" s="32"/>
    </row>
    <row r="52" spans="2:12" s="1" customFormat="1" ht="12" customHeight="1">
      <c r="B52" s="32"/>
      <c r="C52" s="27" t="s">
        <v>21</v>
      </c>
      <c r="F52" s="25" t="str">
        <f>F12</f>
        <v>Tři Vršky 691, 267 01 Králův Dvůr</v>
      </c>
      <c r="I52" s="27" t="s">
        <v>23</v>
      </c>
      <c r="J52" s="49" t="str">
        <f>IF(J12="","",J12)</f>
        <v>4. 7. 2023</v>
      </c>
      <c r="L52" s="32"/>
    </row>
    <row r="53" spans="2:12" s="1" customFormat="1" ht="6.95" customHeight="1">
      <c r="B53" s="32"/>
      <c r="L53" s="32"/>
    </row>
    <row r="54" spans="2:12" s="1" customFormat="1" ht="15.2" customHeight="1">
      <c r="B54" s="32"/>
      <c r="C54" s="27" t="s">
        <v>25</v>
      </c>
      <c r="F54" s="25" t="str">
        <f>E15</f>
        <v>Soukromá Základní škola a Mateřská škola B-English</v>
      </c>
      <c r="I54" s="27" t="s">
        <v>31</v>
      </c>
      <c r="J54" s="30" t="str">
        <f>E21</f>
        <v>RAFPRO s.r.o.</v>
      </c>
      <c r="L54" s="32"/>
    </row>
    <row r="55" spans="2:12" s="1" customFormat="1" ht="15.2" customHeight="1">
      <c r="B55" s="32"/>
      <c r="C55" s="27" t="s">
        <v>29</v>
      </c>
      <c r="F55" s="25" t="str">
        <f>IF(E18="","",E18)</f>
        <v>Vyplň údaj</v>
      </c>
      <c r="I55" s="27" t="s">
        <v>34</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70</v>
      </c>
      <c r="J59" s="63">
        <f>J106</f>
        <v>0</v>
      </c>
      <c r="L59" s="32"/>
      <c r="AU59" s="17" t="s">
        <v>98</v>
      </c>
    </row>
    <row r="60" spans="2:12" s="8" customFormat="1" ht="24.95" customHeight="1">
      <c r="B60" s="99"/>
      <c r="D60" s="100" t="s">
        <v>99</v>
      </c>
      <c r="E60" s="101"/>
      <c r="F60" s="101"/>
      <c r="G60" s="101"/>
      <c r="H60" s="101"/>
      <c r="I60" s="101"/>
      <c r="J60" s="102">
        <f>J107</f>
        <v>0</v>
      </c>
      <c r="L60" s="99"/>
    </row>
    <row r="61" spans="2:12" s="9" customFormat="1" ht="19.9" customHeight="1">
      <c r="B61" s="103"/>
      <c r="D61" s="104" t="s">
        <v>100</v>
      </c>
      <c r="E61" s="105"/>
      <c r="F61" s="105"/>
      <c r="G61" s="105"/>
      <c r="H61" s="105"/>
      <c r="I61" s="105"/>
      <c r="J61" s="106">
        <f>J108</f>
        <v>0</v>
      </c>
      <c r="L61" s="103"/>
    </row>
    <row r="62" spans="2:12" s="9" customFormat="1" ht="19.9" customHeight="1">
      <c r="B62" s="103"/>
      <c r="D62" s="104" t="s">
        <v>101</v>
      </c>
      <c r="E62" s="105"/>
      <c r="F62" s="105"/>
      <c r="G62" s="105"/>
      <c r="H62" s="105"/>
      <c r="I62" s="105"/>
      <c r="J62" s="106">
        <f>J158</f>
        <v>0</v>
      </c>
      <c r="L62" s="103"/>
    </row>
    <row r="63" spans="2:12" s="9" customFormat="1" ht="19.9" customHeight="1">
      <c r="B63" s="103"/>
      <c r="D63" s="104" t="s">
        <v>102</v>
      </c>
      <c r="E63" s="105"/>
      <c r="F63" s="105"/>
      <c r="G63" s="105"/>
      <c r="H63" s="105"/>
      <c r="I63" s="105"/>
      <c r="J63" s="106">
        <f>J199</f>
        <v>0</v>
      </c>
      <c r="L63" s="103"/>
    </row>
    <row r="64" spans="2:12" s="9" customFormat="1" ht="19.9" customHeight="1">
      <c r="B64" s="103"/>
      <c r="D64" s="104" t="s">
        <v>103</v>
      </c>
      <c r="E64" s="105"/>
      <c r="F64" s="105"/>
      <c r="G64" s="105"/>
      <c r="H64" s="105"/>
      <c r="I64" s="105"/>
      <c r="J64" s="106">
        <f>J220</f>
        <v>0</v>
      </c>
      <c r="L64" s="103"/>
    </row>
    <row r="65" spans="2:12" s="9" customFormat="1" ht="19.9" customHeight="1">
      <c r="B65" s="103"/>
      <c r="D65" s="104" t="s">
        <v>104</v>
      </c>
      <c r="E65" s="105"/>
      <c r="F65" s="105"/>
      <c r="G65" s="105"/>
      <c r="H65" s="105"/>
      <c r="I65" s="105"/>
      <c r="J65" s="106">
        <f>J241</f>
        <v>0</v>
      </c>
      <c r="L65" s="103"/>
    </row>
    <row r="66" spans="2:12" s="9" customFormat="1" ht="19.9" customHeight="1">
      <c r="B66" s="103"/>
      <c r="D66" s="104" t="s">
        <v>105</v>
      </c>
      <c r="E66" s="105"/>
      <c r="F66" s="105"/>
      <c r="G66" s="105"/>
      <c r="H66" s="105"/>
      <c r="I66" s="105"/>
      <c r="J66" s="106">
        <f>J255</f>
        <v>0</v>
      </c>
      <c r="L66" s="103"/>
    </row>
    <row r="67" spans="2:12" s="9" customFormat="1" ht="14.85" customHeight="1">
      <c r="B67" s="103"/>
      <c r="D67" s="104" t="s">
        <v>106</v>
      </c>
      <c r="E67" s="105"/>
      <c r="F67" s="105"/>
      <c r="G67" s="105"/>
      <c r="H67" s="105"/>
      <c r="I67" s="105"/>
      <c r="J67" s="106">
        <f>J256</f>
        <v>0</v>
      </c>
      <c r="L67" s="103"/>
    </row>
    <row r="68" spans="2:12" s="9" customFormat="1" ht="14.85" customHeight="1">
      <c r="B68" s="103"/>
      <c r="D68" s="104" t="s">
        <v>107</v>
      </c>
      <c r="E68" s="105"/>
      <c r="F68" s="105"/>
      <c r="G68" s="105"/>
      <c r="H68" s="105"/>
      <c r="I68" s="105"/>
      <c r="J68" s="106">
        <f>J275</f>
        <v>0</v>
      </c>
      <c r="L68" s="103"/>
    </row>
    <row r="69" spans="2:12" s="9" customFormat="1" ht="14.85" customHeight="1">
      <c r="B69" s="103"/>
      <c r="D69" s="104" t="s">
        <v>108</v>
      </c>
      <c r="E69" s="105"/>
      <c r="F69" s="105"/>
      <c r="G69" s="105"/>
      <c r="H69" s="105"/>
      <c r="I69" s="105"/>
      <c r="J69" s="106">
        <f>J368</f>
        <v>0</v>
      </c>
      <c r="L69" s="103"/>
    </row>
    <row r="70" spans="2:12" s="9" customFormat="1" ht="19.9" customHeight="1">
      <c r="B70" s="103"/>
      <c r="D70" s="104" t="s">
        <v>109</v>
      </c>
      <c r="E70" s="105"/>
      <c r="F70" s="105"/>
      <c r="G70" s="105"/>
      <c r="H70" s="105"/>
      <c r="I70" s="105"/>
      <c r="J70" s="106">
        <f>J403</f>
        <v>0</v>
      </c>
      <c r="L70" s="103"/>
    </row>
    <row r="71" spans="2:12" s="9" customFormat="1" ht="14.85" customHeight="1">
      <c r="B71" s="103"/>
      <c r="D71" s="104" t="s">
        <v>110</v>
      </c>
      <c r="E71" s="105"/>
      <c r="F71" s="105"/>
      <c r="G71" s="105"/>
      <c r="H71" s="105"/>
      <c r="I71" s="105"/>
      <c r="J71" s="106">
        <f>J404</f>
        <v>0</v>
      </c>
      <c r="L71" s="103"/>
    </row>
    <row r="72" spans="2:12" s="9" customFormat="1" ht="14.85" customHeight="1">
      <c r="B72" s="103"/>
      <c r="D72" s="104" t="s">
        <v>111</v>
      </c>
      <c r="E72" s="105"/>
      <c r="F72" s="105"/>
      <c r="G72" s="105"/>
      <c r="H72" s="105"/>
      <c r="I72" s="105"/>
      <c r="J72" s="106">
        <f>J427</f>
        <v>0</v>
      </c>
      <c r="L72" s="103"/>
    </row>
    <row r="73" spans="2:12" s="9" customFormat="1" ht="14.85" customHeight="1">
      <c r="B73" s="103"/>
      <c r="D73" s="104" t="s">
        <v>112</v>
      </c>
      <c r="E73" s="105"/>
      <c r="F73" s="105"/>
      <c r="G73" s="105"/>
      <c r="H73" s="105"/>
      <c r="I73" s="105"/>
      <c r="J73" s="106">
        <f>J432</f>
        <v>0</v>
      </c>
      <c r="L73" s="103"/>
    </row>
    <row r="74" spans="2:12" s="9" customFormat="1" ht="19.9" customHeight="1">
      <c r="B74" s="103"/>
      <c r="D74" s="104" t="s">
        <v>113</v>
      </c>
      <c r="E74" s="105"/>
      <c r="F74" s="105"/>
      <c r="G74" s="105"/>
      <c r="H74" s="105"/>
      <c r="I74" s="105"/>
      <c r="J74" s="106">
        <f>J444</f>
        <v>0</v>
      </c>
      <c r="L74" s="103"/>
    </row>
    <row r="75" spans="2:12" s="9" customFormat="1" ht="19.9" customHeight="1">
      <c r="B75" s="103"/>
      <c r="D75" s="104" t="s">
        <v>114</v>
      </c>
      <c r="E75" s="105"/>
      <c r="F75" s="105"/>
      <c r="G75" s="105"/>
      <c r="H75" s="105"/>
      <c r="I75" s="105"/>
      <c r="J75" s="106">
        <f>J454</f>
        <v>0</v>
      </c>
      <c r="L75" s="103"/>
    </row>
    <row r="76" spans="2:12" s="8" customFormat="1" ht="24.95" customHeight="1">
      <c r="B76" s="99"/>
      <c r="D76" s="100" t="s">
        <v>115</v>
      </c>
      <c r="E76" s="101"/>
      <c r="F76" s="101"/>
      <c r="G76" s="101"/>
      <c r="H76" s="101"/>
      <c r="I76" s="101"/>
      <c r="J76" s="102">
        <f>J457</f>
        <v>0</v>
      </c>
      <c r="L76" s="99"/>
    </row>
    <row r="77" spans="2:12" s="9" customFormat="1" ht="19.9" customHeight="1">
      <c r="B77" s="103"/>
      <c r="D77" s="104" t="s">
        <v>116</v>
      </c>
      <c r="E77" s="105"/>
      <c r="F77" s="105"/>
      <c r="G77" s="105"/>
      <c r="H77" s="105"/>
      <c r="I77" s="105"/>
      <c r="J77" s="106">
        <f>J458</f>
        <v>0</v>
      </c>
      <c r="L77" s="103"/>
    </row>
    <row r="78" spans="2:12" s="9" customFormat="1" ht="19.9" customHeight="1">
      <c r="B78" s="103"/>
      <c r="D78" s="104" t="s">
        <v>117</v>
      </c>
      <c r="E78" s="105"/>
      <c r="F78" s="105"/>
      <c r="G78" s="105"/>
      <c r="H78" s="105"/>
      <c r="I78" s="105"/>
      <c r="J78" s="106">
        <f>J498</f>
        <v>0</v>
      </c>
      <c r="L78" s="103"/>
    </row>
    <row r="79" spans="2:12" s="9" customFormat="1" ht="19.9" customHeight="1">
      <c r="B79" s="103"/>
      <c r="D79" s="104" t="s">
        <v>118</v>
      </c>
      <c r="E79" s="105"/>
      <c r="F79" s="105"/>
      <c r="G79" s="105"/>
      <c r="H79" s="105"/>
      <c r="I79" s="105"/>
      <c r="J79" s="106">
        <f>J531</f>
        <v>0</v>
      </c>
      <c r="L79" s="103"/>
    </row>
    <row r="80" spans="2:12" s="9" customFormat="1" ht="19.9" customHeight="1">
      <c r="B80" s="103"/>
      <c r="D80" s="104" t="s">
        <v>119</v>
      </c>
      <c r="E80" s="105"/>
      <c r="F80" s="105"/>
      <c r="G80" s="105"/>
      <c r="H80" s="105"/>
      <c r="I80" s="105"/>
      <c r="J80" s="106">
        <f>J535</f>
        <v>0</v>
      </c>
      <c r="L80" s="103"/>
    </row>
    <row r="81" spans="2:12" s="9" customFormat="1" ht="19.9" customHeight="1">
      <c r="B81" s="103"/>
      <c r="D81" s="104" t="s">
        <v>120</v>
      </c>
      <c r="E81" s="105"/>
      <c r="F81" s="105"/>
      <c r="G81" s="105"/>
      <c r="H81" s="105"/>
      <c r="I81" s="105"/>
      <c r="J81" s="106">
        <f>J604</f>
        <v>0</v>
      </c>
      <c r="L81" s="103"/>
    </row>
    <row r="82" spans="2:12" s="9" customFormat="1" ht="19.9" customHeight="1">
      <c r="B82" s="103"/>
      <c r="D82" s="104" t="s">
        <v>121</v>
      </c>
      <c r="E82" s="105"/>
      <c r="F82" s="105"/>
      <c r="G82" s="105"/>
      <c r="H82" s="105"/>
      <c r="I82" s="105"/>
      <c r="J82" s="106">
        <f>J616</f>
        <v>0</v>
      </c>
      <c r="L82" s="103"/>
    </row>
    <row r="83" spans="2:12" s="9" customFormat="1" ht="19.9" customHeight="1">
      <c r="B83" s="103"/>
      <c r="D83" s="104" t="s">
        <v>122</v>
      </c>
      <c r="E83" s="105"/>
      <c r="F83" s="105"/>
      <c r="G83" s="105"/>
      <c r="H83" s="105"/>
      <c r="I83" s="105"/>
      <c r="J83" s="106">
        <f>J634</f>
        <v>0</v>
      </c>
      <c r="L83" s="103"/>
    </row>
    <row r="84" spans="2:12" s="9" customFormat="1" ht="19.9" customHeight="1">
      <c r="B84" s="103"/>
      <c r="D84" s="104" t="s">
        <v>123</v>
      </c>
      <c r="E84" s="105"/>
      <c r="F84" s="105"/>
      <c r="G84" s="105"/>
      <c r="H84" s="105"/>
      <c r="I84" s="105"/>
      <c r="J84" s="106">
        <f>J639</f>
        <v>0</v>
      </c>
      <c r="L84" s="103"/>
    </row>
    <row r="85" spans="2:12" s="9" customFormat="1" ht="19.9" customHeight="1">
      <c r="B85" s="103"/>
      <c r="D85" s="104" t="s">
        <v>124</v>
      </c>
      <c r="E85" s="105"/>
      <c r="F85" s="105"/>
      <c r="G85" s="105"/>
      <c r="H85" s="105"/>
      <c r="I85" s="105"/>
      <c r="J85" s="106">
        <f>J706</f>
        <v>0</v>
      </c>
      <c r="L85" s="103"/>
    </row>
    <row r="86" spans="2:12" s="9" customFormat="1" ht="19.9" customHeight="1">
      <c r="B86" s="103"/>
      <c r="D86" s="104" t="s">
        <v>125</v>
      </c>
      <c r="E86" s="105"/>
      <c r="F86" s="105"/>
      <c r="G86" s="105"/>
      <c r="H86" s="105"/>
      <c r="I86" s="105"/>
      <c r="J86" s="106">
        <f>J724</f>
        <v>0</v>
      </c>
      <c r="L86" s="103"/>
    </row>
    <row r="87" spans="2:12" s="1" customFormat="1" ht="21.75" customHeight="1">
      <c r="B87" s="32"/>
      <c r="L87" s="32"/>
    </row>
    <row r="88" spans="2:12" s="1" customFormat="1" ht="6.95" customHeight="1">
      <c r="B88" s="41"/>
      <c r="C88" s="42"/>
      <c r="D88" s="42"/>
      <c r="E88" s="42"/>
      <c r="F88" s="42"/>
      <c r="G88" s="42"/>
      <c r="H88" s="42"/>
      <c r="I88" s="42"/>
      <c r="J88" s="42"/>
      <c r="K88" s="42"/>
      <c r="L88" s="32"/>
    </row>
    <row r="92" spans="2:12" s="1" customFormat="1" ht="6.95" customHeight="1">
      <c r="B92" s="43"/>
      <c r="C92" s="44"/>
      <c r="D92" s="44"/>
      <c r="E92" s="44"/>
      <c r="F92" s="44"/>
      <c r="G92" s="44"/>
      <c r="H92" s="44"/>
      <c r="I92" s="44"/>
      <c r="J92" s="44"/>
      <c r="K92" s="44"/>
      <c r="L92" s="32"/>
    </row>
    <row r="93" spans="2:12" s="1" customFormat="1" ht="24.95" customHeight="1">
      <c r="B93" s="32"/>
      <c r="C93" s="21" t="s">
        <v>126</v>
      </c>
      <c r="L93" s="32"/>
    </row>
    <row r="94" spans="2:12" s="1" customFormat="1" ht="6.95" customHeight="1">
      <c r="B94" s="32"/>
      <c r="L94" s="32"/>
    </row>
    <row r="95" spans="2:12" s="1" customFormat="1" ht="12" customHeight="1">
      <c r="B95" s="32"/>
      <c r="C95" s="27" t="s">
        <v>17</v>
      </c>
      <c r="L95" s="32"/>
    </row>
    <row r="96" spans="2:12" s="1" customFormat="1" ht="26.25" customHeight="1">
      <c r="B96" s="32"/>
      <c r="E96" s="301" t="str">
        <f>E7</f>
        <v>PŘÍSTAVBA ZÁKLADNÍ A MATEŘSKÉ ŠKOLY B-ENGLISH OBEC KRÁLŮV DVŮR</v>
      </c>
      <c r="F96" s="302"/>
      <c r="G96" s="302"/>
      <c r="H96" s="302"/>
      <c r="L96" s="32"/>
    </row>
    <row r="97" spans="2:12" s="1" customFormat="1" ht="12" customHeight="1">
      <c r="B97" s="32"/>
      <c r="C97" s="27" t="s">
        <v>93</v>
      </c>
      <c r="L97" s="32"/>
    </row>
    <row r="98" spans="2:12" s="1" customFormat="1" ht="16.5" customHeight="1">
      <c r="B98" s="32"/>
      <c r="E98" s="263" t="str">
        <f>E9</f>
        <v>1 - Stavební část</v>
      </c>
      <c r="F98" s="303"/>
      <c r="G98" s="303"/>
      <c r="H98" s="303"/>
      <c r="L98" s="32"/>
    </row>
    <row r="99" spans="2:12" s="1" customFormat="1" ht="6.95" customHeight="1">
      <c r="B99" s="32"/>
      <c r="L99" s="32"/>
    </row>
    <row r="100" spans="2:12" s="1" customFormat="1" ht="12" customHeight="1">
      <c r="B100" s="32"/>
      <c r="C100" s="27" t="s">
        <v>21</v>
      </c>
      <c r="F100" s="25" t="str">
        <f>F12</f>
        <v>Tři Vršky 691, 267 01 Králův Dvůr</v>
      </c>
      <c r="I100" s="27" t="s">
        <v>23</v>
      </c>
      <c r="J100" s="49" t="str">
        <f>IF(J12="","",J12)</f>
        <v>4. 7. 2023</v>
      </c>
      <c r="L100" s="32"/>
    </row>
    <row r="101" spans="2:12" s="1" customFormat="1" ht="6.95" customHeight="1">
      <c r="B101" s="32"/>
      <c r="L101" s="32"/>
    </row>
    <row r="102" spans="2:12" s="1" customFormat="1" ht="15.2" customHeight="1">
      <c r="B102" s="32"/>
      <c r="C102" s="27" t="s">
        <v>25</v>
      </c>
      <c r="F102" s="25" t="str">
        <f>E15</f>
        <v>Soukromá Základní škola a Mateřská škola B-English</v>
      </c>
      <c r="I102" s="27" t="s">
        <v>31</v>
      </c>
      <c r="J102" s="30" t="str">
        <f>E21</f>
        <v>RAFPRO s.r.o.</v>
      </c>
      <c r="L102" s="32"/>
    </row>
    <row r="103" spans="2:12" s="1" customFormat="1" ht="15.2" customHeight="1">
      <c r="B103" s="32"/>
      <c r="C103" s="27" t="s">
        <v>29</v>
      </c>
      <c r="F103" s="25" t="str">
        <f>IF(E18="","",E18)</f>
        <v>Vyplň údaj</v>
      </c>
      <c r="I103" s="27" t="s">
        <v>34</v>
      </c>
      <c r="J103" s="30" t="str">
        <f>E24</f>
        <v xml:space="preserve"> </v>
      </c>
      <c r="L103" s="32"/>
    </row>
    <row r="104" spans="2:12" s="1" customFormat="1" ht="10.35" customHeight="1">
      <c r="B104" s="32"/>
      <c r="L104" s="32"/>
    </row>
    <row r="105" spans="2:20" s="10" customFormat="1" ht="29.25" customHeight="1">
      <c r="B105" s="107"/>
      <c r="C105" s="108" t="s">
        <v>127</v>
      </c>
      <c r="D105" s="109" t="s">
        <v>57</v>
      </c>
      <c r="E105" s="109" t="s">
        <v>53</v>
      </c>
      <c r="F105" s="109" t="s">
        <v>54</v>
      </c>
      <c r="G105" s="109" t="s">
        <v>128</v>
      </c>
      <c r="H105" s="109" t="s">
        <v>129</v>
      </c>
      <c r="I105" s="109" t="s">
        <v>130</v>
      </c>
      <c r="J105" s="109" t="s">
        <v>97</v>
      </c>
      <c r="K105" s="110" t="s">
        <v>131</v>
      </c>
      <c r="L105" s="107"/>
      <c r="M105" s="56" t="s">
        <v>3</v>
      </c>
      <c r="N105" s="57" t="s">
        <v>42</v>
      </c>
      <c r="O105" s="57" t="s">
        <v>132</v>
      </c>
      <c r="P105" s="57" t="s">
        <v>133</v>
      </c>
      <c r="Q105" s="57" t="s">
        <v>134</v>
      </c>
      <c r="R105" s="57" t="s">
        <v>135</v>
      </c>
      <c r="S105" s="57" t="s">
        <v>136</v>
      </c>
      <c r="T105" s="58" t="s">
        <v>137</v>
      </c>
    </row>
    <row r="106" spans="2:63" s="1" customFormat="1" ht="22.9" customHeight="1">
      <c r="B106" s="32"/>
      <c r="C106" s="61" t="s">
        <v>138</v>
      </c>
      <c r="J106" s="111">
        <f>BK106</f>
        <v>0</v>
      </c>
      <c r="L106" s="32"/>
      <c r="M106" s="59"/>
      <c r="N106" s="50"/>
      <c r="O106" s="50"/>
      <c r="P106" s="112">
        <f>P107+P457</f>
        <v>0</v>
      </c>
      <c r="Q106" s="50"/>
      <c r="R106" s="112">
        <f>R107+R457</f>
        <v>455.72260356</v>
      </c>
      <c r="S106" s="50"/>
      <c r="T106" s="113">
        <f>T107+T457</f>
        <v>68.315905</v>
      </c>
      <c r="AT106" s="17" t="s">
        <v>71</v>
      </c>
      <c r="AU106" s="17" t="s">
        <v>98</v>
      </c>
      <c r="BK106" s="114">
        <f>BK107+BK457</f>
        <v>0</v>
      </c>
    </row>
    <row r="107" spans="2:63" s="11" customFormat="1" ht="25.9" customHeight="1">
      <c r="B107" s="115"/>
      <c r="D107" s="116" t="s">
        <v>71</v>
      </c>
      <c r="E107" s="117" t="s">
        <v>139</v>
      </c>
      <c r="F107" s="117" t="s">
        <v>140</v>
      </c>
      <c r="I107" s="118"/>
      <c r="J107" s="119">
        <f>BK107</f>
        <v>0</v>
      </c>
      <c r="L107" s="115"/>
      <c r="M107" s="120"/>
      <c r="P107" s="121">
        <f>P108+P158+P199+P220+P241+P255+P403+P444+P454</f>
        <v>0</v>
      </c>
      <c r="R107" s="121">
        <f>R108+R158+R199+R220+R241+R255+R403+R444+R454</f>
        <v>417.69859693999996</v>
      </c>
      <c r="T107" s="122">
        <f>T108+T158+T199+T220+T241+T255+T403+T444+T454</f>
        <v>67.68342</v>
      </c>
      <c r="AR107" s="116" t="s">
        <v>15</v>
      </c>
      <c r="AT107" s="123" t="s">
        <v>71</v>
      </c>
      <c r="AU107" s="123" t="s">
        <v>72</v>
      </c>
      <c r="AY107" s="116" t="s">
        <v>141</v>
      </c>
      <c r="BK107" s="124">
        <f>BK108+BK158+BK199+BK220+BK241+BK255+BK403+BK444+BK454</f>
        <v>0</v>
      </c>
    </row>
    <row r="108" spans="2:63" s="11" customFormat="1" ht="22.9" customHeight="1">
      <c r="B108" s="115"/>
      <c r="D108" s="116" t="s">
        <v>71</v>
      </c>
      <c r="E108" s="125" t="s">
        <v>15</v>
      </c>
      <c r="F108" s="125" t="s">
        <v>142</v>
      </c>
      <c r="I108" s="118"/>
      <c r="J108" s="126">
        <f>BK108</f>
        <v>0</v>
      </c>
      <c r="L108" s="115"/>
      <c r="M108" s="120"/>
      <c r="P108" s="121">
        <f>SUM(P109:P157)</f>
        <v>0</v>
      </c>
      <c r="R108" s="121">
        <f>SUM(R109:R157)</f>
        <v>0.0015</v>
      </c>
      <c r="T108" s="122">
        <f>SUM(T109:T157)</f>
        <v>59</v>
      </c>
      <c r="AR108" s="116" t="s">
        <v>15</v>
      </c>
      <c r="AT108" s="123" t="s">
        <v>71</v>
      </c>
      <c r="AU108" s="123" t="s">
        <v>15</v>
      </c>
      <c r="AY108" s="116" t="s">
        <v>141</v>
      </c>
      <c r="BK108" s="124">
        <f>SUM(BK109:BK157)</f>
        <v>0</v>
      </c>
    </row>
    <row r="109" spans="2:65" s="1" customFormat="1" ht="55.5" customHeight="1">
      <c r="B109" s="127"/>
      <c r="C109" s="128" t="s">
        <v>15</v>
      </c>
      <c r="D109" s="128" t="s">
        <v>143</v>
      </c>
      <c r="E109" s="129" t="s">
        <v>144</v>
      </c>
      <c r="F109" s="130" t="s">
        <v>145</v>
      </c>
      <c r="G109" s="131" t="s">
        <v>146</v>
      </c>
      <c r="H109" s="132">
        <v>200</v>
      </c>
      <c r="I109" s="133"/>
      <c r="J109" s="134">
        <f>ROUND(I109*H109,2)</f>
        <v>0</v>
      </c>
      <c r="K109" s="130" t="s">
        <v>147</v>
      </c>
      <c r="L109" s="32"/>
      <c r="M109" s="135" t="s">
        <v>3</v>
      </c>
      <c r="N109" s="136" t="s">
        <v>43</v>
      </c>
      <c r="P109" s="137">
        <f>O109*H109</f>
        <v>0</v>
      </c>
      <c r="Q109" s="137">
        <v>0</v>
      </c>
      <c r="R109" s="137">
        <f>Q109*H109</f>
        <v>0</v>
      </c>
      <c r="S109" s="137">
        <v>0.295</v>
      </c>
      <c r="T109" s="138">
        <f>S109*H109</f>
        <v>59</v>
      </c>
      <c r="AR109" s="139" t="s">
        <v>86</v>
      </c>
      <c r="AT109" s="139" t="s">
        <v>143</v>
      </c>
      <c r="AU109" s="139" t="s">
        <v>80</v>
      </c>
      <c r="AY109" s="17" t="s">
        <v>141</v>
      </c>
      <c r="BE109" s="140">
        <f>IF(N109="základní",J109,0)</f>
        <v>0</v>
      </c>
      <c r="BF109" s="140">
        <f>IF(N109="snížená",J109,0)</f>
        <v>0</v>
      </c>
      <c r="BG109" s="140">
        <f>IF(N109="zákl. přenesená",J109,0)</f>
        <v>0</v>
      </c>
      <c r="BH109" s="140">
        <f>IF(N109="sníž. přenesená",J109,0)</f>
        <v>0</v>
      </c>
      <c r="BI109" s="140">
        <f>IF(N109="nulová",J109,0)</f>
        <v>0</v>
      </c>
      <c r="BJ109" s="17" t="s">
        <v>15</v>
      </c>
      <c r="BK109" s="140">
        <f>ROUND(I109*H109,2)</f>
        <v>0</v>
      </c>
      <c r="BL109" s="17" t="s">
        <v>86</v>
      </c>
      <c r="BM109" s="139" t="s">
        <v>148</v>
      </c>
    </row>
    <row r="110" spans="2:47" s="1" customFormat="1" ht="11.25">
      <c r="B110" s="32"/>
      <c r="D110" s="141" t="s">
        <v>149</v>
      </c>
      <c r="F110" s="142" t="s">
        <v>150</v>
      </c>
      <c r="I110" s="143"/>
      <c r="L110" s="32"/>
      <c r="M110" s="144"/>
      <c r="T110" s="53"/>
      <c r="AT110" s="17" t="s">
        <v>149</v>
      </c>
      <c r="AU110" s="17" t="s">
        <v>80</v>
      </c>
    </row>
    <row r="111" spans="2:51" s="12" customFormat="1" ht="11.25">
      <c r="B111" s="145"/>
      <c r="D111" s="146" t="s">
        <v>151</v>
      </c>
      <c r="E111" s="147" t="s">
        <v>3</v>
      </c>
      <c r="F111" s="148" t="s">
        <v>152</v>
      </c>
      <c r="H111" s="149">
        <v>200</v>
      </c>
      <c r="I111" s="150"/>
      <c r="L111" s="145"/>
      <c r="M111" s="151"/>
      <c r="T111" s="152"/>
      <c r="AT111" s="147" t="s">
        <v>151</v>
      </c>
      <c r="AU111" s="147" t="s">
        <v>80</v>
      </c>
      <c r="AV111" s="12" t="s">
        <v>80</v>
      </c>
      <c r="AW111" s="12" t="s">
        <v>33</v>
      </c>
      <c r="AX111" s="12" t="s">
        <v>72</v>
      </c>
      <c r="AY111" s="147" t="s">
        <v>141</v>
      </c>
    </row>
    <row r="112" spans="2:51" s="13" customFormat="1" ht="11.25">
      <c r="B112" s="153"/>
      <c r="D112" s="146" t="s">
        <v>151</v>
      </c>
      <c r="E112" s="154" t="s">
        <v>3</v>
      </c>
      <c r="F112" s="155" t="s">
        <v>153</v>
      </c>
      <c r="H112" s="156">
        <v>200</v>
      </c>
      <c r="I112" s="157"/>
      <c r="L112" s="153"/>
      <c r="M112" s="158"/>
      <c r="T112" s="159"/>
      <c r="AT112" s="154" t="s">
        <v>151</v>
      </c>
      <c r="AU112" s="154" t="s">
        <v>80</v>
      </c>
      <c r="AV112" s="13" t="s">
        <v>86</v>
      </c>
      <c r="AW112" s="13" t="s">
        <v>33</v>
      </c>
      <c r="AX112" s="13" t="s">
        <v>15</v>
      </c>
      <c r="AY112" s="154" t="s">
        <v>141</v>
      </c>
    </row>
    <row r="113" spans="2:65" s="1" customFormat="1" ht="24.2" customHeight="1">
      <c r="B113" s="127"/>
      <c r="C113" s="128" t="s">
        <v>80</v>
      </c>
      <c r="D113" s="128" t="s">
        <v>143</v>
      </c>
      <c r="E113" s="129" t="s">
        <v>154</v>
      </c>
      <c r="F113" s="130" t="s">
        <v>155</v>
      </c>
      <c r="G113" s="131" t="s">
        <v>156</v>
      </c>
      <c r="H113" s="132">
        <v>50</v>
      </c>
      <c r="I113" s="133"/>
      <c r="J113" s="134">
        <f>ROUND(I113*H113,2)</f>
        <v>0</v>
      </c>
      <c r="K113" s="130" t="s">
        <v>147</v>
      </c>
      <c r="L113" s="32"/>
      <c r="M113" s="135" t="s">
        <v>3</v>
      </c>
      <c r="N113" s="136" t="s">
        <v>43</v>
      </c>
      <c r="P113" s="137">
        <f>O113*H113</f>
        <v>0</v>
      </c>
      <c r="Q113" s="137">
        <v>3E-05</v>
      </c>
      <c r="R113" s="137">
        <f>Q113*H113</f>
        <v>0.0015</v>
      </c>
      <c r="S113" s="137">
        <v>0</v>
      </c>
      <c r="T113" s="138">
        <f>S113*H113</f>
        <v>0</v>
      </c>
      <c r="AR113" s="139" t="s">
        <v>86</v>
      </c>
      <c r="AT113" s="139" t="s">
        <v>143</v>
      </c>
      <c r="AU113" s="139" t="s">
        <v>80</v>
      </c>
      <c r="AY113" s="17" t="s">
        <v>141</v>
      </c>
      <c r="BE113" s="140">
        <f>IF(N113="základní",J113,0)</f>
        <v>0</v>
      </c>
      <c r="BF113" s="140">
        <f>IF(N113="snížená",J113,0)</f>
        <v>0</v>
      </c>
      <c r="BG113" s="140">
        <f>IF(N113="zákl. přenesená",J113,0)</f>
        <v>0</v>
      </c>
      <c r="BH113" s="140">
        <f>IF(N113="sníž. přenesená",J113,0)</f>
        <v>0</v>
      </c>
      <c r="BI113" s="140">
        <f>IF(N113="nulová",J113,0)</f>
        <v>0</v>
      </c>
      <c r="BJ113" s="17" t="s">
        <v>15</v>
      </c>
      <c r="BK113" s="140">
        <f>ROUND(I113*H113,2)</f>
        <v>0</v>
      </c>
      <c r="BL113" s="17" t="s">
        <v>86</v>
      </c>
      <c r="BM113" s="139" t="s">
        <v>157</v>
      </c>
    </row>
    <row r="114" spans="2:47" s="1" customFormat="1" ht="11.25">
      <c r="B114" s="32"/>
      <c r="D114" s="141" t="s">
        <v>149</v>
      </c>
      <c r="F114" s="142" t="s">
        <v>158</v>
      </c>
      <c r="I114" s="143"/>
      <c r="L114" s="32"/>
      <c r="M114" s="144"/>
      <c r="T114" s="53"/>
      <c r="AT114" s="17" t="s">
        <v>149</v>
      </c>
      <c r="AU114" s="17" t="s">
        <v>80</v>
      </c>
    </row>
    <row r="115" spans="2:51" s="12" customFormat="1" ht="11.25">
      <c r="B115" s="145"/>
      <c r="D115" s="146" t="s">
        <v>151</v>
      </c>
      <c r="E115" s="147" t="s">
        <v>3</v>
      </c>
      <c r="F115" s="148" t="s">
        <v>159</v>
      </c>
      <c r="H115" s="149">
        <v>50</v>
      </c>
      <c r="I115" s="150"/>
      <c r="L115" s="145"/>
      <c r="M115" s="151"/>
      <c r="T115" s="152"/>
      <c r="AT115" s="147" t="s">
        <v>151</v>
      </c>
      <c r="AU115" s="147" t="s">
        <v>80</v>
      </c>
      <c r="AV115" s="12" t="s">
        <v>80</v>
      </c>
      <c r="AW115" s="12" t="s">
        <v>33</v>
      </c>
      <c r="AX115" s="12" t="s">
        <v>15</v>
      </c>
      <c r="AY115" s="147" t="s">
        <v>141</v>
      </c>
    </row>
    <row r="116" spans="2:65" s="1" customFormat="1" ht="37.9" customHeight="1">
      <c r="B116" s="127"/>
      <c r="C116" s="128" t="s">
        <v>83</v>
      </c>
      <c r="D116" s="128" t="s">
        <v>143</v>
      </c>
      <c r="E116" s="129" t="s">
        <v>160</v>
      </c>
      <c r="F116" s="130" t="s">
        <v>161</v>
      </c>
      <c r="G116" s="131" t="s">
        <v>162</v>
      </c>
      <c r="H116" s="132">
        <v>14</v>
      </c>
      <c r="I116" s="133"/>
      <c r="J116" s="134">
        <f>ROUND(I116*H116,2)</f>
        <v>0</v>
      </c>
      <c r="K116" s="130" t="s">
        <v>147</v>
      </c>
      <c r="L116" s="32"/>
      <c r="M116" s="135" t="s">
        <v>3</v>
      </c>
      <c r="N116" s="136" t="s">
        <v>43</v>
      </c>
      <c r="P116" s="137">
        <f>O116*H116</f>
        <v>0</v>
      </c>
      <c r="Q116" s="137">
        <v>0</v>
      </c>
      <c r="R116" s="137">
        <f>Q116*H116</f>
        <v>0</v>
      </c>
      <c r="S116" s="137">
        <v>0</v>
      </c>
      <c r="T116" s="138">
        <f>S116*H116</f>
        <v>0</v>
      </c>
      <c r="AR116" s="139" t="s">
        <v>86</v>
      </c>
      <c r="AT116" s="139" t="s">
        <v>143</v>
      </c>
      <c r="AU116" s="139" t="s">
        <v>80</v>
      </c>
      <c r="AY116" s="17" t="s">
        <v>141</v>
      </c>
      <c r="BE116" s="140">
        <f>IF(N116="základní",J116,0)</f>
        <v>0</v>
      </c>
      <c r="BF116" s="140">
        <f>IF(N116="snížená",J116,0)</f>
        <v>0</v>
      </c>
      <c r="BG116" s="140">
        <f>IF(N116="zákl. přenesená",J116,0)</f>
        <v>0</v>
      </c>
      <c r="BH116" s="140">
        <f>IF(N116="sníž. přenesená",J116,0)</f>
        <v>0</v>
      </c>
      <c r="BI116" s="140">
        <f>IF(N116="nulová",J116,0)</f>
        <v>0</v>
      </c>
      <c r="BJ116" s="17" t="s">
        <v>15</v>
      </c>
      <c r="BK116" s="140">
        <f>ROUND(I116*H116,2)</f>
        <v>0</v>
      </c>
      <c r="BL116" s="17" t="s">
        <v>86</v>
      </c>
      <c r="BM116" s="139" t="s">
        <v>163</v>
      </c>
    </row>
    <row r="117" spans="2:47" s="1" customFormat="1" ht="11.25">
      <c r="B117" s="32"/>
      <c r="D117" s="141" t="s">
        <v>149</v>
      </c>
      <c r="F117" s="142" t="s">
        <v>164</v>
      </c>
      <c r="I117" s="143"/>
      <c r="L117" s="32"/>
      <c r="M117" s="144"/>
      <c r="T117" s="53"/>
      <c r="AT117" s="17" t="s">
        <v>149</v>
      </c>
      <c r="AU117" s="17" t="s">
        <v>80</v>
      </c>
    </row>
    <row r="118" spans="2:65" s="1" customFormat="1" ht="33" customHeight="1">
      <c r="B118" s="127"/>
      <c r="C118" s="128" t="s">
        <v>86</v>
      </c>
      <c r="D118" s="128" t="s">
        <v>143</v>
      </c>
      <c r="E118" s="129" t="s">
        <v>165</v>
      </c>
      <c r="F118" s="130" t="s">
        <v>166</v>
      </c>
      <c r="G118" s="131" t="s">
        <v>167</v>
      </c>
      <c r="H118" s="132">
        <v>82.84</v>
      </c>
      <c r="I118" s="133"/>
      <c r="J118" s="134">
        <f>ROUND(I118*H118,2)</f>
        <v>0</v>
      </c>
      <c r="K118" s="130" t="s">
        <v>147</v>
      </c>
      <c r="L118" s="32"/>
      <c r="M118" s="135" t="s">
        <v>3</v>
      </c>
      <c r="N118" s="136" t="s">
        <v>43</v>
      </c>
      <c r="P118" s="137">
        <f>O118*H118</f>
        <v>0</v>
      </c>
      <c r="Q118" s="137">
        <v>0</v>
      </c>
      <c r="R118" s="137">
        <f>Q118*H118</f>
        <v>0</v>
      </c>
      <c r="S118" s="137">
        <v>0</v>
      </c>
      <c r="T118" s="138">
        <f>S118*H118</f>
        <v>0</v>
      </c>
      <c r="AR118" s="139" t="s">
        <v>86</v>
      </c>
      <c r="AT118" s="139" t="s">
        <v>143</v>
      </c>
      <c r="AU118" s="139" t="s">
        <v>80</v>
      </c>
      <c r="AY118" s="17" t="s">
        <v>141</v>
      </c>
      <c r="BE118" s="140">
        <f>IF(N118="základní",J118,0)</f>
        <v>0</v>
      </c>
      <c r="BF118" s="140">
        <f>IF(N118="snížená",J118,0)</f>
        <v>0</v>
      </c>
      <c r="BG118" s="140">
        <f>IF(N118="zákl. přenesená",J118,0)</f>
        <v>0</v>
      </c>
      <c r="BH118" s="140">
        <f>IF(N118="sníž. přenesená",J118,0)</f>
        <v>0</v>
      </c>
      <c r="BI118" s="140">
        <f>IF(N118="nulová",J118,0)</f>
        <v>0</v>
      </c>
      <c r="BJ118" s="17" t="s">
        <v>15</v>
      </c>
      <c r="BK118" s="140">
        <f>ROUND(I118*H118,2)</f>
        <v>0</v>
      </c>
      <c r="BL118" s="17" t="s">
        <v>86</v>
      </c>
      <c r="BM118" s="139" t="s">
        <v>168</v>
      </c>
    </row>
    <row r="119" spans="2:47" s="1" customFormat="1" ht="11.25">
      <c r="B119" s="32"/>
      <c r="D119" s="141" t="s">
        <v>149</v>
      </c>
      <c r="F119" s="142" t="s">
        <v>169</v>
      </c>
      <c r="I119" s="143"/>
      <c r="L119" s="32"/>
      <c r="M119" s="144"/>
      <c r="T119" s="53"/>
      <c r="AT119" s="17" t="s">
        <v>149</v>
      </c>
      <c r="AU119" s="17" t="s">
        <v>80</v>
      </c>
    </row>
    <row r="120" spans="2:51" s="12" customFormat="1" ht="11.25">
      <c r="B120" s="145"/>
      <c r="D120" s="146" t="s">
        <v>151</v>
      </c>
      <c r="E120" s="147" t="s">
        <v>3</v>
      </c>
      <c r="F120" s="148" t="s">
        <v>170</v>
      </c>
      <c r="H120" s="149">
        <v>86</v>
      </c>
      <c r="I120" s="150"/>
      <c r="L120" s="145"/>
      <c r="M120" s="151"/>
      <c r="T120" s="152"/>
      <c r="AT120" s="147" t="s">
        <v>151</v>
      </c>
      <c r="AU120" s="147" t="s">
        <v>80</v>
      </c>
      <c r="AV120" s="12" t="s">
        <v>80</v>
      </c>
      <c r="AW120" s="12" t="s">
        <v>33</v>
      </c>
      <c r="AX120" s="12" t="s">
        <v>72</v>
      </c>
      <c r="AY120" s="147" t="s">
        <v>141</v>
      </c>
    </row>
    <row r="121" spans="2:51" s="12" customFormat="1" ht="11.25">
      <c r="B121" s="145"/>
      <c r="D121" s="146" t="s">
        <v>151</v>
      </c>
      <c r="E121" s="147" t="s">
        <v>3</v>
      </c>
      <c r="F121" s="148" t="s">
        <v>171</v>
      </c>
      <c r="H121" s="149">
        <v>-3.16</v>
      </c>
      <c r="I121" s="150"/>
      <c r="L121" s="145"/>
      <c r="M121" s="151"/>
      <c r="T121" s="152"/>
      <c r="AT121" s="147" t="s">
        <v>151</v>
      </c>
      <c r="AU121" s="147" t="s">
        <v>80</v>
      </c>
      <c r="AV121" s="12" t="s">
        <v>80</v>
      </c>
      <c r="AW121" s="12" t="s">
        <v>33</v>
      </c>
      <c r="AX121" s="12" t="s">
        <v>72</v>
      </c>
      <c r="AY121" s="147" t="s">
        <v>141</v>
      </c>
    </row>
    <row r="122" spans="2:51" s="13" customFormat="1" ht="11.25">
      <c r="B122" s="153"/>
      <c r="D122" s="146" t="s">
        <v>151</v>
      </c>
      <c r="E122" s="154" t="s">
        <v>3</v>
      </c>
      <c r="F122" s="155" t="s">
        <v>153</v>
      </c>
      <c r="H122" s="156">
        <v>82.84</v>
      </c>
      <c r="I122" s="157"/>
      <c r="L122" s="153"/>
      <c r="M122" s="158"/>
      <c r="T122" s="159"/>
      <c r="AT122" s="154" t="s">
        <v>151</v>
      </c>
      <c r="AU122" s="154" t="s">
        <v>80</v>
      </c>
      <c r="AV122" s="13" t="s">
        <v>86</v>
      </c>
      <c r="AW122" s="13" t="s">
        <v>33</v>
      </c>
      <c r="AX122" s="13" t="s">
        <v>15</v>
      </c>
      <c r="AY122" s="154" t="s">
        <v>141</v>
      </c>
    </row>
    <row r="123" spans="2:65" s="1" customFormat="1" ht="44.25" customHeight="1">
      <c r="B123" s="127"/>
      <c r="C123" s="128" t="s">
        <v>172</v>
      </c>
      <c r="D123" s="128" t="s">
        <v>143</v>
      </c>
      <c r="E123" s="129" t="s">
        <v>173</v>
      </c>
      <c r="F123" s="130" t="s">
        <v>174</v>
      </c>
      <c r="G123" s="131" t="s">
        <v>167</v>
      </c>
      <c r="H123" s="132">
        <v>58.714</v>
      </c>
      <c r="I123" s="133"/>
      <c r="J123" s="134">
        <f>ROUND(I123*H123,2)</f>
        <v>0</v>
      </c>
      <c r="K123" s="130" t="s">
        <v>147</v>
      </c>
      <c r="L123" s="32"/>
      <c r="M123" s="135" t="s">
        <v>3</v>
      </c>
      <c r="N123" s="136" t="s">
        <v>43</v>
      </c>
      <c r="P123" s="137">
        <f>O123*H123</f>
        <v>0</v>
      </c>
      <c r="Q123" s="137">
        <v>0</v>
      </c>
      <c r="R123" s="137">
        <f>Q123*H123</f>
        <v>0</v>
      </c>
      <c r="S123" s="137">
        <v>0</v>
      </c>
      <c r="T123" s="138">
        <f>S123*H123</f>
        <v>0</v>
      </c>
      <c r="AR123" s="139" t="s">
        <v>86</v>
      </c>
      <c r="AT123" s="139" t="s">
        <v>143</v>
      </c>
      <c r="AU123" s="139" t="s">
        <v>80</v>
      </c>
      <c r="AY123" s="17" t="s">
        <v>141</v>
      </c>
      <c r="BE123" s="140">
        <f>IF(N123="základní",J123,0)</f>
        <v>0</v>
      </c>
      <c r="BF123" s="140">
        <f>IF(N123="snížená",J123,0)</f>
        <v>0</v>
      </c>
      <c r="BG123" s="140">
        <f>IF(N123="zákl. přenesená",J123,0)</f>
        <v>0</v>
      </c>
      <c r="BH123" s="140">
        <f>IF(N123="sníž. přenesená",J123,0)</f>
        <v>0</v>
      </c>
      <c r="BI123" s="140">
        <f>IF(N123="nulová",J123,0)</f>
        <v>0</v>
      </c>
      <c r="BJ123" s="17" t="s">
        <v>15</v>
      </c>
      <c r="BK123" s="140">
        <f>ROUND(I123*H123,2)</f>
        <v>0</v>
      </c>
      <c r="BL123" s="17" t="s">
        <v>86</v>
      </c>
      <c r="BM123" s="139" t="s">
        <v>175</v>
      </c>
    </row>
    <row r="124" spans="2:47" s="1" customFormat="1" ht="11.25">
      <c r="B124" s="32"/>
      <c r="D124" s="141" t="s">
        <v>149</v>
      </c>
      <c r="F124" s="142" t="s">
        <v>176</v>
      </c>
      <c r="I124" s="143"/>
      <c r="L124" s="32"/>
      <c r="M124" s="144"/>
      <c r="T124" s="53"/>
      <c r="AT124" s="17" t="s">
        <v>149</v>
      </c>
      <c r="AU124" s="17" t="s">
        <v>80</v>
      </c>
    </row>
    <row r="125" spans="2:51" s="12" customFormat="1" ht="22.5">
      <c r="B125" s="145"/>
      <c r="D125" s="146" t="s">
        <v>151</v>
      </c>
      <c r="E125" s="147" t="s">
        <v>3</v>
      </c>
      <c r="F125" s="148" t="s">
        <v>177</v>
      </c>
      <c r="H125" s="149">
        <v>55.215</v>
      </c>
      <c r="I125" s="150"/>
      <c r="L125" s="145"/>
      <c r="M125" s="151"/>
      <c r="T125" s="152"/>
      <c r="AT125" s="147" t="s">
        <v>151</v>
      </c>
      <c r="AU125" s="147" t="s">
        <v>80</v>
      </c>
      <c r="AV125" s="12" t="s">
        <v>80</v>
      </c>
      <c r="AW125" s="12" t="s">
        <v>33</v>
      </c>
      <c r="AX125" s="12" t="s">
        <v>72</v>
      </c>
      <c r="AY125" s="147" t="s">
        <v>141</v>
      </c>
    </row>
    <row r="126" spans="2:51" s="12" customFormat="1" ht="11.25">
      <c r="B126" s="145"/>
      <c r="D126" s="146" t="s">
        <v>151</v>
      </c>
      <c r="E126" s="147" t="s">
        <v>3</v>
      </c>
      <c r="F126" s="148" t="s">
        <v>178</v>
      </c>
      <c r="H126" s="149">
        <v>3.499</v>
      </c>
      <c r="I126" s="150"/>
      <c r="L126" s="145"/>
      <c r="M126" s="151"/>
      <c r="T126" s="152"/>
      <c r="AT126" s="147" t="s">
        <v>151</v>
      </c>
      <c r="AU126" s="147" t="s">
        <v>80</v>
      </c>
      <c r="AV126" s="12" t="s">
        <v>80</v>
      </c>
      <c r="AW126" s="12" t="s">
        <v>33</v>
      </c>
      <c r="AX126" s="12" t="s">
        <v>72</v>
      </c>
      <c r="AY126" s="147" t="s">
        <v>141</v>
      </c>
    </row>
    <row r="127" spans="2:51" s="13" customFormat="1" ht="11.25">
      <c r="B127" s="153"/>
      <c r="D127" s="146" t="s">
        <v>151</v>
      </c>
      <c r="E127" s="154" t="s">
        <v>3</v>
      </c>
      <c r="F127" s="155" t="s">
        <v>153</v>
      </c>
      <c r="H127" s="156">
        <v>58.714000000000006</v>
      </c>
      <c r="I127" s="157"/>
      <c r="L127" s="153"/>
      <c r="M127" s="158"/>
      <c r="T127" s="159"/>
      <c r="AT127" s="154" t="s">
        <v>151</v>
      </c>
      <c r="AU127" s="154" t="s">
        <v>80</v>
      </c>
      <c r="AV127" s="13" t="s">
        <v>86</v>
      </c>
      <c r="AW127" s="13" t="s">
        <v>33</v>
      </c>
      <c r="AX127" s="13" t="s">
        <v>15</v>
      </c>
      <c r="AY127" s="154" t="s">
        <v>141</v>
      </c>
    </row>
    <row r="128" spans="2:65" s="1" customFormat="1" ht="44.25" customHeight="1">
      <c r="B128" s="127"/>
      <c r="C128" s="128" t="s">
        <v>179</v>
      </c>
      <c r="D128" s="128" t="s">
        <v>143</v>
      </c>
      <c r="E128" s="129" t="s">
        <v>180</v>
      </c>
      <c r="F128" s="130" t="s">
        <v>181</v>
      </c>
      <c r="G128" s="131" t="s">
        <v>167</v>
      </c>
      <c r="H128" s="132">
        <v>20.206</v>
      </c>
      <c r="I128" s="133"/>
      <c r="J128" s="134">
        <f>ROUND(I128*H128,2)</f>
        <v>0</v>
      </c>
      <c r="K128" s="130" t="s">
        <v>147</v>
      </c>
      <c r="L128" s="32"/>
      <c r="M128" s="135" t="s">
        <v>3</v>
      </c>
      <c r="N128" s="136" t="s">
        <v>43</v>
      </c>
      <c r="P128" s="137">
        <f>O128*H128</f>
        <v>0</v>
      </c>
      <c r="Q128" s="137">
        <v>0</v>
      </c>
      <c r="R128" s="137">
        <f>Q128*H128</f>
        <v>0</v>
      </c>
      <c r="S128" s="137">
        <v>0</v>
      </c>
      <c r="T128" s="138">
        <f>S128*H128</f>
        <v>0</v>
      </c>
      <c r="AR128" s="139" t="s">
        <v>86</v>
      </c>
      <c r="AT128" s="139" t="s">
        <v>143</v>
      </c>
      <c r="AU128" s="139" t="s">
        <v>80</v>
      </c>
      <c r="AY128" s="17" t="s">
        <v>141</v>
      </c>
      <c r="BE128" s="140">
        <f>IF(N128="základní",J128,0)</f>
        <v>0</v>
      </c>
      <c r="BF128" s="140">
        <f>IF(N128="snížená",J128,0)</f>
        <v>0</v>
      </c>
      <c r="BG128" s="140">
        <f>IF(N128="zákl. přenesená",J128,0)</f>
        <v>0</v>
      </c>
      <c r="BH128" s="140">
        <f>IF(N128="sníž. přenesená",J128,0)</f>
        <v>0</v>
      </c>
      <c r="BI128" s="140">
        <f>IF(N128="nulová",J128,0)</f>
        <v>0</v>
      </c>
      <c r="BJ128" s="17" t="s">
        <v>15</v>
      </c>
      <c r="BK128" s="140">
        <f>ROUND(I128*H128,2)</f>
        <v>0</v>
      </c>
      <c r="BL128" s="17" t="s">
        <v>86</v>
      </c>
      <c r="BM128" s="139" t="s">
        <v>182</v>
      </c>
    </row>
    <row r="129" spans="2:47" s="1" customFormat="1" ht="11.25">
      <c r="B129" s="32"/>
      <c r="D129" s="141" t="s">
        <v>149</v>
      </c>
      <c r="F129" s="142" t="s">
        <v>183</v>
      </c>
      <c r="I129" s="143"/>
      <c r="L129" s="32"/>
      <c r="M129" s="144"/>
      <c r="T129" s="53"/>
      <c r="AT129" s="17" t="s">
        <v>149</v>
      </c>
      <c r="AU129" s="17" t="s">
        <v>80</v>
      </c>
    </row>
    <row r="130" spans="2:51" s="14" customFormat="1" ht="11.25">
      <c r="B130" s="160"/>
      <c r="D130" s="146" t="s">
        <v>151</v>
      </c>
      <c r="E130" s="161" t="s">
        <v>3</v>
      </c>
      <c r="F130" s="162" t="s">
        <v>184</v>
      </c>
      <c r="H130" s="161" t="s">
        <v>3</v>
      </c>
      <c r="I130" s="163"/>
      <c r="L130" s="160"/>
      <c r="M130" s="164"/>
      <c r="T130" s="165"/>
      <c r="AT130" s="161" t="s">
        <v>151</v>
      </c>
      <c r="AU130" s="161" t="s">
        <v>80</v>
      </c>
      <c r="AV130" s="14" t="s">
        <v>15</v>
      </c>
      <c r="AW130" s="14" t="s">
        <v>33</v>
      </c>
      <c r="AX130" s="14" t="s">
        <v>72</v>
      </c>
      <c r="AY130" s="161" t="s">
        <v>141</v>
      </c>
    </row>
    <row r="131" spans="2:51" s="12" customFormat="1" ht="11.25">
      <c r="B131" s="145"/>
      <c r="D131" s="146" t="s">
        <v>151</v>
      </c>
      <c r="E131" s="147" t="s">
        <v>3</v>
      </c>
      <c r="F131" s="148" t="s">
        <v>185</v>
      </c>
      <c r="H131" s="149">
        <v>5.511</v>
      </c>
      <c r="I131" s="150"/>
      <c r="L131" s="145"/>
      <c r="M131" s="151"/>
      <c r="T131" s="152"/>
      <c r="AT131" s="147" t="s">
        <v>151</v>
      </c>
      <c r="AU131" s="147" t="s">
        <v>80</v>
      </c>
      <c r="AV131" s="12" t="s">
        <v>80</v>
      </c>
      <c r="AW131" s="12" t="s">
        <v>33</v>
      </c>
      <c r="AX131" s="12" t="s">
        <v>72</v>
      </c>
      <c r="AY131" s="147" t="s">
        <v>141</v>
      </c>
    </row>
    <row r="132" spans="2:51" s="12" customFormat="1" ht="11.25">
      <c r="B132" s="145"/>
      <c r="D132" s="146" t="s">
        <v>151</v>
      </c>
      <c r="E132" s="147" t="s">
        <v>3</v>
      </c>
      <c r="F132" s="148" t="s">
        <v>186</v>
      </c>
      <c r="H132" s="149">
        <v>14.695</v>
      </c>
      <c r="I132" s="150"/>
      <c r="L132" s="145"/>
      <c r="M132" s="151"/>
      <c r="T132" s="152"/>
      <c r="AT132" s="147" t="s">
        <v>151</v>
      </c>
      <c r="AU132" s="147" t="s">
        <v>80</v>
      </c>
      <c r="AV132" s="12" t="s">
        <v>80</v>
      </c>
      <c r="AW132" s="12" t="s">
        <v>33</v>
      </c>
      <c r="AX132" s="12" t="s">
        <v>72</v>
      </c>
      <c r="AY132" s="147" t="s">
        <v>141</v>
      </c>
    </row>
    <row r="133" spans="2:51" s="13" customFormat="1" ht="11.25">
      <c r="B133" s="153"/>
      <c r="D133" s="146" t="s">
        <v>151</v>
      </c>
      <c r="E133" s="154" t="s">
        <v>3</v>
      </c>
      <c r="F133" s="155" t="s">
        <v>153</v>
      </c>
      <c r="H133" s="156">
        <v>20.206</v>
      </c>
      <c r="I133" s="157"/>
      <c r="L133" s="153"/>
      <c r="M133" s="158"/>
      <c r="T133" s="159"/>
      <c r="AT133" s="154" t="s">
        <v>151</v>
      </c>
      <c r="AU133" s="154" t="s">
        <v>80</v>
      </c>
      <c r="AV133" s="13" t="s">
        <v>86</v>
      </c>
      <c r="AW133" s="13" t="s">
        <v>33</v>
      </c>
      <c r="AX133" s="13" t="s">
        <v>15</v>
      </c>
      <c r="AY133" s="154" t="s">
        <v>141</v>
      </c>
    </row>
    <row r="134" spans="2:65" s="1" customFormat="1" ht="62.65" customHeight="1">
      <c r="B134" s="127"/>
      <c r="C134" s="128" t="s">
        <v>187</v>
      </c>
      <c r="D134" s="128" t="s">
        <v>143</v>
      </c>
      <c r="E134" s="129" t="s">
        <v>188</v>
      </c>
      <c r="F134" s="130" t="s">
        <v>189</v>
      </c>
      <c r="G134" s="131" t="s">
        <v>167</v>
      </c>
      <c r="H134" s="132">
        <v>122.617</v>
      </c>
      <c r="I134" s="133"/>
      <c r="J134" s="134">
        <f>ROUND(I134*H134,2)</f>
        <v>0</v>
      </c>
      <c r="K134" s="130" t="s">
        <v>147</v>
      </c>
      <c r="L134" s="32"/>
      <c r="M134" s="135" t="s">
        <v>3</v>
      </c>
      <c r="N134" s="136" t="s">
        <v>43</v>
      </c>
      <c r="P134" s="137">
        <f>O134*H134</f>
        <v>0</v>
      </c>
      <c r="Q134" s="137">
        <v>0</v>
      </c>
      <c r="R134" s="137">
        <f>Q134*H134</f>
        <v>0</v>
      </c>
      <c r="S134" s="137">
        <v>0</v>
      </c>
      <c r="T134" s="138">
        <f>S134*H134</f>
        <v>0</v>
      </c>
      <c r="AR134" s="139" t="s">
        <v>86</v>
      </c>
      <c r="AT134" s="139" t="s">
        <v>143</v>
      </c>
      <c r="AU134" s="139" t="s">
        <v>80</v>
      </c>
      <c r="AY134" s="17" t="s">
        <v>141</v>
      </c>
      <c r="BE134" s="140">
        <f>IF(N134="základní",J134,0)</f>
        <v>0</v>
      </c>
      <c r="BF134" s="140">
        <f>IF(N134="snížená",J134,0)</f>
        <v>0</v>
      </c>
      <c r="BG134" s="140">
        <f>IF(N134="zákl. přenesená",J134,0)</f>
        <v>0</v>
      </c>
      <c r="BH134" s="140">
        <f>IF(N134="sníž. přenesená",J134,0)</f>
        <v>0</v>
      </c>
      <c r="BI134" s="140">
        <f>IF(N134="nulová",J134,0)</f>
        <v>0</v>
      </c>
      <c r="BJ134" s="17" t="s">
        <v>15</v>
      </c>
      <c r="BK134" s="140">
        <f>ROUND(I134*H134,2)</f>
        <v>0</v>
      </c>
      <c r="BL134" s="17" t="s">
        <v>86</v>
      </c>
      <c r="BM134" s="139" t="s">
        <v>190</v>
      </c>
    </row>
    <row r="135" spans="2:47" s="1" customFormat="1" ht="11.25">
      <c r="B135" s="32"/>
      <c r="D135" s="141" t="s">
        <v>149</v>
      </c>
      <c r="F135" s="142" t="s">
        <v>191</v>
      </c>
      <c r="I135" s="143"/>
      <c r="L135" s="32"/>
      <c r="M135" s="144"/>
      <c r="T135" s="53"/>
      <c r="AT135" s="17" t="s">
        <v>149</v>
      </c>
      <c r="AU135" s="17" t="s">
        <v>80</v>
      </c>
    </row>
    <row r="136" spans="2:51" s="14" customFormat="1" ht="11.25">
      <c r="B136" s="160"/>
      <c r="D136" s="146" t="s">
        <v>151</v>
      </c>
      <c r="E136" s="161" t="s">
        <v>3</v>
      </c>
      <c r="F136" s="162" t="s">
        <v>192</v>
      </c>
      <c r="H136" s="161" t="s">
        <v>3</v>
      </c>
      <c r="I136" s="163"/>
      <c r="L136" s="160"/>
      <c r="M136" s="164"/>
      <c r="T136" s="165"/>
      <c r="AT136" s="161" t="s">
        <v>151</v>
      </c>
      <c r="AU136" s="161" t="s">
        <v>80</v>
      </c>
      <c r="AV136" s="14" t="s">
        <v>15</v>
      </c>
      <c r="AW136" s="14" t="s">
        <v>33</v>
      </c>
      <c r="AX136" s="14" t="s">
        <v>72</v>
      </c>
      <c r="AY136" s="161" t="s">
        <v>141</v>
      </c>
    </row>
    <row r="137" spans="2:51" s="12" customFormat="1" ht="11.25">
      <c r="B137" s="145"/>
      <c r="D137" s="146" t="s">
        <v>151</v>
      </c>
      <c r="E137" s="147" t="s">
        <v>3</v>
      </c>
      <c r="F137" s="148" t="s">
        <v>193</v>
      </c>
      <c r="H137" s="149">
        <v>161.76</v>
      </c>
      <c r="I137" s="150"/>
      <c r="L137" s="145"/>
      <c r="M137" s="151"/>
      <c r="T137" s="152"/>
      <c r="AT137" s="147" t="s">
        <v>151</v>
      </c>
      <c r="AU137" s="147" t="s">
        <v>80</v>
      </c>
      <c r="AV137" s="12" t="s">
        <v>80</v>
      </c>
      <c r="AW137" s="12" t="s">
        <v>33</v>
      </c>
      <c r="AX137" s="12" t="s">
        <v>72</v>
      </c>
      <c r="AY137" s="147" t="s">
        <v>141</v>
      </c>
    </row>
    <row r="138" spans="2:51" s="14" customFormat="1" ht="11.25">
      <c r="B138" s="160"/>
      <c r="D138" s="146" t="s">
        <v>151</v>
      </c>
      <c r="E138" s="161" t="s">
        <v>3</v>
      </c>
      <c r="F138" s="162" t="s">
        <v>194</v>
      </c>
      <c r="H138" s="161" t="s">
        <v>3</v>
      </c>
      <c r="I138" s="163"/>
      <c r="L138" s="160"/>
      <c r="M138" s="164"/>
      <c r="T138" s="165"/>
      <c r="AT138" s="161" t="s">
        <v>151</v>
      </c>
      <c r="AU138" s="161" t="s">
        <v>80</v>
      </c>
      <c r="AV138" s="14" t="s">
        <v>15</v>
      </c>
      <c r="AW138" s="14" t="s">
        <v>33</v>
      </c>
      <c r="AX138" s="14" t="s">
        <v>72</v>
      </c>
      <c r="AY138" s="161" t="s">
        <v>141</v>
      </c>
    </row>
    <row r="139" spans="2:51" s="12" customFormat="1" ht="11.25">
      <c r="B139" s="145"/>
      <c r="D139" s="146" t="s">
        <v>151</v>
      </c>
      <c r="E139" s="147" t="s">
        <v>3</v>
      </c>
      <c r="F139" s="148" t="s">
        <v>195</v>
      </c>
      <c r="H139" s="149">
        <v>-39.143</v>
      </c>
      <c r="I139" s="150"/>
      <c r="L139" s="145"/>
      <c r="M139" s="151"/>
      <c r="T139" s="152"/>
      <c r="AT139" s="147" t="s">
        <v>151</v>
      </c>
      <c r="AU139" s="147" t="s">
        <v>80</v>
      </c>
      <c r="AV139" s="12" t="s">
        <v>80</v>
      </c>
      <c r="AW139" s="12" t="s">
        <v>33</v>
      </c>
      <c r="AX139" s="12" t="s">
        <v>72</v>
      </c>
      <c r="AY139" s="147" t="s">
        <v>141</v>
      </c>
    </row>
    <row r="140" spans="2:51" s="13" customFormat="1" ht="11.25">
      <c r="B140" s="153"/>
      <c r="D140" s="146" t="s">
        <v>151</v>
      </c>
      <c r="E140" s="154" t="s">
        <v>3</v>
      </c>
      <c r="F140" s="155" t="s">
        <v>153</v>
      </c>
      <c r="H140" s="156">
        <v>122.61699999999999</v>
      </c>
      <c r="I140" s="157"/>
      <c r="L140" s="153"/>
      <c r="M140" s="158"/>
      <c r="T140" s="159"/>
      <c r="AT140" s="154" t="s">
        <v>151</v>
      </c>
      <c r="AU140" s="154" t="s">
        <v>80</v>
      </c>
      <c r="AV140" s="13" t="s">
        <v>86</v>
      </c>
      <c r="AW140" s="13" t="s">
        <v>33</v>
      </c>
      <c r="AX140" s="13" t="s">
        <v>15</v>
      </c>
      <c r="AY140" s="154" t="s">
        <v>141</v>
      </c>
    </row>
    <row r="141" spans="2:65" s="1" customFormat="1" ht="66.75" customHeight="1">
      <c r="B141" s="127"/>
      <c r="C141" s="128" t="s">
        <v>196</v>
      </c>
      <c r="D141" s="128" t="s">
        <v>143</v>
      </c>
      <c r="E141" s="129" t="s">
        <v>197</v>
      </c>
      <c r="F141" s="130" t="s">
        <v>198</v>
      </c>
      <c r="G141" s="131" t="s">
        <v>167</v>
      </c>
      <c r="H141" s="132">
        <v>1226.17</v>
      </c>
      <c r="I141" s="133"/>
      <c r="J141" s="134">
        <f>ROUND(I141*H141,2)</f>
        <v>0</v>
      </c>
      <c r="K141" s="130" t="s">
        <v>147</v>
      </c>
      <c r="L141" s="32"/>
      <c r="M141" s="135" t="s">
        <v>3</v>
      </c>
      <c r="N141" s="136" t="s">
        <v>43</v>
      </c>
      <c r="P141" s="137">
        <f>O141*H141</f>
        <v>0</v>
      </c>
      <c r="Q141" s="137">
        <v>0</v>
      </c>
      <c r="R141" s="137">
        <f>Q141*H141</f>
        <v>0</v>
      </c>
      <c r="S141" s="137">
        <v>0</v>
      </c>
      <c r="T141" s="138">
        <f>S141*H141</f>
        <v>0</v>
      </c>
      <c r="AR141" s="139" t="s">
        <v>86</v>
      </c>
      <c r="AT141" s="139" t="s">
        <v>143</v>
      </c>
      <c r="AU141" s="139" t="s">
        <v>80</v>
      </c>
      <c r="AY141" s="17" t="s">
        <v>141</v>
      </c>
      <c r="BE141" s="140">
        <f>IF(N141="základní",J141,0)</f>
        <v>0</v>
      </c>
      <c r="BF141" s="140">
        <f>IF(N141="snížená",J141,0)</f>
        <v>0</v>
      </c>
      <c r="BG141" s="140">
        <f>IF(N141="zákl. přenesená",J141,0)</f>
        <v>0</v>
      </c>
      <c r="BH141" s="140">
        <f>IF(N141="sníž. přenesená",J141,0)</f>
        <v>0</v>
      </c>
      <c r="BI141" s="140">
        <f>IF(N141="nulová",J141,0)</f>
        <v>0</v>
      </c>
      <c r="BJ141" s="17" t="s">
        <v>15</v>
      </c>
      <c r="BK141" s="140">
        <f>ROUND(I141*H141,2)</f>
        <v>0</v>
      </c>
      <c r="BL141" s="17" t="s">
        <v>86</v>
      </c>
      <c r="BM141" s="139" t="s">
        <v>199</v>
      </c>
    </row>
    <row r="142" spans="2:47" s="1" customFormat="1" ht="11.25">
      <c r="B142" s="32"/>
      <c r="D142" s="141" t="s">
        <v>149</v>
      </c>
      <c r="F142" s="142" t="s">
        <v>200</v>
      </c>
      <c r="I142" s="143"/>
      <c r="L142" s="32"/>
      <c r="M142" s="144"/>
      <c r="T142" s="53"/>
      <c r="AT142" s="17" t="s">
        <v>149</v>
      </c>
      <c r="AU142" s="17" t="s">
        <v>80</v>
      </c>
    </row>
    <row r="143" spans="2:51" s="12" customFormat="1" ht="11.25">
      <c r="B143" s="145"/>
      <c r="D143" s="146" t="s">
        <v>151</v>
      </c>
      <c r="F143" s="148" t="s">
        <v>201</v>
      </c>
      <c r="H143" s="149">
        <v>1226.17</v>
      </c>
      <c r="I143" s="150"/>
      <c r="L143" s="145"/>
      <c r="M143" s="151"/>
      <c r="T143" s="152"/>
      <c r="AT143" s="147" t="s">
        <v>151</v>
      </c>
      <c r="AU143" s="147" t="s">
        <v>80</v>
      </c>
      <c r="AV143" s="12" t="s">
        <v>80</v>
      </c>
      <c r="AW143" s="12" t="s">
        <v>4</v>
      </c>
      <c r="AX143" s="12" t="s">
        <v>15</v>
      </c>
      <c r="AY143" s="147" t="s">
        <v>141</v>
      </c>
    </row>
    <row r="144" spans="2:65" s="1" customFormat="1" ht="44.25" customHeight="1">
      <c r="B144" s="127"/>
      <c r="C144" s="128" t="s">
        <v>202</v>
      </c>
      <c r="D144" s="128" t="s">
        <v>143</v>
      </c>
      <c r="E144" s="129" t="s">
        <v>203</v>
      </c>
      <c r="F144" s="130" t="s">
        <v>204</v>
      </c>
      <c r="G144" s="131" t="s">
        <v>205</v>
      </c>
      <c r="H144" s="132">
        <v>245.234</v>
      </c>
      <c r="I144" s="133"/>
      <c r="J144" s="134">
        <f>ROUND(I144*H144,2)</f>
        <v>0</v>
      </c>
      <c r="K144" s="130" t="s">
        <v>147</v>
      </c>
      <c r="L144" s="32"/>
      <c r="M144" s="135" t="s">
        <v>3</v>
      </c>
      <c r="N144" s="136" t="s">
        <v>43</v>
      </c>
      <c r="P144" s="137">
        <f>O144*H144</f>
        <v>0</v>
      </c>
      <c r="Q144" s="137">
        <v>0</v>
      </c>
      <c r="R144" s="137">
        <f>Q144*H144</f>
        <v>0</v>
      </c>
      <c r="S144" s="137">
        <v>0</v>
      </c>
      <c r="T144" s="138">
        <f>S144*H144</f>
        <v>0</v>
      </c>
      <c r="AR144" s="139" t="s">
        <v>86</v>
      </c>
      <c r="AT144" s="139" t="s">
        <v>143</v>
      </c>
      <c r="AU144" s="139" t="s">
        <v>80</v>
      </c>
      <c r="AY144" s="17" t="s">
        <v>141</v>
      </c>
      <c r="BE144" s="140">
        <f>IF(N144="základní",J144,0)</f>
        <v>0</v>
      </c>
      <c r="BF144" s="140">
        <f>IF(N144="snížená",J144,0)</f>
        <v>0</v>
      </c>
      <c r="BG144" s="140">
        <f>IF(N144="zákl. přenesená",J144,0)</f>
        <v>0</v>
      </c>
      <c r="BH144" s="140">
        <f>IF(N144="sníž. přenesená",J144,0)</f>
        <v>0</v>
      </c>
      <c r="BI144" s="140">
        <f>IF(N144="nulová",J144,0)</f>
        <v>0</v>
      </c>
      <c r="BJ144" s="17" t="s">
        <v>15</v>
      </c>
      <c r="BK144" s="140">
        <f>ROUND(I144*H144,2)</f>
        <v>0</v>
      </c>
      <c r="BL144" s="17" t="s">
        <v>86</v>
      </c>
      <c r="BM144" s="139" t="s">
        <v>206</v>
      </c>
    </row>
    <row r="145" spans="2:47" s="1" customFormat="1" ht="11.25">
      <c r="B145" s="32"/>
      <c r="D145" s="141" t="s">
        <v>149</v>
      </c>
      <c r="F145" s="142" t="s">
        <v>207</v>
      </c>
      <c r="I145" s="143"/>
      <c r="L145" s="32"/>
      <c r="M145" s="144"/>
      <c r="T145" s="53"/>
      <c r="AT145" s="17" t="s">
        <v>149</v>
      </c>
      <c r="AU145" s="17" t="s">
        <v>80</v>
      </c>
    </row>
    <row r="146" spans="2:51" s="12" customFormat="1" ht="11.25">
      <c r="B146" s="145"/>
      <c r="D146" s="146" t="s">
        <v>151</v>
      </c>
      <c r="F146" s="148" t="s">
        <v>208</v>
      </c>
      <c r="H146" s="149">
        <v>245.234</v>
      </c>
      <c r="I146" s="150"/>
      <c r="L146" s="145"/>
      <c r="M146" s="151"/>
      <c r="T146" s="152"/>
      <c r="AT146" s="147" t="s">
        <v>151</v>
      </c>
      <c r="AU146" s="147" t="s">
        <v>80</v>
      </c>
      <c r="AV146" s="12" t="s">
        <v>80</v>
      </c>
      <c r="AW146" s="12" t="s">
        <v>4</v>
      </c>
      <c r="AX146" s="12" t="s">
        <v>15</v>
      </c>
      <c r="AY146" s="147" t="s">
        <v>141</v>
      </c>
    </row>
    <row r="147" spans="2:65" s="1" customFormat="1" ht="37.9" customHeight="1">
      <c r="B147" s="127"/>
      <c r="C147" s="128" t="s">
        <v>209</v>
      </c>
      <c r="D147" s="128" t="s">
        <v>143</v>
      </c>
      <c r="E147" s="129" t="s">
        <v>210</v>
      </c>
      <c r="F147" s="130" t="s">
        <v>211</v>
      </c>
      <c r="G147" s="131" t="s">
        <v>167</v>
      </c>
      <c r="H147" s="132">
        <v>122.617</v>
      </c>
      <c r="I147" s="133"/>
      <c r="J147" s="134">
        <f>ROUND(I147*H147,2)</f>
        <v>0</v>
      </c>
      <c r="K147" s="130" t="s">
        <v>147</v>
      </c>
      <c r="L147" s="32"/>
      <c r="M147" s="135" t="s">
        <v>3</v>
      </c>
      <c r="N147" s="136" t="s">
        <v>43</v>
      </c>
      <c r="P147" s="137">
        <f>O147*H147</f>
        <v>0</v>
      </c>
      <c r="Q147" s="137">
        <v>0</v>
      </c>
      <c r="R147" s="137">
        <f>Q147*H147</f>
        <v>0</v>
      </c>
      <c r="S147" s="137">
        <v>0</v>
      </c>
      <c r="T147" s="138">
        <f>S147*H147</f>
        <v>0</v>
      </c>
      <c r="AR147" s="139" t="s">
        <v>86</v>
      </c>
      <c r="AT147" s="139" t="s">
        <v>143</v>
      </c>
      <c r="AU147" s="139" t="s">
        <v>80</v>
      </c>
      <c r="AY147" s="17" t="s">
        <v>141</v>
      </c>
      <c r="BE147" s="140">
        <f>IF(N147="základní",J147,0)</f>
        <v>0</v>
      </c>
      <c r="BF147" s="140">
        <f>IF(N147="snížená",J147,0)</f>
        <v>0</v>
      </c>
      <c r="BG147" s="140">
        <f>IF(N147="zákl. přenesená",J147,0)</f>
        <v>0</v>
      </c>
      <c r="BH147" s="140">
        <f>IF(N147="sníž. přenesená",J147,0)</f>
        <v>0</v>
      </c>
      <c r="BI147" s="140">
        <f>IF(N147="nulová",J147,0)</f>
        <v>0</v>
      </c>
      <c r="BJ147" s="17" t="s">
        <v>15</v>
      </c>
      <c r="BK147" s="140">
        <f>ROUND(I147*H147,2)</f>
        <v>0</v>
      </c>
      <c r="BL147" s="17" t="s">
        <v>86</v>
      </c>
      <c r="BM147" s="139" t="s">
        <v>212</v>
      </c>
    </row>
    <row r="148" spans="2:47" s="1" customFormat="1" ht="11.25">
      <c r="B148" s="32"/>
      <c r="D148" s="141" t="s">
        <v>149</v>
      </c>
      <c r="F148" s="142" t="s">
        <v>213</v>
      </c>
      <c r="I148" s="143"/>
      <c r="L148" s="32"/>
      <c r="M148" s="144"/>
      <c r="T148" s="53"/>
      <c r="AT148" s="17" t="s">
        <v>149</v>
      </c>
      <c r="AU148" s="17" t="s">
        <v>80</v>
      </c>
    </row>
    <row r="149" spans="2:65" s="1" customFormat="1" ht="44.25" customHeight="1">
      <c r="B149" s="127"/>
      <c r="C149" s="128" t="s">
        <v>214</v>
      </c>
      <c r="D149" s="128" t="s">
        <v>143</v>
      </c>
      <c r="E149" s="129" t="s">
        <v>215</v>
      </c>
      <c r="F149" s="130" t="s">
        <v>216</v>
      </c>
      <c r="G149" s="131" t="s">
        <v>167</v>
      </c>
      <c r="H149" s="132">
        <v>39.143</v>
      </c>
      <c r="I149" s="133"/>
      <c r="J149" s="134">
        <f>ROUND(I149*H149,2)</f>
        <v>0</v>
      </c>
      <c r="K149" s="130" t="s">
        <v>147</v>
      </c>
      <c r="L149" s="32"/>
      <c r="M149" s="135" t="s">
        <v>3</v>
      </c>
      <c r="N149" s="136" t="s">
        <v>43</v>
      </c>
      <c r="P149" s="137">
        <f>O149*H149</f>
        <v>0</v>
      </c>
      <c r="Q149" s="137">
        <v>0</v>
      </c>
      <c r="R149" s="137">
        <f>Q149*H149</f>
        <v>0</v>
      </c>
      <c r="S149" s="137">
        <v>0</v>
      </c>
      <c r="T149" s="138">
        <f>S149*H149</f>
        <v>0</v>
      </c>
      <c r="AR149" s="139" t="s">
        <v>86</v>
      </c>
      <c r="AT149" s="139" t="s">
        <v>143</v>
      </c>
      <c r="AU149" s="139" t="s">
        <v>80</v>
      </c>
      <c r="AY149" s="17" t="s">
        <v>141</v>
      </c>
      <c r="BE149" s="140">
        <f>IF(N149="základní",J149,0)</f>
        <v>0</v>
      </c>
      <c r="BF149" s="140">
        <f>IF(N149="snížená",J149,0)</f>
        <v>0</v>
      </c>
      <c r="BG149" s="140">
        <f>IF(N149="zákl. přenesená",J149,0)</f>
        <v>0</v>
      </c>
      <c r="BH149" s="140">
        <f>IF(N149="sníž. přenesená",J149,0)</f>
        <v>0</v>
      </c>
      <c r="BI149" s="140">
        <f>IF(N149="nulová",J149,0)</f>
        <v>0</v>
      </c>
      <c r="BJ149" s="17" t="s">
        <v>15</v>
      </c>
      <c r="BK149" s="140">
        <f>ROUND(I149*H149,2)</f>
        <v>0</v>
      </c>
      <c r="BL149" s="17" t="s">
        <v>86</v>
      </c>
      <c r="BM149" s="139" t="s">
        <v>217</v>
      </c>
    </row>
    <row r="150" spans="2:47" s="1" customFormat="1" ht="11.25">
      <c r="B150" s="32"/>
      <c r="D150" s="141" t="s">
        <v>149</v>
      </c>
      <c r="F150" s="142" t="s">
        <v>218</v>
      </c>
      <c r="I150" s="143"/>
      <c r="L150" s="32"/>
      <c r="M150" s="144"/>
      <c r="T150" s="53"/>
      <c r="AT150" s="17" t="s">
        <v>149</v>
      </c>
      <c r="AU150" s="17" t="s">
        <v>80</v>
      </c>
    </row>
    <row r="151" spans="2:51" s="14" customFormat="1" ht="11.25">
      <c r="B151" s="160"/>
      <c r="D151" s="146" t="s">
        <v>151</v>
      </c>
      <c r="E151" s="161" t="s">
        <v>3</v>
      </c>
      <c r="F151" s="162" t="s">
        <v>219</v>
      </c>
      <c r="H151" s="161" t="s">
        <v>3</v>
      </c>
      <c r="I151" s="163"/>
      <c r="L151" s="160"/>
      <c r="M151" s="164"/>
      <c r="T151" s="165"/>
      <c r="AT151" s="161" t="s">
        <v>151</v>
      </c>
      <c r="AU151" s="161" t="s">
        <v>80</v>
      </c>
      <c r="AV151" s="14" t="s">
        <v>15</v>
      </c>
      <c r="AW151" s="14" t="s">
        <v>33</v>
      </c>
      <c r="AX151" s="14" t="s">
        <v>72</v>
      </c>
      <c r="AY151" s="161" t="s">
        <v>141</v>
      </c>
    </row>
    <row r="152" spans="2:51" s="12" customFormat="1" ht="11.25">
      <c r="B152" s="145"/>
      <c r="D152" s="146" t="s">
        <v>151</v>
      </c>
      <c r="E152" s="147" t="s">
        <v>3</v>
      </c>
      <c r="F152" s="148" t="s">
        <v>220</v>
      </c>
      <c r="H152" s="149">
        <v>39.143</v>
      </c>
      <c r="I152" s="150"/>
      <c r="L152" s="145"/>
      <c r="M152" s="151"/>
      <c r="T152" s="152"/>
      <c r="AT152" s="147" t="s">
        <v>151</v>
      </c>
      <c r="AU152" s="147" t="s">
        <v>80</v>
      </c>
      <c r="AV152" s="12" t="s">
        <v>80</v>
      </c>
      <c r="AW152" s="12" t="s">
        <v>33</v>
      </c>
      <c r="AX152" s="12" t="s">
        <v>15</v>
      </c>
      <c r="AY152" s="147" t="s">
        <v>141</v>
      </c>
    </row>
    <row r="153" spans="2:65" s="1" customFormat="1" ht="33" customHeight="1">
      <c r="B153" s="127"/>
      <c r="C153" s="128" t="s">
        <v>221</v>
      </c>
      <c r="D153" s="128" t="s">
        <v>143</v>
      </c>
      <c r="E153" s="129" t="s">
        <v>222</v>
      </c>
      <c r="F153" s="130" t="s">
        <v>223</v>
      </c>
      <c r="G153" s="131" t="s">
        <v>146</v>
      </c>
      <c r="H153" s="132">
        <v>196.84</v>
      </c>
      <c r="I153" s="133"/>
      <c r="J153" s="134">
        <f>ROUND(I153*H153,2)</f>
        <v>0</v>
      </c>
      <c r="K153" s="130" t="s">
        <v>147</v>
      </c>
      <c r="L153" s="32"/>
      <c r="M153" s="135" t="s">
        <v>3</v>
      </c>
      <c r="N153" s="136" t="s">
        <v>43</v>
      </c>
      <c r="P153" s="137">
        <f>O153*H153</f>
        <v>0</v>
      </c>
      <c r="Q153" s="137">
        <v>0</v>
      </c>
      <c r="R153" s="137">
        <f>Q153*H153</f>
        <v>0</v>
      </c>
      <c r="S153" s="137">
        <v>0</v>
      </c>
      <c r="T153" s="138">
        <f>S153*H153</f>
        <v>0</v>
      </c>
      <c r="AR153" s="139" t="s">
        <v>86</v>
      </c>
      <c r="AT153" s="139" t="s">
        <v>143</v>
      </c>
      <c r="AU153" s="139" t="s">
        <v>80</v>
      </c>
      <c r="AY153" s="17" t="s">
        <v>141</v>
      </c>
      <c r="BE153" s="140">
        <f>IF(N153="základní",J153,0)</f>
        <v>0</v>
      </c>
      <c r="BF153" s="140">
        <f>IF(N153="snížená",J153,0)</f>
        <v>0</v>
      </c>
      <c r="BG153" s="140">
        <f>IF(N153="zákl. přenesená",J153,0)</f>
        <v>0</v>
      </c>
      <c r="BH153" s="140">
        <f>IF(N153="sníž. přenesená",J153,0)</f>
        <v>0</v>
      </c>
      <c r="BI153" s="140">
        <f>IF(N153="nulová",J153,0)</f>
        <v>0</v>
      </c>
      <c r="BJ153" s="17" t="s">
        <v>15</v>
      </c>
      <c r="BK153" s="140">
        <f>ROUND(I153*H153,2)</f>
        <v>0</v>
      </c>
      <c r="BL153" s="17" t="s">
        <v>86</v>
      </c>
      <c r="BM153" s="139" t="s">
        <v>224</v>
      </c>
    </row>
    <row r="154" spans="2:47" s="1" customFormat="1" ht="11.25">
      <c r="B154" s="32"/>
      <c r="D154" s="141" t="s">
        <v>149</v>
      </c>
      <c r="F154" s="142" t="s">
        <v>225</v>
      </c>
      <c r="I154" s="143"/>
      <c r="L154" s="32"/>
      <c r="M154" s="144"/>
      <c r="T154" s="53"/>
      <c r="AT154" s="17" t="s">
        <v>149</v>
      </c>
      <c r="AU154" s="17" t="s">
        <v>80</v>
      </c>
    </row>
    <row r="155" spans="2:51" s="12" customFormat="1" ht="11.25">
      <c r="B155" s="145"/>
      <c r="D155" s="146" t="s">
        <v>151</v>
      </c>
      <c r="E155" s="147" t="s">
        <v>3</v>
      </c>
      <c r="F155" s="148" t="s">
        <v>152</v>
      </c>
      <c r="H155" s="149">
        <v>200</v>
      </c>
      <c r="I155" s="150"/>
      <c r="L155" s="145"/>
      <c r="M155" s="151"/>
      <c r="T155" s="152"/>
      <c r="AT155" s="147" t="s">
        <v>151</v>
      </c>
      <c r="AU155" s="147" t="s">
        <v>80</v>
      </c>
      <c r="AV155" s="12" t="s">
        <v>80</v>
      </c>
      <c r="AW155" s="12" t="s">
        <v>33</v>
      </c>
      <c r="AX155" s="12" t="s">
        <v>72</v>
      </c>
      <c r="AY155" s="147" t="s">
        <v>141</v>
      </c>
    </row>
    <row r="156" spans="2:51" s="12" customFormat="1" ht="11.25">
      <c r="B156" s="145"/>
      <c r="D156" s="146" t="s">
        <v>151</v>
      </c>
      <c r="E156" s="147" t="s">
        <v>3</v>
      </c>
      <c r="F156" s="148" t="s">
        <v>171</v>
      </c>
      <c r="H156" s="149">
        <v>-3.16</v>
      </c>
      <c r="I156" s="150"/>
      <c r="L156" s="145"/>
      <c r="M156" s="151"/>
      <c r="T156" s="152"/>
      <c r="AT156" s="147" t="s">
        <v>151</v>
      </c>
      <c r="AU156" s="147" t="s">
        <v>80</v>
      </c>
      <c r="AV156" s="12" t="s">
        <v>80</v>
      </c>
      <c r="AW156" s="12" t="s">
        <v>33</v>
      </c>
      <c r="AX156" s="12" t="s">
        <v>72</v>
      </c>
      <c r="AY156" s="147" t="s">
        <v>141</v>
      </c>
    </row>
    <row r="157" spans="2:51" s="13" customFormat="1" ht="11.25">
      <c r="B157" s="153"/>
      <c r="D157" s="146" t="s">
        <v>151</v>
      </c>
      <c r="E157" s="154" t="s">
        <v>3</v>
      </c>
      <c r="F157" s="155" t="s">
        <v>153</v>
      </c>
      <c r="H157" s="156">
        <v>196.84</v>
      </c>
      <c r="I157" s="157"/>
      <c r="L157" s="153"/>
      <c r="M157" s="158"/>
      <c r="T157" s="159"/>
      <c r="AT157" s="154" t="s">
        <v>151</v>
      </c>
      <c r="AU157" s="154" t="s">
        <v>80</v>
      </c>
      <c r="AV157" s="13" t="s">
        <v>86</v>
      </c>
      <c r="AW157" s="13" t="s">
        <v>33</v>
      </c>
      <c r="AX157" s="13" t="s">
        <v>15</v>
      </c>
      <c r="AY157" s="154" t="s">
        <v>141</v>
      </c>
    </row>
    <row r="158" spans="2:63" s="11" customFormat="1" ht="22.9" customHeight="1">
      <c r="B158" s="115"/>
      <c r="D158" s="116" t="s">
        <v>71</v>
      </c>
      <c r="E158" s="125" t="s">
        <v>80</v>
      </c>
      <c r="F158" s="125" t="s">
        <v>226</v>
      </c>
      <c r="I158" s="118"/>
      <c r="J158" s="126">
        <f>BK158</f>
        <v>0</v>
      </c>
      <c r="L158" s="115"/>
      <c r="M158" s="120"/>
      <c r="P158" s="121">
        <f>SUM(P159:P198)</f>
        <v>0</v>
      </c>
      <c r="R158" s="121">
        <f>SUM(R159:R198)</f>
        <v>103.6597579</v>
      </c>
      <c r="T158" s="122">
        <f>SUM(T159:T198)</f>
        <v>0</v>
      </c>
      <c r="AR158" s="116" t="s">
        <v>15</v>
      </c>
      <c r="AT158" s="123" t="s">
        <v>71</v>
      </c>
      <c r="AU158" s="123" t="s">
        <v>15</v>
      </c>
      <c r="AY158" s="116" t="s">
        <v>141</v>
      </c>
      <c r="BK158" s="124">
        <f>SUM(BK159:BK198)</f>
        <v>0</v>
      </c>
    </row>
    <row r="159" spans="2:65" s="1" customFormat="1" ht="44.25" customHeight="1">
      <c r="B159" s="127"/>
      <c r="C159" s="128" t="s">
        <v>227</v>
      </c>
      <c r="D159" s="128" t="s">
        <v>143</v>
      </c>
      <c r="E159" s="129" t="s">
        <v>228</v>
      </c>
      <c r="F159" s="130" t="s">
        <v>229</v>
      </c>
      <c r="G159" s="131" t="s">
        <v>230</v>
      </c>
      <c r="H159" s="132">
        <v>52</v>
      </c>
      <c r="I159" s="133"/>
      <c r="J159" s="134">
        <f>ROUND(I159*H159,2)</f>
        <v>0</v>
      </c>
      <c r="K159" s="130" t="s">
        <v>147</v>
      </c>
      <c r="L159" s="32"/>
      <c r="M159" s="135" t="s">
        <v>3</v>
      </c>
      <c r="N159" s="136" t="s">
        <v>43</v>
      </c>
      <c r="P159" s="137">
        <f>O159*H159</f>
        <v>0</v>
      </c>
      <c r="Q159" s="137">
        <v>0.00011</v>
      </c>
      <c r="R159" s="137">
        <f>Q159*H159</f>
        <v>0.00572</v>
      </c>
      <c r="S159" s="137">
        <v>0</v>
      </c>
      <c r="T159" s="138">
        <f>S159*H159</f>
        <v>0</v>
      </c>
      <c r="AR159" s="139" t="s">
        <v>86</v>
      </c>
      <c r="AT159" s="139" t="s">
        <v>143</v>
      </c>
      <c r="AU159" s="139" t="s">
        <v>80</v>
      </c>
      <c r="AY159" s="17" t="s">
        <v>141</v>
      </c>
      <c r="BE159" s="140">
        <f>IF(N159="základní",J159,0)</f>
        <v>0</v>
      </c>
      <c r="BF159" s="140">
        <f>IF(N159="snížená",J159,0)</f>
        <v>0</v>
      </c>
      <c r="BG159" s="140">
        <f>IF(N159="zákl. přenesená",J159,0)</f>
        <v>0</v>
      </c>
      <c r="BH159" s="140">
        <f>IF(N159="sníž. přenesená",J159,0)</f>
        <v>0</v>
      </c>
      <c r="BI159" s="140">
        <f>IF(N159="nulová",J159,0)</f>
        <v>0</v>
      </c>
      <c r="BJ159" s="17" t="s">
        <v>15</v>
      </c>
      <c r="BK159" s="140">
        <f>ROUND(I159*H159,2)</f>
        <v>0</v>
      </c>
      <c r="BL159" s="17" t="s">
        <v>86</v>
      </c>
      <c r="BM159" s="139" t="s">
        <v>231</v>
      </c>
    </row>
    <row r="160" spans="2:47" s="1" customFormat="1" ht="11.25">
      <c r="B160" s="32"/>
      <c r="D160" s="141" t="s">
        <v>149</v>
      </c>
      <c r="F160" s="142" t="s">
        <v>232</v>
      </c>
      <c r="I160" s="143"/>
      <c r="L160" s="32"/>
      <c r="M160" s="144"/>
      <c r="T160" s="53"/>
      <c r="AT160" s="17" t="s">
        <v>149</v>
      </c>
      <c r="AU160" s="17" t="s">
        <v>80</v>
      </c>
    </row>
    <row r="161" spans="2:51" s="12" customFormat="1" ht="11.25">
      <c r="B161" s="145"/>
      <c r="D161" s="146" t="s">
        <v>151</v>
      </c>
      <c r="E161" s="147" t="s">
        <v>3</v>
      </c>
      <c r="F161" s="148" t="s">
        <v>233</v>
      </c>
      <c r="H161" s="149">
        <v>52</v>
      </c>
      <c r="I161" s="150"/>
      <c r="L161" s="145"/>
      <c r="M161" s="151"/>
      <c r="T161" s="152"/>
      <c r="AT161" s="147" t="s">
        <v>151</v>
      </c>
      <c r="AU161" s="147" t="s">
        <v>80</v>
      </c>
      <c r="AV161" s="12" t="s">
        <v>80</v>
      </c>
      <c r="AW161" s="12" t="s">
        <v>33</v>
      </c>
      <c r="AX161" s="12" t="s">
        <v>15</v>
      </c>
      <c r="AY161" s="147" t="s">
        <v>141</v>
      </c>
    </row>
    <row r="162" spans="2:65" s="1" customFormat="1" ht="44.25" customHeight="1">
      <c r="B162" s="127"/>
      <c r="C162" s="128" t="s">
        <v>234</v>
      </c>
      <c r="D162" s="128" t="s">
        <v>143</v>
      </c>
      <c r="E162" s="129" t="s">
        <v>235</v>
      </c>
      <c r="F162" s="130" t="s">
        <v>236</v>
      </c>
      <c r="G162" s="131" t="s">
        <v>230</v>
      </c>
      <c r="H162" s="132">
        <v>19.5</v>
      </c>
      <c r="I162" s="133"/>
      <c r="J162" s="134">
        <f>ROUND(I162*H162,2)</f>
        <v>0</v>
      </c>
      <c r="K162" s="130" t="s">
        <v>147</v>
      </c>
      <c r="L162" s="32"/>
      <c r="M162" s="135" t="s">
        <v>3</v>
      </c>
      <c r="N162" s="136" t="s">
        <v>43</v>
      </c>
      <c r="P162" s="137">
        <f>O162*H162</f>
        <v>0</v>
      </c>
      <c r="Q162" s="137">
        <v>0.00012</v>
      </c>
      <c r="R162" s="137">
        <f>Q162*H162</f>
        <v>0.00234</v>
      </c>
      <c r="S162" s="137">
        <v>0</v>
      </c>
      <c r="T162" s="138">
        <f>S162*H162</f>
        <v>0</v>
      </c>
      <c r="AR162" s="139" t="s">
        <v>86</v>
      </c>
      <c r="AT162" s="139" t="s">
        <v>143</v>
      </c>
      <c r="AU162" s="139" t="s">
        <v>80</v>
      </c>
      <c r="AY162" s="17" t="s">
        <v>141</v>
      </c>
      <c r="BE162" s="140">
        <f>IF(N162="základní",J162,0)</f>
        <v>0</v>
      </c>
      <c r="BF162" s="140">
        <f>IF(N162="snížená",J162,0)</f>
        <v>0</v>
      </c>
      <c r="BG162" s="140">
        <f>IF(N162="zákl. přenesená",J162,0)</f>
        <v>0</v>
      </c>
      <c r="BH162" s="140">
        <f>IF(N162="sníž. přenesená",J162,0)</f>
        <v>0</v>
      </c>
      <c r="BI162" s="140">
        <f>IF(N162="nulová",J162,0)</f>
        <v>0</v>
      </c>
      <c r="BJ162" s="17" t="s">
        <v>15</v>
      </c>
      <c r="BK162" s="140">
        <f>ROUND(I162*H162,2)</f>
        <v>0</v>
      </c>
      <c r="BL162" s="17" t="s">
        <v>86</v>
      </c>
      <c r="BM162" s="139" t="s">
        <v>237</v>
      </c>
    </row>
    <row r="163" spans="2:47" s="1" customFormat="1" ht="11.25">
      <c r="B163" s="32"/>
      <c r="D163" s="141" t="s">
        <v>149</v>
      </c>
      <c r="F163" s="142" t="s">
        <v>238</v>
      </c>
      <c r="I163" s="143"/>
      <c r="L163" s="32"/>
      <c r="M163" s="144"/>
      <c r="T163" s="53"/>
      <c r="AT163" s="17" t="s">
        <v>149</v>
      </c>
      <c r="AU163" s="17" t="s">
        <v>80</v>
      </c>
    </row>
    <row r="164" spans="2:51" s="12" customFormat="1" ht="11.25">
      <c r="B164" s="145"/>
      <c r="D164" s="146" t="s">
        <v>151</v>
      </c>
      <c r="E164" s="147" t="s">
        <v>3</v>
      </c>
      <c r="F164" s="148" t="s">
        <v>239</v>
      </c>
      <c r="H164" s="149">
        <v>19.5</v>
      </c>
      <c r="I164" s="150"/>
      <c r="L164" s="145"/>
      <c r="M164" s="151"/>
      <c r="T164" s="152"/>
      <c r="AT164" s="147" t="s">
        <v>151</v>
      </c>
      <c r="AU164" s="147" t="s">
        <v>80</v>
      </c>
      <c r="AV164" s="12" t="s">
        <v>80</v>
      </c>
      <c r="AW164" s="12" t="s">
        <v>33</v>
      </c>
      <c r="AX164" s="12" t="s">
        <v>15</v>
      </c>
      <c r="AY164" s="147" t="s">
        <v>141</v>
      </c>
    </row>
    <row r="165" spans="2:65" s="1" customFormat="1" ht="44.25" customHeight="1">
      <c r="B165" s="127"/>
      <c r="C165" s="128" t="s">
        <v>9</v>
      </c>
      <c r="D165" s="128" t="s">
        <v>143</v>
      </c>
      <c r="E165" s="129" t="s">
        <v>240</v>
      </c>
      <c r="F165" s="130" t="s">
        <v>241</v>
      </c>
      <c r="G165" s="131" t="s">
        <v>230</v>
      </c>
      <c r="H165" s="132">
        <v>71.5</v>
      </c>
      <c r="I165" s="133"/>
      <c r="J165" s="134">
        <f>ROUND(I165*H165,2)</f>
        <v>0</v>
      </c>
      <c r="K165" s="130" t="s">
        <v>147</v>
      </c>
      <c r="L165" s="32"/>
      <c r="M165" s="135" t="s">
        <v>3</v>
      </c>
      <c r="N165" s="136" t="s">
        <v>43</v>
      </c>
      <c r="P165" s="137">
        <f>O165*H165</f>
        <v>0</v>
      </c>
      <c r="Q165" s="137">
        <v>0</v>
      </c>
      <c r="R165" s="137">
        <f>Q165*H165</f>
        <v>0</v>
      </c>
      <c r="S165" s="137">
        <v>0</v>
      </c>
      <c r="T165" s="138">
        <f>S165*H165</f>
        <v>0</v>
      </c>
      <c r="AR165" s="139" t="s">
        <v>86</v>
      </c>
      <c r="AT165" s="139" t="s">
        <v>143</v>
      </c>
      <c r="AU165" s="139" t="s">
        <v>80</v>
      </c>
      <c r="AY165" s="17" t="s">
        <v>141</v>
      </c>
      <c r="BE165" s="140">
        <f>IF(N165="základní",J165,0)</f>
        <v>0</v>
      </c>
      <c r="BF165" s="140">
        <f>IF(N165="snížená",J165,0)</f>
        <v>0</v>
      </c>
      <c r="BG165" s="140">
        <f>IF(N165="zákl. přenesená",J165,0)</f>
        <v>0</v>
      </c>
      <c r="BH165" s="140">
        <f>IF(N165="sníž. přenesená",J165,0)</f>
        <v>0</v>
      </c>
      <c r="BI165" s="140">
        <f>IF(N165="nulová",J165,0)</f>
        <v>0</v>
      </c>
      <c r="BJ165" s="17" t="s">
        <v>15</v>
      </c>
      <c r="BK165" s="140">
        <f>ROUND(I165*H165,2)</f>
        <v>0</v>
      </c>
      <c r="BL165" s="17" t="s">
        <v>86</v>
      </c>
      <c r="BM165" s="139" t="s">
        <v>242</v>
      </c>
    </row>
    <row r="166" spans="2:47" s="1" customFormat="1" ht="11.25">
      <c r="B166" s="32"/>
      <c r="D166" s="141" t="s">
        <v>149</v>
      </c>
      <c r="F166" s="142" t="s">
        <v>243</v>
      </c>
      <c r="I166" s="143"/>
      <c r="L166" s="32"/>
      <c r="M166" s="144"/>
      <c r="T166" s="53"/>
      <c r="AT166" s="17" t="s">
        <v>149</v>
      </c>
      <c r="AU166" s="17" t="s">
        <v>80</v>
      </c>
    </row>
    <row r="167" spans="2:51" s="12" customFormat="1" ht="11.25">
      <c r="B167" s="145"/>
      <c r="D167" s="146" t="s">
        <v>151</v>
      </c>
      <c r="E167" s="147" t="s">
        <v>3</v>
      </c>
      <c r="F167" s="148" t="s">
        <v>239</v>
      </c>
      <c r="H167" s="149">
        <v>19.5</v>
      </c>
      <c r="I167" s="150"/>
      <c r="L167" s="145"/>
      <c r="M167" s="151"/>
      <c r="T167" s="152"/>
      <c r="AT167" s="147" t="s">
        <v>151</v>
      </c>
      <c r="AU167" s="147" t="s">
        <v>80</v>
      </c>
      <c r="AV167" s="12" t="s">
        <v>80</v>
      </c>
      <c r="AW167" s="12" t="s">
        <v>33</v>
      </c>
      <c r="AX167" s="12" t="s">
        <v>72</v>
      </c>
      <c r="AY167" s="147" t="s">
        <v>141</v>
      </c>
    </row>
    <row r="168" spans="2:51" s="12" customFormat="1" ht="11.25">
      <c r="B168" s="145"/>
      <c r="D168" s="146" t="s">
        <v>151</v>
      </c>
      <c r="E168" s="147" t="s">
        <v>3</v>
      </c>
      <c r="F168" s="148" t="s">
        <v>233</v>
      </c>
      <c r="H168" s="149">
        <v>52</v>
      </c>
      <c r="I168" s="150"/>
      <c r="L168" s="145"/>
      <c r="M168" s="151"/>
      <c r="T168" s="152"/>
      <c r="AT168" s="147" t="s">
        <v>151</v>
      </c>
      <c r="AU168" s="147" t="s">
        <v>80</v>
      </c>
      <c r="AV168" s="12" t="s">
        <v>80</v>
      </c>
      <c r="AW168" s="12" t="s">
        <v>33</v>
      </c>
      <c r="AX168" s="12" t="s">
        <v>72</v>
      </c>
      <c r="AY168" s="147" t="s">
        <v>141</v>
      </c>
    </row>
    <row r="169" spans="2:51" s="13" customFormat="1" ht="11.25">
      <c r="B169" s="153"/>
      <c r="D169" s="146" t="s">
        <v>151</v>
      </c>
      <c r="E169" s="154" t="s">
        <v>3</v>
      </c>
      <c r="F169" s="155" t="s">
        <v>153</v>
      </c>
      <c r="H169" s="156">
        <v>71.5</v>
      </c>
      <c r="I169" s="157"/>
      <c r="L169" s="153"/>
      <c r="M169" s="158"/>
      <c r="T169" s="159"/>
      <c r="AT169" s="154" t="s">
        <v>151</v>
      </c>
      <c r="AU169" s="154" t="s">
        <v>80</v>
      </c>
      <c r="AV169" s="13" t="s">
        <v>86</v>
      </c>
      <c r="AW169" s="13" t="s">
        <v>33</v>
      </c>
      <c r="AX169" s="13" t="s">
        <v>15</v>
      </c>
      <c r="AY169" s="154" t="s">
        <v>141</v>
      </c>
    </row>
    <row r="170" spans="2:65" s="1" customFormat="1" ht="16.5" customHeight="1">
      <c r="B170" s="127"/>
      <c r="C170" s="166" t="s">
        <v>244</v>
      </c>
      <c r="D170" s="166" t="s">
        <v>245</v>
      </c>
      <c r="E170" s="167" t="s">
        <v>246</v>
      </c>
      <c r="F170" s="168" t="s">
        <v>247</v>
      </c>
      <c r="G170" s="169" t="s">
        <v>167</v>
      </c>
      <c r="H170" s="170">
        <v>21.216</v>
      </c>
      <c r="I170" s="171"/>
      <c r="J170" s="172">
        <f>ROUND(I170*H170,2)</f>
        <v>0</v>
      </c>
      <c r="K170" s="168" t="s">
        <v>3</v>
      </c>
      <c r="L170" s="173"/>
      <c r="M170" s="174" t="s">
        <v>3</v>
      </c>
      <c r="N170" s="175" t="s">
        <v>43</v>
      </c>
      <c r="P170" s="137">
        <f>O170*H170</f>
        <v>0</v>
      </c>
      <c r="Q170" s="137">
        <v>2.429</v>
      </c>
      <c r="R170" s="137">
        <f>Q170*H170</f>
        <v>51.533664</v>
      </c>
      <c r="S170" s="137">
        <v>0</v>
      </c>
      <c r="T170" s="138">
        <f>S170*H170</f>
        <v>0</v>
      </c>
      <c r="AR170" s="139" t="s">
        <v>196</v>
      </c>
      <c r="AT170" s="139" t="s">
        <v>245</v>
      </c>
      <c r="AU170" s="139" t="s">
        <v>80</v>
      </c>
      <c r="AY170" s="17" t="s">
        <v>141</v>
      </c>
      <c r="BE170" s="140">
        <f>IF(N170="základní",J170,0)</f>
        <v>0</v>
      </c>
      <c r="BF170" s="140">
        <f>IF(N170="snížená",J170,0)</f>
        <v>0</v>
      </c>
      <c r="BG170" s="140">
        <f>IF(N170="zákl. přenesená",J170,0)</f>
        <v>0</v>
      </c>
      <c r="BH170" s="140">
        <f>IF(N170="sníž. přenesená",J170,0)</f>
        <v>0</v>
      </c>
      <c r="BI170" s="140">
        <f>IF(N170="nulová",J170,0)</f>
        <v>0</v>
      </c>
      <c r="BJ170" s="17" t="s">
        <v>15</v>
      </c>
      <c r="BK170" s="140">
        <f>ROUND(I170*H170,2)</f>
        <v>0</v>
      </c>
      <c r="BL170" s="17" t="s">
        <v>86</v>
      </c>
      <c r="BM170" s="139" t="s">
        <v>248</v>
      </c>
    </row>
    <row r="171" spans="2:51" s="12" customFormat="1" ht="11.25">
      <c r="B171" s="145"/>
      <c r="D171" s="146" t="s">
        <v>151</v>
      </c>
      <c r="E171" s="147" t="s">
        <v>3</v>
      </c>
      <c r="F171" s="148" t="s">
        <v>185</v>
      </c>
      <c r="H171" s="149">
        <v>5.511</v>
      </c>
      <c r="I171" s="150"/>
      <c r="L171" s="145"/>
      <c r="M171" s="151"/>
      <c r="T171" s="152"/>
      <c r="AT171" s="147" t="s">
        <v>151</v>
      </c>
      <c r="AU171" s="147" t="s">
        <v>80</v>
      </c>
      <c r="AV171" s="12" t="s">
        <v>80</v>
      </c>
      <c r="AW171" s="12" t="s">
        <v>33</v>
      </c>
      <c r="AX171" s="12" t="s">
        <v>72</v>
      </c>
      <c r="AY171" s="147" t="s">
        <v>141</v>
      </c>
    </row>
    <row r="172" spans="2:51" s="12" customFormat="1" ht="11.25">
      <c r="B172" s="145"/>
      <c r="D172" s="146" t="s">
        <v>151</v>
      </c>
      <c r="E172" s="147" t="s">
        <v>3</v>
      </c>
      <c r="F172" s="148" t="s">
        <v>186</v>
      </c>
      <c r="H172" s="149">
        <v>14.695</v>
      </c>
      <c r="I172" s="150"/>
      <c r="L172" s="145"/>
      <c r="M172" s="151"/>
      <c r="T172" s="152"/>
      <c r="AT172" s="147" t="s">
        <v>151</v>
      </c>
      <c r="AU172" s="147" t="s">
        <v>80</v>
      </c>
      <c r="AV172" s="12" t="s">
        <v>80</v>
      </c>
      <c r="AW172" s="12" t="s">
        <v>33</v>
      </c>
      <c r="AX172" s="12" t="s">
        <v>72</v>
      </c>
      <c r="AY172" s="147" t="s">
        <v>141</v>
      </c>
    </row>
    <row r="173" spans="2:51" s="13" customFormat="1" ht="11.25">
      <c r="B173" s="153"/>
      <c r="D173" s="146" t="s">
        <v>151</v>
      </c>
      <c r="E173" s="154" t="s">
        <v>3</v>
      </c>
      <c r="F173" s="155" t="s">
        <v>153</v>
      </c>
      <c r="H173" s="156">
        <v>20.206</v>
      </c>
      <c r="I173" s="157"/>
      <c r="L173" s="153"/>
      <c r="M173" s="158"/>
      <c r="T173" s="159"/>
      <c r="AT173" s="154" t="s">
        <v>151</v>
      </c>
      <c r="AU173" s="154" t="s">
        <v>80</v>
      </c>
      <c r="AV173" s="13" t="s">
        <v>86</v>
      </c>
      <c r="AW173" s="13" t="s">
        <v>33</v>
      </c>
      <c r="AX173" s="13" t="s">
        <v>15</v>
      </c>
      <c r="AY173" s="154" t="s">
        <v>141</v>
      </c>
    </row>
    <row r="174" spans="2:51" s="12" customFormat="1" ht="11.25">
      <c r="B174" s="145"/>
      <c r="D174" s="146" t="s">
        <v>151</v>
      </c>
      <c r="F174" s="148" t="s">
        <v>249</v>
      </c>
      <c r="H174" s="149">
        <v>21.216</v>
      </c>
      <c r="I174" s="150"/>
      <c r="L174" s="145"/>
      <c r="M174" s="151"/>
      <c r="T174" s="152"/>
      <c r="AT174" s="147" t="s">
        <v>151</v>
      </c>
      <c r="AU174" s="147" t="s">
        <v>80</v>
      </c>
      <c r="AV174" s="12" t="s">
        <v>80</v>
      </c>
      <c r="AW174" s="12" t="s">
        <v>4</v>
      </c>
      <c r="AX174" s="12" t="s">
        <v>15</v>
      </c>
      <c r="AY174" s="147" t="s">
        <v>141</v>
      </c>
    </row>
    <row r="175" spans="2:65" s="1" customFormat="1" ht="21.75" customHeight="1">
      <c r="B175" s="127"/>
      <c r="C175" s="128" t="s">
        <v>250</v>
      </c>
      <c r="D175" s="128" t="s">
        <v>143</v>
      </c>
      <c r="E175" s="129" t="s">
        <v>251</v>
      </c>
      <c r="F175" s="130" t="s">
        <v>252</v>
      </c>
      <c r="G175" s="131" t="s">
        <v>205</v>
      </c>
      <c r="H175" s="132">
        <v>1.126</v>
      </c>
      <c r="I175" s="133"/>
      <c r="J175" s="134">
        <f>ROUND(I175*H175,2)</f>
        <v>0</v>
      </c>
      <c r="K175" s="130" t="s">
        <v>147</v>
      </c>
      <c r="L175" s="32"/>
      <c r="M175" s="135" t="s">
        <v>3</v>
      </c>
      <c r="N175" s="136" t="s">
        <v>43</v>
      </c>
      <c r="P175" s="137">
        <f>O175*H175</f>
        <v>0</v>
      </c>
      <c r="Q175" s="137">
        <v>1.11381</v>
      </c>
      <c r="R175" s="137">
        <f>Q175*H175</f>
        <v>1.2541500599999997</v>
      </c>
      <c r="S175" s="137">
        <v>0</v>
      </c>
      <c r="T175" s="138">
        <f>S175*H175</f>
        <v>0</v>
      </c>
      <c r="AR175" s="139" t="s">
        <v>86</v>
      </c>
      <c r="AT175" s="139" t="s">
        <v>143</v>
      </c>
      <c r="AU175" s="139" t="s">
        <v>80</v>
      </c>
      <c r="AY175" s="17" t="s">
        <v>141</v>
      </c>
      <c r="BE175" s="140">
        <f>IF(N175="základní",J175,0)</f>
        <v>0</v>
      </c>
      <c r="BF175" s="140">
        <f>IF(N175="snížená",J175,0)</f>
        <v>0</v>
      </c>
      <c r="BG175" s="140">
        <f>IF(N175="zákl. přenesená",J175,0)</f>
        <v>0</v>
      </c>
      <c r="BH175" s="140">
        <f>IF(N175="sníž. přenesená",J175,0)</f>
        <v>0</v>
      </c>
      <c r="BI175" s="140">
        <f>IF(N175="nulová",J175,0)</f>
        <v>0</v>
      </c>
      <c r="BJ175" s="17" t="s">
        <v>15</v>
      </c>
      <c r="BK175" s="140">
        <f>ROUND(I175*H175,2)</f>
        <v>0</v>
      </c>
      <c r="BL175" s="17" t="s">
        <v>86</v>
      </c>
      <c r="BM175" s="139" t="s">
        <v>253</v>
      </c>
    </row>
    <row r="176" spans="2:47" s="1" customFormat="1" ht="11.25">
      <c r="B176" s="32"/>
      <c r="D176" s="141" t="s">
        <v>149</v>
      </c>
      <c r="F176" s="142" t="s">
        <v>254</v>
      </c>
      <c r="I176" s="143"/>
      <c r="L176" s="32"/>
      <c r="M176" s="144"/>
      <c r="T176" s="53"/>
      <c r="AT176" s="17" t="s">
        <v>149</v>
      </c>
      <c r="AU176" s="17" t="s">
        <v>80</v>
      </c>
    </row>
    <row r="177" spans="2:51" s="14" customFormat="1" ht="11.25">
      <c r="B177" s="160"/>
      <c r="D177" s="146" t="s">
        <v>151</v>
      </c>
      <c r="E177" s="161" t="s">
        <v>3</v>
      </c>
      <c r="F177" s="162" t="s">
        <v>255</v>
      </c>
      <c r="H177" s="161" t="s">
        <v>3</v>
      </c>
      <c r="I177" s="163"/>
      <c r="L177" s="160"/>
      <c r="M177" s="164"/>
      <c r="T177" s="165"/>
      <c r="AT177" s="161" t="s">
        <v>151</v>
      </c>
      <c r="AU177" s="161" t="s">
        <v>80</v>
      </c>
      <c r="AV177" s="14" t="s">
        <v>15</v>
      </c>
      <c r="AW177" s="14" t="s">
        <v>33</v>
      </c>
      <c r="AX177" s="14" t="s">
        <v>72</v>
      </c>
      <c r="AY177" s="161" t="s">
        <v>141</v>
      </c>
    </row>
    <row r="178" spans="2:51" s="12" customFormat="1" ht="11.25">
      <c r="B178" s="145"/>
      <c r="D178" s="146" t="s">
        <v>151</v>
      </c>
      <c r="E178" s="147" t="s">
        <v>3</v>
      </c>
      <c r="F178" s="148" t="s">
        <v>256</v>
      </c>
      <c r="H178" s="149">
        <v>1.043</v>
      </c>
      <c r="I178" s="150"/>
      <c r="L178" s="145"/>
      <c r="M178" s="151"/>
      <c r="T178" s="152"/>
      <c r="AT178" s="147" t="s">
        <v>151</v>
      </c>
      <c r="AU178" s="147" t="s">
        <v>80</v>
      </c>
      <c r="AV178" s="12" t="s">
        <v>80</v>
      </c>
      <c r="AW178" s="12" t="s">
        <v>33</v>
      </c>
      <c r="AX178" s="12" t="s">
        <v>15</v>
      </c>
      <c r="AY178" s="147" t="s">
        <v>141</v>
      </c>
    </row>
    <row r="179" spans="2:51" s="12" customFormat="1" ht="11.25">
      <c r="B179" s="145"/>
      <c r="D179" s="146" t="s">
        <v>151</v>
      </c>
      <c r="F179" s="148" t="s">
        <v>257</v>
      </c>
      <c r="H179" s="149">
        <v>1.126</v>
      </c>
      <c r="I179" s="150"/>
      <c r="L179" s="145"/>
      <c r="M179" s="151"/>
      <c r="T179" s="152"/>
      <c r="AT179" s="147" t="s">
        <v>151</v>
      </c>
      <c r="AU179" s="147" t="s">
        <v>80</v>
      </c>
      <c r="AV179" s="12" t="s">
        <v>80</v>
      </c>
      <c r="AW179" s="12" t="s">
        <v>4</v>
      </c>
      <c r="AX179" s="12" t="s">
        <v>15</v>
      </c>
      <c r="AY179" s="147" t="s">
        <v>141</v>
      </c>
    </row>
    <row r="180" spans="2:65" s="1" customFormat="1" ht="33" customHeight="1">
      <c r="B180" s="127"/>
      <c r="C180" s="128" t="s">
        <v>258</v>
      </c>
      <c r="D180" s="128" t="s">
        <v>143</v>
      </c>
      <c r="E180" s="129" t="s">
        <v>259</v>
      </c>
      <c r="F180" s="130" t="s">
        <v>260</v>
      </c>
      <c r="G180" s="131" t="s">
        <v>167</v>
      </c>
      <c r="H180" s="132">
        <v>19.571</v>
      </c>
      <c r="I180" s="133"/>
      <c r="J180" s="134">
        <f>ROUND(I180*H180,2)</f>
        <v>0</v>
      </c>
      <c r="K180" s="130" t="s">
        <v>147</v>
      </c>
      <c r="L180" s="32"/>
      <c r="M180" s="135" t="s">
        <v>3</v>
      </c>
      <c r="N180" s="136" t="s">
        <v>43</v>
      </c>
      <c r="P180" s="137">
        <f>O180*H180</f>
        <v>0</v>
      </c>
      <c r="Q180" s="137">
        <v>2.50187</v>
      </c>
      <c r="R180" s="137">
        <f>Q180*H180</f>
        <v>48.96409777</v>
      </c>
      <c r="S180" s="137">
        <v>0</v>
      </c>
      <c r="T180" s="138">
        <f>S180*H180</f>
        <v>0</v>
      </c>
      <c r="AR180" s="139" t="s">
        <v>86</v>
      </c>
      <c r="AT180" s="139" t="s">
        <v>143</v>
      </c>
      <c r="AU180" s="139" t="s">
        <v>80</v>
      </c>
      <c r="AY180" s="17" t="s">
        <v>141</v>
      </c>
      <c r="BE180" s="140">
        <f>IF(N180="základní",J180,0)</f>
        <v>0</v>
      </c>
      <c r="BF180" s="140">
        <f>IF(N180="snížená",J180,0)</f>
        <v>0</v>
      </c>
      <c r="BG180" s="140">
        <f>IF(N180="zákl. přenesená",J180,0)</f>
        <v>0</v>
      </c>
      <c r="BH180" s="140">
        <f>IF(N180="sníž. přenesená",J180,0)</f>
        <v>0</v>
      </c>
      <c r="BI180" s="140">
        <f>IF(N180="nulová",J180,0)</f>
        <v>0</v>
      </c>
      <c r="BJ180" s="17" t="s">
        <v>15</v>
      </c>
      <c r="BK180" s="140">
        <f>ROUND(I180*H180,2)</f>
        <v>0</v>
      </c>
      <c r="BL180" s="17" t="s">
        <v>86</v>
      </c>
      <c r="BM180" s="139" t="s">
        <v>261</v>
      </c>
    </row>
    <row r="181" spans="2:47" s="1" customFormat="1" ht="11.25">
      <c r="B181" s="32"/>
      <c r="D181" s="141" t="s">
        <v>149</v>
      </c>
      <c r="F181" s="142" t="s">
        <v>262</v>
      </c>
      <c r="I181" s="143"/>
      <c r="L181" s="32"/>
      <c r="M181" s="144"/>
      <c r="T181" s="53"/>
      <c r="AT181" s="17" t="s">
        <v>149</v>
      </c>
      <c r="AU181" s="17" t="s">
        <v>80</v>
      </c>
    </row>
    <row r="182" spans="2:51" s="12" customFormat="1" ht="11.25">
      <c r="B182" s="145"/>
      <c r="D182" s="146" t="s">
        <v>151</v>
      </c>
      <c r="E182" s="147" t="s">
        <v>3</v>
      </c>
      <c r="F182" s="148" t="s">
        <v>263</v>
      </c>
      <c r="H182" s="149">
        <v>18.405</v>
      </c>
      <c r="I182" s="150"/>
      <c r="L182" s="145"/>
      <c r="M182" s="151"/>
      <c r="T182" s="152"/>
      <c r="AT182" s="147" t="s">
        <v>151</v>
      </c>
      <c r="AU182" s="147" t="s">
        <v>80</v>
      </c>
      <c r="AV182" s="12" t="s">
        <v>80</v>
      </c>
      <c r="AW182" s="12" t="s">
        <v>33</v>
      </c>
      <c r="AX182" s="12" t="s">
        <v>72</v>
      </c>
      <c r="AY182" s="147" t="s">
        <v>141</v>
      </c>
    </row>
    <row r="183" spans="2:51" s="12" customFormat="1" ht="11.25">
      <c r="B183" s="145"/>
      <c r="D183" s="146" t="s">
        <v>151</v>
      </c>
      <c r="E183" s="147" t="s">
        <v>3</v>
      </c>
      <c r="F183" s="148" t="s">
        <v>264</v>
      </c>
      <c r="H183" s="149">
        <v>1.166</v>
      </c>
      <c r="I183" s="150"/>
      <c r="L183" s="145"/>
      <c r="M183" s="151"/>
      <c r="T183" s="152"/>
      <c r="AT183" s="147" t="s">
        <v>151</v>
      </c>
      <c r="AU183" s="147" t="s">
        <v>80</v>
      </c>
      <c r="AV183" s="12" t="s">
        <v>80</v>
      </c>
      <c r="AW183" s="12" t="s">
        <v>33</v>
      </c>
      <c r="AX183" s="12" t="s">
        <v>72</v>
      </c>
      <c r="AY183" s="147" t="s">
        <v>141</v>
      </c>
    </row>
    <row r="184" spans="2:51" s="13" customFormat="1" ht="11.25">
      <c r="B184" s="153"/>
      <c r="D184" s="146" t="s">
        <v>151</v>
      </c>
      <c r="E184" s="154" t="s">
        <v>3</v>
      </c>
      <c r="F184" s="155" t="s">
        <v>153</v>
      </c>
      <c r="H184" s="156">
        <v>19.571</v>
      </c>
      <c r="I184" s="157"/>
      <c r="L184" s="153"/>
      <c r="M184" s="158"/>
      <c r="T184" s="159"/>
      <c r="AT184" s="154" t="s">
        <v>151</v>
      </c>
      <c r="AU184" s="154" t="s">
        <v>80</v>
      </c>
      <c r="AV184" s="13" t="s">
        <v>86</v>
      </c>
      <c r="AW184" s="13" t="s">
        <v>33</v>
      </c>
      <c r="AX184" s="13" t="s">
        <v>15</v>
      </c>
      <c r="AY184" s="154" t="s">
        <v>141</v>
      </c>
    </row>
    <row r="185" spans="2:65" s="1" customFormat="1" ht="16.5" customHeight="1">
      <c r="B185" s="127"/>
      <c r="C185" s="128" t="s">
        <v>265</v>
      </c>
      <c r="D185" s="128" t="s">
        <v>143</v>
      </c>
      <c r="E185" s="129" t="s">
        <v>266</v>
      </c>
      <c r="F185" s="130" t="s">
        <v>267</v>
      </c>
      <c r="G185" s="131" t="s">
        <v>146</v>
      </c>
      <c r="H185" s="132">
        <v>73.811</v>
      </c>
      <c r="I185" s="133"/>
      <c r="J185" s="134">
        <f>ROUND(I185*H185,2)</f>
        <v>0</v>
      </c>
      <c r="K185" s="130" t="s">
        <v>147</v>
      </c>
      <c r="L185" s="32"/>
      <c r="M185" s="135" t="s">
        <v>3</v>
      </c>
      <c r="N185" s="136" t="s">
        <v>43</v>
      </c>
      <c r="P185" s="137">
        <f>O185*H185</f>
        <v>0</v>
      </c>
      <c r="Q185" s="137">
        <v>0.00269</v>
      </c>
      <c r="R185" s="137">
        <f>Q185*H185</f>
        <v>0.19855159000000003</v>
      </c>
      <c r="S185" s="137">
        <v>0</v>
      </c>
      <c r="T185" s="138">
        <f>S185*H185</f>
        <v>0</v>
      </c>
      <c r="AR185" s="139" t="s">
        <v>86</v>
      </c>
      <c r="AT185" s="139" t="s">
        <v>143</v>
      </c>
      <c r="AU185" s="139" t="s">
        <v>80</v>
      </c>
      <c r="AY185" s="17" t="s">
        <v>141</v>
      </c>
      <c r="BE185" s="140">
        <f>IF(N185="základní",J185,0)</f>
        <v>0</v>
      </c>
      <c r="BF185" s="140">
        <f>IF(N185="snížená",J185,0)</f>
        <v>0</v>
      </c>
      <c r="BG185" s="140">
        <f>IF(N185="zákl. přenesená",J185,0)</f>
        <v>0</v>
      </c>
      <c r="BH185" s="140">
        <f>IF(N185="sníž. přenesená",J185,0)</f>
        <v>0</v>
      </c>
      <c r="BI185" s="140">
        <f>IF(N185="nulová",J185,0)</f>
        <v>0</v>
      </c>
      <c r="BJ185" s="17" t="s">
        <v>15</v>
      </c>
      <c r="BK185" s="140">
        <f>ROUND(I185*H185,2)</f>
        <v>0</v>
      </c>
      <c r="BL185" s="17" t="s">
        <v>86</v>
      </c>
      <c r="BM185" s="139" t="s">
        <v>268</v>
      </c>
    </row>
    <row r="186" spans="2:47" s="1" customFormat="1" ht="11.25">
      <c r="B186" s="32"/>
      <c r="D186" s="141" t="s">
        <v>149</v>
      </c>
      <c r="F186" s="142" t="s">
        <v>269</v>
      </c>
      <c r="I186" s="143"/>
      <c r="L186" s="32"/>
      <c r="M186" s="144"/>
      <c r="T186" s="53"/>
      <c r="AT186" s="17" t="s">
        <v>149</v>
      </c>
      <c r="AU186" s="17" t="s">
        <v>80</v>
      </c>
    </row>
    <row r="187" spans="2:51" s="12" customFormat="1" ht="11.25">
      <c r="B187" s="145"/>
      <c r="D187" s="146" t="s">
        <v>151</v>
      </c>
      <c r="E187" s="147" t="s">
        <v>3</v>
      </c>
      <c r="F187" s="148" t="s">
        <v>270</v>
      </c>
      <c r="H187" s="149">
        <v>64.418</v>
      </c>
      <c r="I187" s="150"/>
      <c r="L187" s="145"/>
      <c r="M187" s="151"/>
      <c r="T187" s="152"/>
      <c r="AT187" s="147" t="s">
        <v>151</v>
      </c>
      <c r="AU187" s="147" t="s">
        <v>80</v>
      </c>
      <c r="AV187" s="12" t="s">
        <v>80</v>
      </c>
      <c r="AW187" s="12" t="s">
        <v>33</v>
      </c>
      <c r="AX187" s="12" t="s">
        <v>72</v>
      </c>
      <c r="AY187" s="147" t="s">
        <v>141</v>
      </c>
    </row>
    <row r="188" spans="2:51" s="12" customFormat="1" ht="11.25">
      <c r="B188" s="145"/>
      <c r="D188" s="146" t="s">
        <v>151</v>
      </c>
      <c r="E188" s="147" t="s">
        <v>3</v>
      </c>
      <c r="F188" s="148" t="s">
        <v>271</v>
      </c>
      <c r="H188" s="149">
        <v>3.78</v>
      </c>
      <c r="I188" s="150"/>
      <c r="L188" s="145"/>
      <c r="M188" s="151"/>
      <c r="T188" s="152"/>
      <c r="AT188" s="147" t="s">
        <v>151</v>
      </c>
      <c r="AU188" s="147" t="s">
        <v>80</v>
      </c>
      <c r="AV188" s="12" t="s">
        <v>80</v>
      </c>
      <c r="AW188" s="12" t="s">
        <v>33</v>
      </c>
      <c r="AX188" s="12" t="s">
        <v>72</v>
      </c>
      <c r="AY188" s="147" t="s">
        <v>141</v>
      </c>
    </row>
    <row r="189" spans="2:51" s="12" customFormat="1" ht="11.25">
      <c r="B189" s="145"/>
      <c r="D189" s="146" t="s">
        <v>151</v>
      </c>
      <c r="E189" s="147" t="s">
        <v>3</v>
      </c>
      <c r="F189" s="148" t="s">
        <v>272</v>
      </c>
      <c r="H189" s="149">
        <v>4.082</v>
      </c>
      <c r="I189" s="150"/>
      <c r="L189" s="145"/>
      <c r="M189" s="151"/>
      <c r="T189" s="152"/>
      <c r="AT189" s="147" t="s">
        <v>151</v>
      </c>
      <c r="AU189" s="147" t="s">
        <v>80</v>
      </c>
      <c r="AV189" s="12" t="s">
        <v>80</v>
      </c>
      <c r="AW189" s="12" t="s">
        <v>33</v>
      </c>
      <c r="AX189" s="12" t="s">
        <v>72</v>
      </c>
      <c r="AY189" s="147" t="s">
        <v>141</v>
      </c>
    </row>
    <row r="190" spans="2:51" s="12" customFormat="1" ht="11.25">
      <c r="B190" s="145"/>
      <c r="D190" s="146" t="s">
        <v>151</v>
      </c>
      <c r="E190" s="147" t="s">
        <v>3</v>
      </c>
      <c r="F190" s="148" t="s">
        <v>273</v>
      </c>
      <c r="H190" s="149">
        <v>1.531</v>
      </c>
      <c r="I190" s="150"/>
      <c r="L190" s="145"/>
      <c r="M190" s="151"/>
      <c r="T190" s="152"/>
      <c r="AT190" s="147" t="s">
        <v>151</v>
      </c>
      <c r="AU190" s="147" t="s">
        <v>80</v>
      </c>
      <c r="AV190" s="12" t="s">
        <v>80</v>
      </c>
      <c r="AW190" s="12" t="s">
        <v>33</v>
      </c>
      <c r="AX190" s="12" t="s">
        <v>72</v>
      </c>
      <c r="AY190" s="147" t="s">
        <v>141</v>
      </c>
    </row>
    <row r="191" spans="2:51" s="13" customFormat="1" ht="11.25">
      <c r="B191" s="153"/>
      <c r="D191" s="146" t="s">
        <v>151</v>
      </c>
      <c r="E191" s="154" t="s">
        <v>3</v>
      </c>
      <c r="F191" s="155" t="s">
        <v>153</v>
      </c>
      <c r="H191" s="156">
        <v>73.811</v>
      </c>
      <c r="I191" s="157"/>
      <c r="L191" s="153"/>
      <c r="M191" s="158"/>
      <c r="T191" s="159"/>
      <c r="AT191" s="154" t="s">
        <v>151</v>
      </c>
      <c r="AU191" s="154" t="s">
        <v>80</v>
      </c>
      <c r="AV191" s="13" t="s">
        <v>86</v>
      </c>
      <c r="AW191" s="13" t="s">
        <v>33</v>
      </c>
      <c r="AX191" s="13" t="s">
        <v>15</v>
      </c>
      <c r="AY191" s="154" t="s">
        <v>141</v>
      </c>
    </row>
    <row r="192" spans="2:65" s="1" customFormat="1" ht="16.5" customHeight="1">
      <c r="B192" s="127"/>
      <c r="C192" s="128" t="s">
        <v>274</v>
      </c>
      <c r="D192" s="128" t="s">
        <v>143</v>
      </c>
      <c r="E192" s="129" t="s">
        <v>275</v>
      </c>
      <c r="F192" s="130" t="s">
        <v>276</v>
      </c>
      <c r="G192" s="131" t="s">
        <v>146</v>
      </c>
      <c r="H192" s="132">
        <v>73.811</v>
      </c>
      <c r="I192" s="133"/>
      <c r="J192" s="134">
        <f>ROUND(I192*H192,2)</f>
        <v>0</v>
      </c>
      <c r="K192" s="130" t="s">
        <v>147</v>
      </c>
      <c r="L192" s="32"/>
      <c r="M192" s="135" t="s">
        <v>3</v>
      </c>
      <c r="N192" s="136" t="s">
        <v>43</v>
      </c>
      <c r="P192" s="137">
        <f>O192*H192</f>
        <v>0</v>
      </c>
      <c r="Q192" s="137">
        <v>0</v>
      </c>
      <c r="R192" s="137">
        <f>Q192*H192</f>
        <v>0</v>
      </c>
      <c r="S192" s="137">
        <v>0</v>
      </c>
      <c r="T192" s="138">
        <f>S192*H192</f>
        <v>0</v>
      </c>
      <c r="AR192" s="139" t="s">
        <v>86</v>
      </c>
      <c r="AT192" s="139" t="s">
        <v>143</v>
      </c>
      <c r="AU192" s="139" t="s">
        <v>80</v>
      </c>
      <c r="AY192" s="17" t="s">
        <v>141</v>
      </c>
      <c r="BE192" s="140">
        <f>IF(N192="základní",J192,0)</f>
        <v>0</v>
      </c>
      <c r="BF192" s="140">
        <f>IF(N192="snížená",J192,0)</f>
        <v>0</v>
      </c>
      <c r="BG192" s="140">
        <f>IF(N192="zákl. přenesená",J192,0)</f>
        <v>0</v>
      </c>
      <c r="BH192" s="140">
        <f>IF(N192="sníž. přenesená",J192,0)</f>
        <v>0</v>
      </c>
      <c r="BI192" s="140">
        <f>IF(N192="nulová",J192,0)</f>
        <v>0</v>
      </c>
      <c r="BJ192" s="17" t="s">
        <v>15</v>
      </c>
      <c r="BK192" s="140">
        <f>ROUND(I192*H192,2)</f>
        <v>0</v>
      </c>
      <c r="BL192" s="17" t="s">
        <v>86</v>
      </c>
      <c r="BM192" s="139" t="s">
        <v>277</v>
      </c>
    </row>
    <row r="193" spans="2:47" s="1" customFormat="1" ht="11.25">
      <c r="B193" s="32"/>
      <c r="D193" s="141" t="s">
        <v>149</v>
      </c>
      <c r="F193" s="142" t="s">
        <v>278</v>
      </c>
      <c r="I193" s="143"/>
      <c r="L193" s="32"/>
      <c r="M193" s="144"/>
      <c r="T193" s="53"/>
      <c r="AT193" s="17" t="s">
        <v>149</v>
      </c>
      <c r="AU193" s="17" t="s">
        <v>80</v>
      </c>
    </row>
    <row r="194" spans="2:65" s="1" customFormat="1" ht="24.2" customHeight="1">
      <c r="B194" s="127"/>
      <c r="C194" s="128" t="s">
        <v>8</v>
      </c>
      <c r="D194" s="128" t="s">
        <v>143</v>
      </c>
      <c r="E194" s="129" t="s">
        <v>279</v>
      </c>
      <c r="F194" s="130" t="s">
        <v>280</v>
      </c>
      <c r="G194" s="131" t="s">
        <v>205</v>
      </c>
      <c r="H194" s="132">
        <v>1.604</v>
      </c>
      <c r="I194" s="133"/>
      <c r="J194" s="134">
        <f>ROUND(I194*H194,2)</f>
        <v>0</v>
      </c>
      <c r="K194" s="130" t="s">
        <v>147</v>
      </c>
      <c r="L194" s="32"/>
      <c r="M194" s="135" t="s">
        <v>3</v>
      </c>
      <c r="N194" s="136" t="s">
        <v>43</v>
      </c>
      <c r="P194" s="137">
        <f>O194*H194</f>
        <v>0</v>
      </c>
      <c r="Q194" s="137">
        <v>1.06062</v>
      </c>
      <c r="R194" s="137">
        <f>Q194*H194</f>
        <v>1.7012344799999999</v>
      </c>
      <c r="S194" s="137">
        <v>0</v>
      </c>
      <c r="T194" s="138">
        <f>S194*H194</f>
        <v>0</v>
      </c>
      <c r="AR194" s="139" t="s">
        <v>86</v>
      </c>
      <c r="AT194" s="139" t="s">
        <v>143</v>
      </c>
      <c r="AU194" s="139" t="s">
        <v>80</v>
      </c>
      <c r="AY194" s="17" t="s">
        <v>141</v>
      </c>
      <c r="BE194" s="140">
        <f>IF(N194="základní",J194,0)</f>
        <v>0</v>
      </c>
      <c r="BF194" s="140">
        <f>IF(N194="snížená",J194,0)</f>
        <v>0</v>
      </c>
      <c r="BG194" s="140">
        <f>IF(N194="zákl. přenesená",J194,0)</f>
        <v>0</v>
      </c>
      <c r="BH194" s="140">
        <f>IF(N194="sníž. přenesená",J194,0)</f>
        <v>0</v>
      </c>
      <c r="BI194" s="140">
        <f>IF(N194="nulová",J194,0)</f>
        <v>0</v>
      </c>
      <c r="BJ194" s="17" t="s">
        <v>15</v>
      </c>
      <c r="BK194" s="140">
        <f>ROUND(I194*H194,2)</f>
        <v>0</v>
      </c>
      <c r="BL194" s="17" t="s">
        <v>86</v>
      </c>
      <c r="BM194" s="139" t="s">
        <v>281</v>
      </c>
    </row>
    <row r="195" spans="2:47" s="1" customFormat="1" ht="11.25">
      <c r="B195" s="32"/>
      <c r="D195" s="141" t="s">
        <v>149</v>
      </c>
      <c r="F195" s="142" t="s">
        <v>282</v>
      </c>
      <c r="I195" s="143"/>
      <c r="L195" s="32"/>
      <c r="M195" s="144"/>
      <c r="T195" s="53"/>
      <c r="AT195" s="17" t="s">
        <v>149</v>
      </c>
      <c r="AU195" s="17" t="s">
        <v>80</v>
      </c>
    </row>
    <row r="196" spans="2:51" s="14" customFormat="1" ht="11.25">
      <c r="B196" s="160"/>
      <c r="D196" s="146" t="s">
        <v>151</v>
      </c>
      <c r="E196" s="161" t="s">
        <v>3</v>
      </c>
      <c r="F196" s="162" t="s">
        <v>283</v>
      </c>
      <c r="H196" s="161" t="s">
        <v>3</v>
      </c>
      <c r="I196" s="163"/>
      <c r="L196" s="160"/>
      <c r="M196" s="164"/>
      <c r="T196" s="165"/>
      <c r="AT196" s="161" t="s">
        <v>151</v>
      </c>
      <c r="AU196" s="161" t="s">
        <v>80</v>
      </c>
      <c r="AV196" s="14" t="s">
        <v>15</v>
      </c>
      <c r="AW196" s="14" t="s">
        <v>33</v>
      </c>
      <c r="AX196" s="14" t="s">
        <v>72</v>
      </c>
      <c r="AY196" s="161" t="s">
        <v>141</v>
      </c>
    </row>
    <row r="197" spans="2:51" s="12" customFormat="1" ht="11.25">
      <c r="B197" s="145"/>
      <c r="D197" s="146" t="s">
        <v>151</v>
      </c>
      <c r="E197" s="147" t="s">
        <v>3</v>
      </c>
      <c r="F197" s="148" t="s">
        <v>284</v>
      </c>
      <c r="H197" s="149">
        <v>1.485</v>
      </c>
      <c r="I197" s="150"/>
      <c r="L197" s="145"/>
      <c r="M197" s="151"/>
      <c r="T197" s="152"/>
      <c r="AT197" s="147" t="s">
        <v>151</v>
      </c>
      <c r="AU197" s="147" t="s">
        <v>80</v>
      </c>
      <c r="AV197" s="12" t="s">
        <v>80</v>
      </c>
      <c r="AW197" s="12" t="s">
        <v>33</v>
      </c>
      <c r="AX197" s="12" t="s">
        <v>15</v>
      </c>
      <c r="AY197" s="147" t="s">
        <v>141</v>
      </c>
    </row>
    <row r="198" spans="2:51" s="12" customFormat="1" ht="11.25">
      <c r="B198" s="145"/>
      <c r="D198" s="146" t="s">
        <v>151</v>
      </c>
      <c r="F198" s="148" t="s">
        <v>285</v>
      </c>
      <c r="H198" s="149">
        <v>1.604</v>
      </c>
      <c r="I198" s="150"/>
      <c r="L198" s="145"/>
      <c r="M198" s="151"/>
      <c r="T198" s="152"/>
      <c r="AT198" s="147" t="s">
        <v>151</v>
      </c>
      <c r="AU198" s="147" t="s">
        <v>80</v>
      </c>
      <c r="AV198" s="12" t="s">
        <v>80</v>
      </c>
      <c r="AW198" s="12" t="s">
        <v>4</v>
      </c>
      <c r="AX198" s="12" t="s">
        <v>15</v>
      </c>
      <c r="AY198" s="147" t="s">
        <v>141</v>
      </c>
    </row>
    <row r="199" spans="2:63" s="11" customFormat="1" ht="22.9" customHeight="1">
      <c r="B199" s="115"/>
      <c r="D199" s="116" t="s">
        <v>71</v>
      </c>
      <c r="E199" s="125" t="s">
        <v>83</v>
      </c>
      <c r="F199" s="125" t="s">
        <v>286</v>
      </c>
      <c r="I199" s="118"/>
      <c r="J199" s="126">
        <f>BK199</f>
        <v>0</v>
      </c>
      <c r="L199" s="115"/>
      <c r="M199" s="120"/>
      <c r="P199" s="121">
        <f>SUM(P200:P219)</f>
        <v>0</v>
      </c>
      <c r="R199" s="121">
        <f>SUM(R200:R219)</f>
        <v>58.237580390000005</v>
      </c>
      <c r="T199" s="122">
        <f>SUM(T200:T219)</f>
        <v>0</v>
      </c>
      <c r="AR199" s="116" t="s">
        <v>15</v>
      </c>
      <c r="AT199" s="123" t="s">
        <v>71</v>
      </c>
      <c r="AU199" s="123" t="s">
        <v>15</v>
      </c>
      <c r="AY199" s="116" t="s">
        <v>141</v>
      </c>
      <c r="BK199" s="124">
        <f>SUM(BK200:BK219)</f>
        <v>0</v>
      </c>
    </row>
    <row r="200" spans="2:65" s="1" customFormat="1" ht="44.25" customHeight="1">
      <c r="B200" s="127"/>
      <c r="C200" s="128" t="s">
        <v>287</v>
      </c>
      <c r="D200" s="128" t="s">
        <v>143</v>
      </c>
      <c r="E200" s="129" t="s">
        <v>288</v>
      </c>
      <c r="F200" s="130" t="s">
        <v>289</v>
      </c>
      <c r="G200" s="131" t="s">
        <v>146</v>
      </c>
      <c r="H200" s="132">
        <v>79.205</v>
      </c>
      <c r="I200" s="133"/>
      <c r="J200" s="134">
        <f>ROUND(I200*H200,2)</f>
        <v>0</v>
      </c>
      <c r="K200" s="130" t="s">
        <v>3</v>
      </c>
      <c r="L200" s="32"/>
      <c r="M200" s="135" t="s">
        <v>3</v>
      </c>
      <c r="N200" s="136" t="s">
        <v>43</v>
      </c>
      <c r="P200" s="137">
        <f>O200*H200</f>
        <v>0</v>
      </c>
      <c r="Q200" s="137">
        <v>0.49689</v>
      </c>
      <c r="R200" s="137">
        <f>Q200*H200</f>
        <v>39.35617245</v>
      </c>
      <c r="S200" s="137">
        <v>0</v>
      </c>
      <c r="T200" s="138">
        <f>S200*H200</f>
        <v>0</v>
      </c>
      <c r="AR200" s="139" t="s">
        <v>86</v>
      </c>
      <c r="AT200" s="139" t="s">
        <v>143</v>
      </c>
      <c r="AU200" s="139" t="s">
        <v>80</v>
      </c>
      <c r="AY200" s="17" t="s">
        <v>141</v>
      </c>
      <c r="BE200" s="140">
        <f>IF(N200="základní",J200,0)</f>
        <v>0</v>
      </c>
      <c r="BF200" s="140">
        <f>IF(N200="snížená",J200,0)</f>
        <v>0</v>
      </c>
      <c r="BG200" s="140">
        <f>IF(N200="zákl. přenesená",J200,0)</f>
        <v>0</v>
      </c>
      <c r="BH200" s="140">
        <f>IF(N200="sníž. přenesená",J200,0)</f>
        <v>0</v>
      </c>
      <c r="BI200" s="140">
        <f>IF(N200="nulová",J200,0)</f>
        <v>0</v>
      </c>
      <c r="BJ200" s="17" t="s">
        <v>15</v>
      </c>
      <c r="BK200" s="140">
        <f>ROUND(I200*H200,2)</f>
        <v>0</v>
      </c>
      <c r="BL200" s="17" t="s">
        <v>86</v>
      </c>
      <c r="BM200" s="139" t="s">
        <v>290</v>
      </c>
    </row>
    <row r="201" spans="2:51" s="12" customFormat="1" ht="11.25">
      <c r="B201" s="145"/>
      <c r="D201" s="146" t="s">
        <v>151</v>
      </c>
      <c r="E201" s="147" t="s">
        <v>3</v>
      </c>
      <c r="F201" s="148" t="s">
        <v>291</v>
      </c>
      <c r="H201" s="149">
        <v>79.205</v>
      </c>
      <c r="I201" s="150"/>
      <c r="L201" s="145"/>
      <c r="M201" s="151"/>
      <c r="T201" s="152"/>
      <c r="AT201" s="147" t="s">
        <v>151</v>
      </c>
      <c r="AU201" s="147" t="s">
        <v>80</v>
      </c>
      <c r="AV201" s="12" t="s">
        <v>80</v>
      </c>
      <c r="AW201" s="12" t="s">
        <v>33</v>
      </c>
      <c r="AX201" s="12" t="s">
        <v>15</v>
      </c>
      <c r="AY201" s="147" t="s">
        <v>141</v>
      </c>
    </row>
    <row r="202" spans="2:65" s="1" customFormat="1" ht="37.9" customHeight="1">
      <c r="B202" s="127"/>
      <c r="C202" s="128" t="s">
        <v>292</v>
      </c>
      <c r="D202" s="128" t="s">
        <v>143</v>
      </c>
      <c r="E202" s="129" t="s">
        <v>293</v>
      </c>
      <c r="F202" s="130" t="s">
        <v>294</v>
      </c>
      <c r="G202" s="131" t="s">
        <v>205</v>
      </c>
      <c r="H202" s="132">
        <v>1.939</v>
      </c>
      <c r="I202" s="133"/>
      <c r="J202" s="134">
        <f>ROUND(I202*H202,2)</f>
        <v>0</v>
      </c>
      <c r="K202" s="130" t="s">
        <v>147</v>
      </c>
      <c r="L202" s="32"/>
      <c r="M202" s="135" t="s">
        <v>3</v>
      </c>
      <c r="N202" s="136" t="s">
        <v>43</v>
      </c>
      <c r="P202" s="137">
        <f>O202*H202</f>
        <v>0</v>
      </c>
      <c r="Q202" s="137">
        <v>1.04922</v>
      </c>
      <c r="R202" s="137">
        <f>Q202*H202</f>
        <v>2.03443758</v>
      </c>
      <c r="S202" s="137">
        <v>0</v>
      </c>
      <c r="T202" s="138">
        <f>S202*H202</f>
        <v>0</v>
      </c>
      <c r="AR202" s="139" t="s">
        <v>86</v>
      </c>
      <c r="AT202" s="139" t="s">
        <v>143</v>
      </c>
      <c r="AU202" s="139" t="s">
        <v>80</v>
      </c>
      <c r="AY202" s="17" t="s">
        <v>141</v>
      </c>
      <c r="BE202" s="140">
        <f>IF(N202="základní",J202,0)</f>
        <v>0</v>
      </c>
      <c r="BF202" s="140">
        <f>IF(N202="snížená",J202,0)</f>
        <v>0</v>
      </c>
      <c r="BG202" s="140">
        <f>IF(N202="zákl. přenesená",J202,0)</f>
        <v>0</v>
      </c>
      <c r="BH202" s="140">
        <f>IF(N202="sníž. přenesená",J202,0)</f>
        <v>0</v>
      </c>
      <c r="BI202" s="140">
        <f>IF(N202="nulová",J202,0)</f>
        <v>0</v>
      </c>
      <c r="BJ202" s="17" t="s">
        <v>15</v>
      </c>
      <c r="BK202" s="140">
        <f>ROUND(I202*H202,2)</f>
        <v>0</v>
      </c>
      <c r="BL202" s="17" t="s">
        <v>86</v>
      </c>
      <c r="BM202" s="139" t="s">
        <v>295</v>
      </c>
    </row>
    <row r="203" spans="2:47" s="1" customFormat="1" ht="11.25">
      <c r="B203" s="32"/>
      <c r="D203" s="141" t="s">
        <v>149</v>
      </c>
      <c r="F203" s="142" t="s">
        <v>296</v>
      </c>
      <c r="I203" s="143"/>
      <c r="L203" s="32"/>
      <c r="M203" s="144"/>
      <c r="T203" s="53"/>
      <c r="AT203" s="17" t="s">
        <v>149</v>
      </c>
      <c r="AU203" s="17" t="s">
        <v>80</v>
      </c>
    </row>
    <row r="204" spans="2:51" s="14" customFormat="1" ht="11.25">
      <c r="B204" s="160"/>
      <c r="D204" s="146" t="s">
        <v>151</v>
      </c>
      <c r="E204" s="161" t="s">
        <v>3</v>
      </c>
      <c r="F204" s="162" t="s">
        <v>283</v>
      </c>
      <c r="H204" s="161" t="s">
        <v>3</v>
      </c>
      <c r="I204" s="163"/>
      <c r="L204" s="160"/>
      <c r="M204" s="164"/>
      <c r="T204" s="165"/>
      <c r="AT204" s="161" t="s">
        <v>151</v>
      </c>
      <c r="AU204" s="161" t="s">
        <v>80</v>
      </c>
      <c r="AV204" s="14" t="s">
        <v>15</v>
      </c>
      <c r="AW204" s="14" t="s">
        <v>33</v>
      </c>
      <c r="AX204" s="14" t="s">
        <v>72</v>
      </c>
      <c r="AY204" s="161" t="s">
        <v>141</v>
      </c>
    </row>
    <row r="205" spans="2:51" s="12" customFormat="1" ht="11.25">
      <c r="B205" s="145"/>
      <c r="D205" s="146" t="s">
        <v>151</v>
      </c>
      <c r="E205" s="147" t="s">
        <v>3</v>
      </c>
      <c r="F205" s="148" t="s">
        <v>297</v>
      </c>
      <c r="H205" s="149">
        <v>1.795</v>
      </c>
      <c r="I205" s="150"/>
      <c r="L205" s="145"/>
      <c r="M205" s="151"/>
      <c r="T205" s="152"/>
      <c r="AT205" s="147" t="s">
        <v>151</v>
      </c>
      <c r="AU205" s="147" t="s">
        <v>80</v>
      </c>
      <c r="AV205" s="12" t="s">
        <v>80</v>
      </c>
      <c r="AW205" s="12" t="s">
        <v>33</v>
      </c>
      <c r="AX205" s="12" t="s">
        <v>15</v>
      </c>
      <c r="AY205" s="147" t="s">
        <v>141</v>
      </c>
    </row>
    <row r="206" spans="2:51" s="12" customFormat="1" ht="11.25">
      <c r="B206" s="145"/>
      <c r="D206" s="146" t="s">
        <v>151</v>
      </c>
      <c r="F206" s="148" t="s">
        <v>298</v>
      </c>
      <c r="H206" s="149">
        <v>1.939</v>
      </c>
      <c r="I206" s="150"/>
      <c r="L206" s="145"/>
      <c r="M206" s="151"/>
      <c r="T206" s="152"/>
      <c r="AT206" s="147" t="s">
        <v>151</v>
      </c>
      <c r="AU206" s="147" t="s">
        <v>80</v>
      </c>
      <c r="AV206" s="12" t="s">
        <v>80</v>
      </c>
      <c r="AW206" s="12" t="s">
        <v>4</v>
      </c>
      <c r="AX206" s="12" t="s">
        <v>15</v>
      </c>
      <c r="AY206" s="147" t="s">
        <v>141</v>
      </c>
    </row>
    <row r="207" spans="2:65" s="1" customFormat="1" ht="37.9" customHeight="1">
      <c r="B207" s="127"/>
      <c r="C207" s="128" t="s">
        <v>299</v>
      </c>
      <c r="D207" s="128" t="s">
        <v>143</v>
      </c>
      <c r="E207" s="129" t="s">
        <v>300</v>
      </c>
      <c r="F207" s="130" t="s">
        <v>301</v>
      </c>
      <c r="G207" s="131" t="s">
        <v>167</v>
      </c>
      <c r="H207" s="132">
        <v>6.424</v>
      </c>
      <c r="I207" s="133"/>
      <c r="J207" s="134">
        <f>ROUND(I207*H207,2)</f>
        <v>0</v>
      </c>
      <c r="K207" s="130" t="s">
        <v>147</v>
      </c>
      <c r="L207" s="32"/>
      <c r="M207" s="135" t="s">
        <v>3</v>
      </c>
      <c r="N207" s="136" t="s">
        <v>43</v>
      </c>
      <c r="P207" s="137">
        <f>O207*H207</f>
        <v>0</v>
      </c>
      <c r="Q207" s="137">
        <v>2.50187</v>
      </c>
      <c r="R207" s="137">
        <f>Q207*H207</f>
        <v>16.07201288</v>
      </c>
      <c r="S207" s="137">
        <v>0</v>
      </c>
      <c r="T207" s="138">
        <f>S207*H207</f>
        <v>0</v>
      </c>
      <c r="AR207" s="139" t="s">
        <v>86</v>
      </c>
      <c r="AT207" s="139" t="s">
        <v>143</v>
      </c>
      <c r="AU207" s="139" t="s">
        <v>80</v>
      </c>
      <c r="AY207" s="17" t="s">
        <v>141</v>
      </c>
      <c r="BE207" s="140">
        <f>IF(N207="základní",J207,0)</f>
        <v>0</v>
      </c>
      <c r="BF207" s="140">
        <f>IF(N207="snížená",J207,0)</f>
        <v>0</v>
      </c>
      <c r="BG207" s="140">
        <f>IF(N207="zákl. přenesená",J207,0)</f>
        <v>0</v>
      </c>
      <c r="BH207" s="140">
        <f>IF(N207="sníž. přenesená",J207,0)</f>
        <v>0</v>
      </c>
      <c r="BI207" s="140">
        <f>IF(N207="nulová",J207,0)</f>
        <v>0</v>
      </c>
      <c r="BJ207" s="17" t="s">
        <v>15</v>
      </c>
      <c r="BK207" s="140">
        <f>ROUND(I207*H207,2)</f>
        <v>0</v>
      </c>
      <c r="BL207" s="17" t="s">
        <v>86</v>
      </c>
      <c r="BM207" s="139" t="s">
        <v>302</v>
      </c>
    </row>
    <row r="208" spans="2:47" s="1" customFormat="1" ht="11.25">
      <c r="B208" s="32"/>
      <c r="D208" s="141" t="s">
        <v>149</v>
      </c>
      <c r="F208" s="142" t="s">
        <v>303</v>
      </c>
      <c r="I208" s="143"/>
      <c r="L208" s="32"/>
      <c r="M208" s="144"/>
      <c r="T208" s="53"/>
      <c r="AT208" s="17" t="s">
        <v>149</v>
      </c>
      <c r="AU208" s="17" t="s">
        <v>80</v>
      </c>
    </row>
    <row r="209" spans="2:51" s="12" customFormat="1" ht="11.25">
      <c r="B209" s="145"/>
      <c r="D209" s="146" t="s">
        <v>151</v>
      </c>
      <c r="E209" s="147" t="s">
        <v>3</v>
      </c>
      <c r="F209" s="148" t="s">
        <v>304</v>
      </c>
      <c r="H209" s="149">
        <v>6.424</v>
      </c>
      <c r="I209" s="150"/>
      <c r="L209" s="145"/>
      <c r="M209" s="151"/>
      <c r="T209" s="152"/>
      <c r="AT209" s="147" t="s">
        <v>151</v>
      </c>
      <c r="AU209" s="147" t="s">
        <v>80</v>
      </c>
      <c r="AV209" s="12" t="s">
        <v>80</v>
      </c>
      <c r="AW209" s="12" t="s">
        <v>33</v>
      </c>
      <c r="AX209" s="12" t="s">
        <v>15</v>
      </c>
      <c r="AY209" s="147" t="s">
        <v>141</v>
      </c>
    </row>
    <row r="210" spans="2:65" s="1" customFormat="1" ht="37.9" customHeight="1">
      <c r="B210" s="127"/>
      <c r="C210" s="128" t="s">
        <v>305</v>
      </c>
      <c r="D210" s="128" t="s">
        <v>143</v>
      </c>
      <c r="E210" s="129" t="s">
        <v>306</v>
      </c>
      <c r="F210" s="130" t="s">
        <v>307</v>
      </c>
      <c r="G210" s="131" t="s">
        <v>146</v>
      </c>
      <c r="H210" s="132">
        <v>67.452</v>
      </c>
      <c r="I210" s="133"/>
      <c r="J210" s="134">
        <f>ROUND(I210*H210,2)</f>
        <v>0</v>
      </c>
      <c r="K210" s="130" t="s">
        <v>147</v>
      </c>
      <c r="L210" s="32"/>
      <c r="M210" s="135" t="s">
        <v>3</v>
      </c>
      <c r="N210" s="136" t="s">
        <v>43</v>
      </c>
      <c r="P210" s="137">
        <f>O210*H210</f>
        <v>0</v>
      </c>
      <c r="Q210" s="137">
        <v>0.00244</v>
      </c>
      <c r="R210" s="137">
        <f>Q210*H210</f>
        <v>0.16458288</v>
      </c>
      <c r="S210" s="137">
        <v>0</v>
      </c>
      <c r="T210" s="138">
        <f>S210*H210</f>
        <v>0</v>
      </c>
      <c r="AR210" s="139" t="s">
        <v>86</v>
      </c>
      <c r="AT210" s="139" t="s">
        <v>143</v>
      </c>
      <c r="AU210" s="139" t="s">
        <v>80</v>
      </c>
      <c r="AY210" s="17" t="s">
        <v>141</v>
      </c>
      <c r="BE210" s="140">
        <f>IF(N210="základní",J210,0)</f>
        <v>0</v>
      </c>
      <c r="BF210" s="140">
        <f>IF(N210="snížená",J210,0)</f>
        <v>0</v>
      </c>
      <c r="BG210" s="140">
        <f>IF(N210="zákl. přenesená",J210,0)</f>
        <v>0</v>
      </c>
      <c r="BH210" s="140">
        <f>IF(N210="sníž. přenesená",J210,0)</f>
        <v>0</v>
      </c>
      <c r="BI210" s="140">
        <f>IF(N210="nulová",J210,0)</f>
        <v>0</v>
      </c>
      <c r="BJ210" s="17" t="s">
        <v>15</v>
      </c>
      <c r="BK210" s="140">
        <f>ROUND(I210*H210,2)</f>
        <v>0</v>
      </c>
      <c r="BL210" s="17" t="s">
        <v>86</v>
      </c>
      <c r="BM210" s="139" t="s">
        <v>308</v>
      </c>
    </row>
    <row r="211" spans="2:47" s="1" customFormat="1" ht="11.25">
      <c r="B211" s="32"/>
      <c r="D211" s="141" t="s">
        <v>149</v>
      </c>
      <c r="F211" s="142" t="s">
        <v>309</v>
      </c>
      <c r="I211" s="143"/>
      <c r="L211" s="32"/>
      <c r="M211" s="144"/>
      <c r="T211" s="53"/>
      <c r="AT211" s="17" t="s">
        <v>149</v>
      </c>
      <c r="AU211" s="17" t="s">
        <v>80</v>
      </c>
    </row>
    <row r="212" spans="2:51" s="12" customFormat="1" ht="11.25">
      <c r="B212" s="145"/>
      <c r="D212" s="146" t="s">
        <v>151</v>
      </c>
      <c r="E212" s="147" t="s">
        <v>3</v>
      </c>
      <c r="F212" s="148" t="s">
        <v>310</v>
      </c>
      <c r="H212" s="149">
        <v>67.452</v>
      </c>
      <c r="I212" s="150"/>
      <c r="L212" s="145"/>
      <c r="M212" s="151"/>
      <c r="T212" s="152"/>
      <c r="AT212" s="147" t="s">
        <v>151</v>
      </c>
      <c r="AU212" s="147" t="s">
        <v>80</v>
      </c>
      <c r="AV212" s="12" t="s">
        <v>80</v>
      </c>
      <c r="AW212" s="12" t="s">
        <v>33</v>
      </c>
      <c r="AX212" s="12" t="s">
        <v>15</v>
      </c>
      <c r="AY212" s="147" t="s">
        <v>141</v>
      </c>
    </row>
    <row r="213" spans="2:65" s="1" customFormat="1" ht="44.25" customHeight="1">
      <c r="B213" s="127"/>
      <c r="C213" s="128" t="s">
        <v>311</v>
      </c>
      <c r="D213" s="128" t="s">
        <v>143</v>
      </c>
      <c r="E213" s="129" t="s">
        <v>312</v>
      </c>
      <c r="F213" s="130" t="s">
        <v>313</v>
      </c>
      <c r="G213" s="131" t="s">
        <v>146</v>
      </c>
      <c r="H213" s="132">
        <v>67.452</v>
      </c>
      <c r="I213" s="133"/>
      <c r="J213" s="134">
        <f>ROUND(I213*H213,2)</f>
        <v>0</v>
      </c>
      <c r="K213" s="130" t="s">
        <v>147</v>
      </c>
      <c r="L213" s="32"/>
      <c r="M213" s="135" t="s">
        <v>3</v>
      </c>
      <c r="N213" s="136" t="s">
        <v>43</v>
      </c>
      <c r="P213" s="137">
        <f>O213*H213</f>
        <v>0</v>
      </c>
      <c r="Q213" s="137">
        <v>0</v>
      </c>
      <c r="R213" s="137">
        <f>Q213*H213</f>
        <v>0</v>
      </c>
      <c r="S213" s="137">
        <v>0</v>
      </c>
      <c r="T213" s="138">
        <f>S213*H213</f>
        <v>0</v>
      </c>
      <c r="AR213" s="139" t="s">
        <v>86</v>
      </c>
      <c r="AT213" s="139" t="s">
        <v>143</v>
      </c>
      <c r="AU213" s="139" t="s">
        <v>80</v>
      </c>
      <c r="AY213" s="17" t="s">
        <v>141</v>
      </c>
      <c r="BE213" s="140">
        <f>IF(N213="základní",J213,0)</f>
        <v>0</v>
      </c>
      <c r="BF213" s="140">
        <f>IF(N213="snížená",J213,0)</f>
        <v>0</v>
      </c>
      <c r="BG213" s="140">
        <f>IF(N213="zákl. přenesená",J213,0)</f>
        <v>0</v>
      </c>
      <c r="BH213" s="140">
        <f>IF(N213="sníž. přenesená",J213,0)</f>
        <v>0</v>
      </c>
      <c r="BI213" s="140">
        <f>IF(N213="nulová",J213,0)</f>
        <v>0</v>
      </c>
      <c r="BJ213" s="17" t="s">
        <v>15</v>
      </c>
      <c r="BK213" s="140">
        <f>ROUND(I213*H213,2)</f>
        <v>0</v>
      </c>
      <c r="BL213" s="17" t="s">
        <v>86</v>
      </c>
      <c r="BM213" s="139" t="s">
        <v>314</v>
      </c>
    </row>
    <row r="214" spans="2:47" s="1" customFormat="1" ht="11.25">
      <c r="B214" s="32"/>
      <c r="D214" s="141" t="s">
        <v>149</v>
      </c>
      <c r="F214" s="142" t="s">
        <v>315</v>
      </c>
      <c r="I214" s="143"/>
      <c r="L214" s="32"/>
      <c r="M214" s="144"/>
      <c r="T214" s="53"/>
      <c r="AT214" s="17" t="s">
        <v>149</v>
      </c>
      <c r="AU214" s="17" t="s">
        <v>80</v>
      </c>
    </row>
    <row r="215" spans="2:65" s="1" customFormat="1" ht="44.25" customHeight="1">
      <c r="B215" s="127"/>
      <c r="C215" s="128" t="s">
        <v>316</v>
      </c>
      <c r="D215" s="128" t="s">
        <v>143</v>
      </c>
      <c r="E215" s="129" t="s">
        <v>317</v>
      </c>
      <c r="F215" s="130" t="s">
        <v>318</v>
      </c>
      <c r="G215" s="131" t="s">
        <v>205</v>
      </c>
      <c r="H215" s="132">
        <v>0.58</v>
      </c>
      <c r="I215" s="133"/>
      <c r="J215" s="134">
        <f>ROUND(I215*H215,2)</f>
        <v>0</v>
      </c>
      <c r="K215" s="130" t="s">
        <v>147</v>
      </c>
      <c r="L215" s="32"/>
      <c r="M215" s="135" t="s">
        <v>3</v>
      </c>
      <c r="N215" s="136" t="s">
        <v>43</v>
      </c>
      <c r="P215" s="137">
        <f>O215*H215</f>
        <v>0</v>
      </c>
      <c r="Q215" s="137">
        <v>1.05237</v>
      </c>
      <c r="R215" s="137">
        <f>Q215*H215</f>
        <v>0.6103746</v>
      </c>
      <c r="S215" s="137">
        <v>0</v>
      </c>
      <c r="T215" s="138">
        <f>S215*H215</f>
        <v>0</v>
      </c>
      <c r="AR215" s="139" t="s">
        <v>86</v>
      </c>
      <c r="AT215" s="139" t="s">
        <v>143</v>
      </c>
      <c r="AU215" s="139" t="s">
        <v>80</v>
      </c>
      <c r="AY215" s="17" t="s">
        <v>141</v>
      </c>
      <c r="BE215" s="140">
        <f>IF(N215="základní",J215,0)</f>
        <v>0</v>
      </c>
      <c r="BF215" s="140">
        <f>IF(N215="snížená",J215,0)</f>
        <v>0</v>
      </c>
      <c r="BG215" s="140">
        <f>IF(N215="zákl. přenesená",J215,0)</f>
        <v>0</v>
      </c>
      <c r="BH215" s="140">
        <f>IF(N215="sníž. přenesená",J215,0)</f>
        <v>0</v>
      </c>
      <c r="BI215" s="140">
        <f>IF(N215="nulová",J215,0)</f>
        <v>0</v>
      </c>
      <c r="BJ215" s="17" t="s">
        <v>15</v>
      </c>
      <c r="BK215" s="140">
        <f>ROUND(I215*H215,2)</f>
        <v>0</v>
      </c>
      <c r="BL215" s="17" t="s">
        <v>86</v>
      </c>
      <c r="BM215" s="139" t="s">
        <v>319</v>
      </c>
    </row>
    <row r="216" spans="2:47" s="1" customFormat="1" ht="11.25">
      <c r="B216" s="32"/>
      <c r="D216" s="141" t="s">
        <v>149</v>
      </c>
      <c r="F216" s="142" t="s">
        <v>320</v>
      </c>
      <c r="I216" s="143"/>
      <c r="L216" s="32"/>
      <c r="M216" s="144"/>
      <c r="T216" s="53"/>
      <c r="AT216" s="17" t="s">
        <v>149</v>
      </c>
      <c r="AU216" s="17" t="s">
        <v>80</v>
      </c>
    </row>
    <row r="217" spans="2:51" s="14" customFormat="1" ht="11.25">
      <c r="B217" s="160"/>
      <c r="D217" s="146" t="s">
        <v>151</v>
      </c>
      <c r="E217" s="161" t="s">
        <v>3</v>
      </c>
      <c r="F217" s="162" t="s">
        <v>283</v>
      </c>
      <c r="H217" s="161" t="s">
        <v>3</v>
      </c>
      <c r="I217" s="163"/>
      <c r="L217" s="160"/>
      <c r="M217" s="164"/>
      <c r="T217" s="165"/>
      <c r="AT217" s="161" t="s">
        <v>151</v>
      </c>
      <c r="AU217" s="161" t="s">
        <v>80</v>
      </c>
      <c r="AV217" s="14" t="s">
        <v>15</v>
      </c>
      <c r="AW217" s="14" t="s">
        <v>33</v>
      </c>
      <c r="AX217" s="14" t="s">
        <v>72</v>
      </c>
      <c r="AY217" s="161" t="s">
        <v>141</v>
      </c>
    </row>
    <row r="218" spans="2:51" s="12" customFormat="1" ht="11.25">
      <c r="B218" s="145"/>
      <c r="D218" s="146" t="s">
        <v>151</v>
      </c>
      <c r="E218" s="147" t="s">
        <v>3</v>
      </c>
      <c r="F218" s="148" t="s">
        <v>321</v>
      </c>
      <c r="H218" s="149">
        <v>0.537</v>
      </c>
      <c r="I218" s="150"/>
      <c r="L218" s="145"/>
      <c r="M218" s="151"/>
      <c r="T218" s="152"/>
      <c r="AT218" s="147" t="s">
        <v>151</v>
      </c>
      <c r="AU218" s="147" t="s">
        <v>80</v>
      </c>
      <c r="AV218" s="12" t="s">
        <v>80</v>
      </c>
      <c r="AW218" s="12" t="s">
        <v>33</v>
      </c>
      <c r="AX218" s="12" t="s">
        <v>15</v>
      </c>
      <c r="AY218" s="147" t="s">
        <v>141</v>
      </c>
    </row>
    <row r="219" spans="2:51" s="12" customFormat="1" ht="11.25">
      <c r="B219" s="145"/>
      <c r="D219" s="146" t="s">
        <v>151</v>
      </c>
      <c r="F219" s="148" t="s">
        <v>322</v>
      </c>
      <c r="H219" s="149">
        <v>0.58</v>
      </c>
      <c r="I219" s="150"/>
      <c r="L219" s="145"/>
      <c r="M219" s="151"/>
      <c r="T219" s="152"/>
      <c r="AT219" s="147" t="s">
        <v>151</v>
      </c>
      <c r="AU219" s="147" t="s">
        <v>80</v>
      </c>
      <c r="AV219" s="12" t="s">
        <v>80</v>
      </c>
      <c r="AW219" s="12" t="s">
        <v>4</v>
      </c>
      <c r="AX219" s="12" t="s">
        <v>15</v>
      </c>
      <c r="AY219" s="147" t="s">
        <v>141</v>
      </c>
    </row>
    <row r="220" spans="2:63" s="11" customFormat="1" ht="22.9" customHeight="1">
      <c r="B220" s="115"/>
      <c r="D220" s="116" t="s">
        <v>71</v>
      </c>
      <c r="E220" s="125" t="s">
        <v>86</v>
      </c>
      <c r="F220" s="125" t="s">
        <v>323</v>
      </c>
      <c r="I220" s="118"/>
      <c r="J220" s="126">
        <f>BK220</f>
        <v>0</v>
      </c>
      <c r="L220" s="115"/>
      <c r="M220" s="120"/>
      <c r="P220" s="121">
        <f>SUM(P221:P240)</f>
        <v>0</v>
      </c>
      <c r="R220" s="121">
        <f>SUM(R221:R240)</f>
        <v>161.69251605</v>
      </c>
      <c r="T220" s="122">
        <f>SUM(T221:T240)</f>
        <v>0</v>
      </c>
      <c r="AR220" s="116" t="s">
        <v>15</v>
      </c>
      <c r="AT220" s="123" t="s">
        <v>71</v>
      </c>
      <c r="AU220" s="123" t="s">
        <v>15</v>
      </c>
      <c r="AY220" s="116" t="s">
        <v>141</v>
      </c>
      <c r="BK220" s="124">
        <f>SUM(BK221:BK240)</f>
        <v>0</v>
      </c>
    </row>
    <row r="221" spans="2:65" s="1" customFormat="1" ht="49.15" customHeight="1">
      <c r="B221" s="127"/>
      <c r="C221" s="128" t="s">
        <v>324</v>
      </c>
      <c r="D221" s="128" t="s">
        <v>143</v>
      </c>
      <c r="E221" s="129" t="s">
        <v>325</v>
      </c>
      <c r="F221" s="130" t="s">
        <v>326</v>
      </c>
      <c r="G221" s="131" t="s">
        <v>167</v>
      </c>
      <c r="H221" s="132">
        <v>59.85</v>
      </c>
      <c r="I221" s="133"/>
      <c r="J221" s="134">
        <f>ROUND(I221*H221,2)</f>
        <v>0</v>
      </c>
      <c r="K221" s="130" t="s">
        <v>147</v>
      </c>
      <c r="L221" s="32"/>
      <c r="M221" s="135" t="s">
        <v>3</v>
      </c>
      <c r="N221" s="136" t="s">
        <v>43</v>
      </c>
      <c r="P221" s="137">
        <f>O221*H221</f>
        <v>0</v>
      </c>
      <c r="Q221" s="137">
        <v>2.50201</v>
      </c>
      <c r="R221" s="137">
        <f>Q221*H221</f>
        <v>149.7452985</v>
      </c>
      <c r="S221" s="137">
        <v>0</v>
      </c>
      <c r="T221" s="138">
        <f>S221*H221</f>
        <v>0</v>
      </c>
      <c r="AR221" s="139" t="s">
        <v>86</v>
      </c>
      <c r="AT221" s="139" t="s">
        <v>143</v>
      </c>
      <c r="AU221" s="139" t="s">
        <v>80</v>
      </c>
      <c r="AY221" s="17" t="s">
        <v>141</v>
      </c>
      <c r="BE221" s="140">
        <f>IF(N221="základní",J221,0)</f>
        <v>0</v>
      </c>
      <c r="BF221" s="140">
        <f>IF(N221="snížená",J221,0)</f>
        <v>0</v>
      </c>
      <c r="BG221" s="140">
        <f>IF(N221="zákl. přenesená",J221,0)</f>
        <v>0</v>
      </c>
      <c r="BH221" s="140">
        <f>IF(N221="sníž. přenesená",J221,0)</f>
        <v>0</v>
      </c>
      <c r="BI221" s="140">
        <f>IF(N221="nulová",J221,0)</f>
        <v>0</v>
      </c>
      <c r="BJ221" s="17" t="s">
        <v>15</v>
      </c>
      <c r="BK221" s="140">
        <f>ROUND(I221*H221,2)</f>
        <v>0</v>
      </c>
      <c r="BL221" s="17" t="s">
        <v>86</v>
      </c>
      <c r="BM221" s="139" t="s">
        <v>327</v>
      </c>
    </row>
    <row r="222" spans="2:47" s="1" customFormat="1" ht="11.25">
      <c r="B222" s="32"/>
      <c r="D222" s="141" t="s">
        <v>149</v>
      </c>
      <c r="F222" s="142" t="s">
        <v>328</v>
      </c>
      <c r="I222" s="143"/>
      <c r="L222" s="32"/>
      <c r="M222" s="144"/>
      <c r="T222" s="53"/>
      <c r="AT222" s="17" t="s">
        <v>149</v>
      </c>
      <c r="AU222" s="17" t="s">
        <v>80</v>
      </c>
    </row>
    <row r="223" spans="2:51" s="12" customFormat="1" ht="11.25">
      <c r="B223" s="145"/>
      <c r="D223" s="146" t="s">
        <v>151</v>
      </c>
      <c r="E223" s="147" t="s">
        <v>3</v>
      </c>
      <c r="F223" s="148" t="s">
        <v>329</v>
      </c>
      <c r="H223" s="149">
        <v>59.85</v>
      </c>
      <c r="I223" s="150"/>
      <c r="L223" s="145"/>
      <c r="M223" s="151"/>
      <c r="T223" s="152"/>
      <c r="AT223" s="147" t="s">
        <v>151</v>
      </c>
      <c r="AU223" s="147" t="s">
        <v>80</v>
      </c>
      <c r="AV223" s="12" t="s">
        <v>80</v>
      </c>
      <c r="AW223" s="12" t="s">
        <v>33</v>
      </c>
      <c r="AX223" s="12" t="s">
        <v>15</v>
      </c>
      <c r="AY223" s="147" t="s">
        <v>141</v>
      </c>
    </row>
    <row r="224" spans="2:65" s="1" customFormat="1" ht="37.9" customHeight="1">
      <c r="B224" s="127"/>
      <c r="C224" s="128" t="s">
        <v>330</v>
      </c>
      <c r="D224" s="128" t="s">
        <v>143</v>
      </c>
      <c r="E224" s="129" t="s">
        <v>331</v>
      </c>
      <c r="F224" s="130" t="s">
        <v>332</v>
      </c>
      <c r="G224" s="131" t="s">
        <v>146</v>
      </c>
      <c r="H224" s="132">
        <v>217.32</v>
      </c>
      <c r="I224" s="133"/>
      <c r="J224" s="134">
        <f>ROUND(I224*H224,2)</f>
        <v>0</v>
      </c>
      <c r="K224" s="130" t="s">
        <v>147</v>
      </c>
      <c r="L224" s="32"/>
      <c r="M224" s="135" t="s">
        <v>3</v>
      </c>
      <c r="N224" s="136" t="s">
        <v>43</v>
      </c>
      <c r="P224" s="137">
        <f>O224*H224</f>
        <v>0</v>
      </c>
      <c r="Q224" s="137">
        <v>0.00552</v>
      </c>
      <c r="R224" s="137">
        <f>Q224*H224</f>
        <v>1.1996064</v>
      </c>
      <c r="S224" s="137">
        <v>0</v>
      </c>
      <c r="T224" s="138">
        <f>S224*H224</f>
        <v>0</v>
      </c>
      <c r="AR224" s="139" t="s">
        <v>86</v>
      </c>
      <c r="AT224" s="139" t="s">
        <v>143</v>
      </c>
      <c r="AU224" s="139" t="s">
        <v>80</v>
      </c>
      <c r="AY224" s="17" t="s">
        <v>141</v>
      </c>
      <c r="BE224" s="140">
        <f>IF(N224="základní",J224,0)</f>
        <v>0</v>
      </c>
      <c r="BF224" s="140">
        <f>IF(N224="snížená",J224,0)</f>
        <v>0</v>
      </c>
      <c r="BG224" s="140">
        <f>IF(N224="zákl. přenesená",J224,0)</f>
        <v>0</v>
      </c>
      <c r="BH224" s="140">
        <f>IF(N224="sníž. přenesená",J224,0)</f>
        <v>0</v>
      </c>
      <c r="BI224" s="140">
        <f>IF(N224="nulová",J224,0)</f>
        <v>0</v>
      </c>
      <c r="BJ224" s="17" t="s">
        <v>15</v>
      </c>
      <c r="BK224" s="140">
        <f>ROUND(I224*H224,2)</f>
        <v>0</v>
      </c>
      <c r="BL224" s="17" t="s">
        <v>86</v>
      </c>
      <c r="BM224" s="139" t="s">
        <v>333</v>
      </c>
    </row>
    <row r="225" spans="2:47" s="1" customFormat="1" ht="11.25">
      <c r="B225" s="32"/>
      <c r="D225" s="141" t="s">
        <v>149</v>
      </c>
      <c r="F225" s="142" t="s">
        <v>334</v>
      </c>
      <c r="I225" s="143"/>
      <c r="L225" s="32"/>
      <c r="M225" s="144"/>
      <c r="T225" s="53"/>
      <c r="AT225" s="17" t="s">
        <v>149</v>
      </c>
      <c r="AU225" s="17" t="s">
        <v>80</v>
      </c>
    </row>
    <row r="226" spans="2:51" s="12" customFormat="1" ht="11.25">
      <c r="B226" s="145"/>
      <c r="D226" s="146" t="s">
        <v>151</v>
      </c>
      <c r="E226" s="147" t="s">
        <v>3</v>
      </c>
      <c r="F226" s="148" t="s">
        <v>335</v>
      </c>
      <c r="H226" s="149">
        <v>199.5</v>
      </c>
      <c r="I226" s="150"/>
      <c r="L226" s="145"/>
      <c r="M226" s="151"/>
      <c r="T226" s="152"/>
      <c r="AT226" s="147" t="s">
        <v>151</v>
      </c>
      <c r="AU226" s="147" t="s">
        <v>80</v>
      </c>
      <c r="AV226" s="12" t="s">
        <v>80</v>
      </c>
      <c r="AW226" s="12" t="s">
        <v>33</v>
      </c>
      <c r="AX226" s="12" t="s">
        <v>72</v>
      </c>
      <c r="AY226" s="147" t="s">
        <v>141</v>
      </c>
    </row>
    <row r="227" spans="2:51" s="12" customFormat="1" ht="11.25">
      <c r="B227" s="145"/>
      <c r="D227" s="146" t="s">
        <v>151</v>
      </c>
      <c r="E227" s="147" t="s">
        <v>3</v>
      </c>
      <c r="F227" s="148" t="s">
        <v>336</v>
      </c>
      <c r="H227" s="149">
        <v>17.82</v>
      </c>
      <c r="I227" s="150"/>
      <c r="L227" s="145"/>
      <c r="M227" s="151"/>
      <c r="T227" s="152"/>
      <c r="AT227" s="147" t="s">
        <v>151</v>
      </c>
      <c r="AU227" s="147" t="s">
        <v>80</v>
      </c>
      <c r="AV227" s="12" t="s">
        <v>80</v>
      </c>
      <c r="AW227" s="12" t="s">
        <v>33</v>
      </c>
      <c r="AX227" s="12" t="s">
        <v>72</v>
      </c>
      <c r="AY227" s="147" t="s">
        <v>141</v>
      </c>
    </row>
    <row r="228" spans="2:51" s="13" customFormat="1" ht="11.25">
      <c r="B228" s="153"/>
      <c r="D228" s="146" t="s">
        <v>151</v>
      </c>
      <c r="E228" s="154" t="s">
        <v>3</v>
      </c>
      <c r="F228" s="155" t="s">
        <v>153</v>
      </c>
      <c r="H228" s="156">
        <v>217.32</v>
      </c>
      <c r="I228" s="157"/>
      <c r="L228" s="153"/>
      <c r="M228" s="158"/>
      <c r="T228" s="159"/>
      <c r="AT228" s="154" t="s">
        <v>151</v>
      </c>
      <c r="AU228" s="154" t="s">
        <v>80</v>
      </c>
      <c r="AV228" s="13" t="s">
        <v>86</v>
      </c>
      <c r="AW228" s="13" t="s">
        <v>33</v>
      </c>
      <c r="AX228" s="13" t="s">
        <v>15</v>
      </c>
      <c r="AY228" s="154" t="s">
        <v>141</v>
      </c>
    </row>
    <row r="229" spans="2:65" s="1" customFormat="1" ht="37.9" customHeight="1">
      <c r="B229" s="127"/>
      <c r="C229" s="128" t="s">
        <v>337</v>
      </c>
      <c r="D229" s="128" t="s">
        <v>143</v>
      </c>
      <c r="E229" s="129" t="s">
        <v>338</v>
      </c>
      <c r="F229" s="130" t="s">
        <v>339</v>
      </c>
      <c r="G229" s="131" t="s">
        <v>146</v>
      </c>
      <c r="H229" s="132">
        <v>217.32</v>
      </c>
      <c r="I229" s="133"/>
      <c r="J229" s="134">
        <f>ROUND(I229*H229,2)</f>
        <v>0</v>
      </c>
      <c r="K229" s="130" t="s">
        <v>147</v>
      </c>
      <c r="L229" s="32"/>
      <c r="M229" s="135" t="s">
        <v>3</v>
      </c>
      <c r="N229" s="136" t="s">
        <v>43</v>
      </c>
      <c r="P229" s="137">
        <f>O229*H229</f>
        <v>0</v>
      </c>
      <c r="Q229" s="137">
        <v>0</v>
      </c>
      <c r="R229" s="137">
        <f>Q229*H229</f>
        <v>0</v>
      </c>
      <c r="S229" s="137">
        <v>0</v>
      </c>
      <c r="T229" s="138">
        <f>S229*H229</f>
        <v>0</v>
      </c>
      <c r="AR229" s="139" t="s">
        <v>86</v>
      </c>
      <c r="AT229" s="139" t="s">
        <v>143</v>
      </c>
      <c r="AU229" s="139" t="s">
        <v>80</v>
      </c>
      <c r="AY229" s="17" t="s">
        <v>141</v>
      </c>
      <c r="BE229" s="140">
        <f>IF(N229="základní",J229,0)</f>
        <v>0</v>
      </c>
      <c r="BF229" s="140">
        <f>IF(N229="snížená",J229,0)</f>
        <v>0</v>
      </c>
      <c r="BG229" s="140">
        <f>IF(N229="zákl. přenesená",J229,0)</f>
        <v>0</v>
      </c>
      <c r="BH229" s="140">
        <f>IF(N229="sníž. přenesená",J229,0)</f>
        <v>0</v>
      </c>
      <c r="BI229" s="140">
        <f>IF(N229="nulová",J229,0)</f>
        <v>0</v>
      </c>
      <c r="BJ229" s="17" t="s">
        <v>15</v>
      </c>
      <c r="BK229" s="140">
        <f>ROUND(I229*H229,2)</f>
        <v>0</v>
      </c>
      <c r="BL229" s="17" t="s">
        <v>86</v>
      </c>
      <c r="BM229" s="139" t="s">
        <v>340</v>
      </c>
    </row>
    <row r="230" spans="2:47" s="1" customFormat="1" ht="11.25">
      <c r="B230" s="32"/>
      <c r="D230" s="141" t="s">
        <v>149</v>
      </c>
      <c r="F230" s="142" t="s">
        <v>341</v>
      </c>
      <c r="I230" s="143"/>
      <c r="L230" s="32"/>
      <c r="M230" s="144"/>
      <c r="T230" s="53"/>
      <c r="AT230" s="17" t="s">
        <v>149</v>
      </c>
      <c r="AU230" s="17" t="s">
        <v>80</v>
      </c>
    </row>
    <row r="231" spans="2:65" s="1" customFormat="1" ht="37.9" customHeight="1">
      <c r="B231" s="127"/>
      <c r="C231" s="128" t="s">
        <v>342</v>
      </c>
      <c r="D231" s="128" t="s">
        <v>143</v>
      </c>
      <c r="E231" s="129" t="s">
        <v>343</v>
      </c>
      <c r="F231" s="130" t="s">
        <v>344</v>
      </c>
      <c r="G231" s="131" t="s">
        <v>146</v>
      </c>
      <c r="H231" s="132">
        <v>199.5</v>
      </c>
      <c r="I231" s="133"/>
      <c r="J231" s="134">
        <f>ROUND(I231*H231,2)</f>
        <v>0</v>
      </c>
      <c r="K231" s="130" t="s">
        <v>147</v>
      </c>
      <c r="L231" s="32"/>
      <c r="M231" s="135" t="s">
        <v>3</v>
      </c>
      <c r="N231" s="136" t="s">
        <v>43</v>
      </c>
      <c r="P231" s="137">
        <f>O231*H231</f>
        <v>0</v>
      </c>
      <c r="Q231" s="137">
        <v>0.001</v>
      </c>
      <c r="R231" s="137">
        <f>Q231*H231</f>
        <v>0.1995</v>
      </c>
      <c r="S231" s="137">
        <v>0</v>
      </c>
      <c r="T231" s="138">
        <f>S231*H231</f>
        <v>0</v>
      </c>
      <c r="AR231" s="139" t="s">
        <v>86</v>
      </c>
      <c r="AT231" s="139" t="s">
        <v>143</v>
      </c>
      <c r="AU231" s="139" t="s">
        <v>80</v>
      </c>
      <c r="AY231" s="17" t="s">
        <v>141</v>
      </c>
      <c r="BE231" s="140">
        <f>IF(N231="základní",J231,0)</f>
        <v>0</v>
      </c>
      <c r="BF231" s="140">
        <f>IF(N231="snížená",J231,0)</f>
        <v>0</v>
      </c>
      <c r="BG231" s="140">
        <f>IF(N231="zákl. přenesená",J231,0)</f>
        <v>0</v>
      </c>
      <c r="BH231" s="140">
        <f>IF(N231="sníž. přenesená",J231,0)</f>
        <v>0</v>
      </c>
      <c r="BI231" s="140">
        <f>IF(N231="nulová",J231,0)</f>
        <v>0</v>
      </c>
      <c r="BJ231" s="17" t="s">
        <v>15</v>
      </c>
      <c r="BK231" s="140">
        <f>ROUND(I231*H231,2)</f>
        <v>0</v>
      </c>
      <c r="BL231" s="17" t="s">
        <v>86</v>
      </c>
      <c r="BM231" s="139" t="s">
        <v>345</v>
      </c>
    </row>
    <row r="232" spans="2:47" s="1" customFormat="1" ht="11.25">
      <c r="B232" s="32"/>
      <c r="D232" s="141" t="s">
        <v>149</v>
      </c>
      <c r="F232" s="142" t="s">
        <v>346</v>
      </c>
      <c r="I232" s="143"/>
      <c r="L232" s="32"/>
      <c r="M232" s="144"/>
      <c r="T232" s="53"/>
      <c r="AT232" s="17" t="s">
        <v>149</v>
      </c>
      <c r="AU232" s="17" t="s">
        <v>80</v>
      </c>
    </row>
    <row r="233" spans="2:51" s="12" customFormat="1" ht="11.25">
      <c r="B233" s="145"/>
      <c r="D233" s="146" t="s">
        <v>151</v>
      </c>
      <c r="E233" s="147" t="s">
        <v>3</v>
      </c>
      <c r="F233" s="148" t="s">
        <v>335</v>
      </c>
      <c r="H233" s="149">
        <v>199.5</v>
      </c>
      <c r="I233" s="150"/>
      <c r="L233" s="145"/>
      <c r="M233" s="151"/>
      <c r="T233" s="152"/>
      <c r="AT233" s="147" t="s">
        <v>151</v>
      </c>
      <c r="AU233" s="147" t="s">
        <v>80</v>
      </c>
      <c r="AV233" s="12" t="s">
        <v>80</v>
      </c>
      <c r="AW233" s="12" t="s">
        <v>33</v>
      </c>
      <c r="AX233" s="12" t="s">
        <v>15</v>
      </c>
      <c r="AY233" s="147" t="s">
        <v>141</v>
      </c>
    </row>
    <row r="234" spans="2:65" s="1" customFormat="1" ht="37.9" customHeight="1">
      <c r="B234" s="127"/>
      <c r="C234" s="128" t="s">
        <v>347</v>
      </c>
      <c r="D234" s="128" t="s">
        <v>143</v>
      </c>
      <c r="E234" s="129" t="s">
        <v>348</v>
      </c>
      <c r="F234" s="130" t="s">
        <v>349</v>
      </c>
      <c r="G234" s="131" t="s">
        <v>146</v>
      </c>
      <c r="H234" s="132">
        <v>199.5</v>
      </c>
      <c r="I234" s="133"/>
      <c r="J234" s="134">
        <f>ROUND(I234*H234,2)</f>
        <v>0</v>
      </c>
      <c r="K234" s="130" t="s">
        <v>147</v>
      </c>
      <c r="L234" s="32"/>
      <c r="M234" s="135" t="s">
        <v>3</v>
      </c>
      <c r="N234" s="136" t="s">
        <v>43</v>
      </c>
      <c r="P234" s="137">
        <f>O234*H234</f>
        <v>0</v>
      </c>
      <c r="Q234" s="137">
        <v>0</v>
      </c>
      <c r="R234" s="137">
        <f>Q234*H234</f>
        <v>0</v>
      </c>
      <c r="S234" s="137">
        <v>0</v>
      </c>
      <c r="T234" s="138">
        <f>S234*H234</f>
        <v>0</v>
      </c>
      <c r="AR234" s="139" t="s">
        <v>86</v>
      </c>
      <c r="AT234" s="139" t="s">
        <v>143</v>
      </c>
      <c r="AU234" s="139" t="s">
        <v>80</v>
      </c>
      <c r="AY234" s="17" t="s">
        <v>141</v>
      </c>
      <c r="BE234" s="140">
        <f>IF(N234="základní",J234,0)</f>
        <v>0</v>
      </c>
      <c r="BF234" s="140">
        <f>IF(N234="snížená",J234,0)</f>
        <v>0</v>
      </c>
      <c r="BG234" s="140">
        <f>IF(N234="zákl. přenesená",J234,0)</f>
        <v>0</v>
      </c>
      <c r="BH234" s="140">
        <f>IF(N234="sníž. přenesená",J234,0)</f>
        <v>0</v>
      </c>
      <c r="BI234" s="140">
        <f>IF(N234="nulová",J234,0)</f>
        <v>0</v>
      </c>
      <c r="BJ234" s="17" t="s">
        <v>15</v>
      </c>
      <c r="BK234" s="140">
        <f>ROUND(I234*H234,2)</f>
        <v>0</v>
      </c>
      <c r="BL234" s="17" t="s">
        <v>86</v>
      </c>
      <c r="BM234" s="139" t="s">
        <v>350</v>
      </c>
    </row>
    <row r="235" spans="2:47" s="1" customFormat="1" ht="11.25">
      <c r="B235" s="32"/>
      <c r="D235" s="141" t="s">
        <v>149</v>
      </c>
      <c r="F235" s="142" t="s">
        <v>351</v>
      </c>
      <c r="I235" s="143"/>
      <c r="L235" s="32"/>
      <c r="M235" s="144"/>
      <c r="T235" s="53"/>
      <c r="AT235" s="17" t="s">
        <v>149</v>
      </c>
      <c r="AU235" s="17" t="s">
        <v>80</v>
      </c>
    </row>
    <row r="236" spans="2:65" s="1" customFormat="1" ht="78" customHeight="1">
      <c r="B236" s="127"/>
      <c r="C236" s="128" t="s">
        <v>352</v>
      </c>
      <c r="D236" s="128" t="s">
        <v>143</v>
      </c>
      <c r="E236" s="129" t="s">
        <v>353</v>
      </c>
      <c r="F236" s="130" t="s">
        <v>354</v>
      </c>
      <c r="G236" s="131" t="s">
        <v>205</v>
      </c>
      <c r="H236" s="132">
        <v>9.993</v>
      </c>
      <c r="I236" s="133"/>
      <c r="J236" s="134">
        <f>ROUND(I236*H236,2)</f>
        <v>0</v>
      </c>
      <c r="K236" s="130" t="s">
        <v>147</v>
      </c>
      <c r="L236" s="32"/>
      <c r="M236" s="135" t="s">
        <v>3</v>
      </c>
      <c r="N236" s="136" t="s">
        <v>43</v>
      </c>
      <c r="P236" s="137">
        <f>O236*H236</f>
        <v>0</v>
      </c>
      <c r="Q236" s="137">
        <v>1.05555</v>
      </c>
      <c r="R236" s="137">
        <f>Q236*H236</f>
        <v>10.54811115</v>
      </c>
      <c r="S236" s="137">
        <v>0</v>
      </c>
      <c r="T236" s="138">
        <f>S236*H236</f>
        <v>0</v>
      </c>
      <c r="AR236" s="139" t="s">
        <v>86</v>
      </c>
      <c r="AT236" s="139" t="s">
        <v>143</v>
      </c>
      <c r="AU236" s="139" t="s">
        <v>80</v>
      </c>
      <c r="AY236" s="17" t="s">
        <v>141</v>
      </c>
      <c r="BE236" s="140">
        <f>IF(N236="základní",J236,0)</f>
        <v>0</v>
      </c>
      <c r="BF236" s="140">
        <f>IF(N236="snížená",J236,0)</f>
        <v>0</v>
      </c>
      <c r="BG236" s="140">
        <f>IF(N236="zákl. přenesená",J236,0)</f>
        <v>0</v>
      </c>
      <c r="BH236" s="140">
        <f>IF(N236="sníž. přenesená",J236,0)</f>
        <v>0</v>
      </c>
      <c r="BI236" s="140">
        <f>IF(N236="nulová",J236,0)</f>
        <v>0</v>
      </c>
      <c r="BJ236" s="17" t="s">
        <v>15</v>
      </c>
      <c r="BK236" s="140">
        <f>ROUND(I236*H236,2)</f>
        <v>0</v>
      </c>
      <c r="BL236" s="17" t="s">
        <v>86</v>
      </c>
      <c r="BM236" s="139" t="s">
        <v>355</v>
      </c>
    </row>
    <row r="237" spans="2:47" s="1" customFormat="1" ht="11.25">
      <c r="B237" s="32"/>
      <c r="D237" s="141" t="s">
        <v>149</v>
      </c>
      <c r="F237" s="142" t="s">
        <v>356</v>
      </c>
      <c r="I237" s="143"/>
      <c r="L237" s="32"/>
      <c r="M237" s="144"/>
      <c r="T237" s="53"/>
      <c r="AT237" s="17" t="s">
        <v>149</v>
      </c>
      <c r="AU237" s="17" t="s">
        <v>80</v>
      </c>
    </row>
    <row r="238" spans="2:51" s="14" customFormat="1" ht="11.25">
      <c r="B238" s="160"/>
      <c r="D238" s="146" t="s">
        <v>151</v>
      </c>
      <c r="E238" s="161" t="s">
        <v>3</v>
      </c>
      <c r="F238" s="162" t="s">
        <v>283</v>
      </c>
      <c r="H238" s="161" t="s">
        <v>3</v>
      </c>
      <c r="I238" s="163"/>
      <c r="L238" s="160"/>
      <c r="M238" s="164"/>
      <c r="T238" s="165"/>
      <c r="AT238" s="161" t="s">
        <v>151</v>
      </c>
      <c r="AU238" s="161" t="s">
        <v>80</v>
      </c>
      <c r="AV238" s="14" t="s">
        <v>15</v>
      </c>
      <c r="AW238" s="14" t="s">
        <v>33</v>
      </c>
      <c r="AX238" s="14" t="s">
        <v>72</v>
      </c>
      <c r="AY238" s="161" t="s">
        <v>141</v>
      </c>
    </row>
    <row r="239" spans="2:51" s="12" customFormat="1" ht="11.25">
      <c r="B239" s="145"/>
      <c r="D239" s="146" t="s">
        <v>151</v>
      </c>
      <c r="E239" s="147" t="s">
        <v>3</v>
      </c>
      <c r="F239" s="148" t="s">
        <v>357</v>
      </c>
      <c r="H239" s="149">
        <v>9.253</v>
      </c>
      <c r="I239" s="150"/>
      <c r="L239" s="145"/>
      <c r="M239" s="151"/>
      <c r="T239" s="152"/>
      <c r="AT239" s="147" t="s">
        <v>151</v>
      </c>
      <c r="AU239" s="147" t="s">
        <v>80</v>
      </c>
      <c r="AV239" s="12" t="s">
        <v>80</v>
      </c>
      <c r="AW239" s="12" t="s">
        <v>33</v>
      </c>
      <c r="AX239" s="12" t="s">
        <v>15</v>
      </c>
      <c r="AY239" s="147" t="s">
        <v>141</v>
      </c>
    </row>
    <row r="240" spans="2:51" s="12" customFormat="1" ht="11.25">
      <c r="B240" s="145"/>
      <c r="D240" s="146" t="s">
        <v>151</v>
      </c>
      <c r="F240" s="148" t="s">
        <v>358</v>
      </c>
      <c r="H240" s="149">
        <v>9.993</v>
      </c>
      <c r="I240" s="150"/>
      <c r="L240" s="145"/>
      <c r="M240" s="151"/>
      <c r="T240" s="152"/>
      <c r="AT240" s="147" t="s">
        <v>151</v>
      </c>
      <c r="AU240" s="147" t="s">
        <v>80</v>
      </c>
      <c r="AV240" s="12" t="s">
        <v>80</v>
      </c>
      <c r="AW240" s="12" t="s">
        <v>4</v>
      </c>
      <c r="AX240" s="12" t="s">
        <v>15</v>
      </c>
      <c r="AY240" s="147" t="s">
        <v>141</v>
      </c>
    </row>
    <row r="241" spans="2:63" s="11" customFormat="1" ht="22.9" customHeight="1">
      <c r="B241" s="115"/>
      <c r="D241" s="116" t="s">
        <v>71</v>
      </c>
      <c r="E241" s="125" t="s">
        <v>172</v>
      </c>
      <c r="F241" s="125" t="s">
        <v>359</v>
      </c>
      <c r="I241" s="118"/>
      <c r="J241" s="126">
        <f>BK241</f>
        <v>0</v>
      </c>
      <c r="L241" s="115"/>
      <c r="M241" s="120"/>
      <c r="P241" s="121">
        <f>SUM(P242:P254)</f>
        <v>0</v>
      </c>
      <c r="R241" s="121">
        <f>SUM(R242:R254)</f>
        <v>57.30803279999999</v>
      </c>
      <c r="T241" s="122">
        <f>SUM(T242:T254)</f>
        <v>0</v>
      </c>
      <c r="AR241" s="116" t="s">
        <v>15</v>
      </c>
      <c r="AT241" s="123" t="s">
        <v>71</v>
      </c>
      <c r="AU241" s="123" t="s">
        <v>15</v>
      </c>
      <c r="AY241" s="116" t="s">
        <v>141</v>
      </c>
      <c r="BK241" s="124">
        <f>SUM(BK242:BK254)</f>
        <v>0</v>
      </c>
    </row>
    <row r="242" spans="2:65" s="1" customFormat="1" ht="37.9" customHeight="1">
      <c r="B242" s="127"/>
      <c r="C242" s="128" t="s">
        <v>360</v>
      </c>
      <c r="D242" s="128" t="s">
        <v>143</v>
      </c>
      <c r="E242" s="129" t="s">
        <v>361</v>
      </c>
      <c r="F242" s="130" t="s">
        <v>362</v>
      </c>
      <c r="G242" s="131" t="s">
        <v>146</v>
      </c>
      <c r="H242" s="132">
        <v>196.84</v>
      </c>
      <c r="I242" s="133"/>
      <c r="J242" s="134">
        <f>ROUND(I242*H242,2)</f>
        <v>0</v>
      </c>
      <c r="K242" s="130" t="s">
        <v>147</v>
      </c>
      <c r="L242" s="32"/>
      <c r="M242" s="135" t="s">
        <v>3</v>
      </c>
      <c r="N242" s="136" t="s">
        <v>43</v>
      </c>
      <c r="P242" s="137">
        <f>O242*H242</f>
        <v>0</v>
      </c>
      <c r="Q242" s="137">
        <v>0</v>
      </c>
      <c r="R242" s="137">
        <f>Q242*H242</f>
        <v>0</v>
      </c>
      <c r="S242" s="137">
        <v>0</v>
      </c>
      <c r="T242" s="138">
        <f>S242*H242</f>
        <v>0</v>
      </c>
      <c r="AR242" s="139" t="s">
        <v>86</v>
      </c>
      <c r="AT242" s="139" t="s">
        <v>143</v>
      </c>
      <c r="AU242" s="139" t="s">
        <v>80</v>
      </c>
      <c r="AY242" s="17" t="s">
        <v>141</v>
      </c>
      <c r="BE242" s="140">
        <f>IF(N242="základní",J242,0)</f>
        <v>0</v>
      </c>
      <c r="BF242" s="140">
        <f>IF(N242="snížená",J242,0)</f>
        <v>0</v>
      </c>
      <c r="BG242" s="140">
        <f>IF(N242="zákl. přenesená",J242,0)</f>
        <v>0</v>
      </c>
      <c r="BH242" s="140">
        <f>IF(N242="sníž. přenesená",J242,0)</f>
        <v>0</v>
      </c>
      <c r="BI242" s="140">
        <f>IF(N242="nulová",J242,0)</f>
        <v>0</v>
      </c>
      <c r="BJ242" s="17" t="s">
        <v>15</v>
      </c>
      <c r="BK242" s="140">
        <f>ROUND(I242*H242,2)</f>
        <v>0</v>
      </c>
      <c r="BL242" s="17" t="s">
        <v>86</v>
      </c>
      <c r="BM242" s="139" t="s">
        <v>363</v>
      </c>
    </row>
    <row r="243" spans="2:47" s="1" customFormat="1" ht="11.25">
      <c r="B243" s="32"/>
      <c r="D243" s="141" t="s">
        <v>149</v>
      </c>
      <c r="F243" s="142" t="s">
        <v>364</v>
      </c>
      <c r="I243" s="143"/>
      <c r="L243" s="32"/>
      <c r="M243" s="144"/>
      <c r="T243" s="53"/>
      <c r="AT243" s="17" t="s">
        <v>149</v>
      </c>
      <c r="AU243" s="17" t="s">
        <v>80</v>
      </c>
    </row>
    <row r="244" spans="2:65" s="1" customFormat="1" ht="44.25" customHeight="1">
      <c r="B244" s="127"/>
      <c r="C244" s="128" t="s">
        <v>365</v>
      </c>
      <c r="D244" s="128" t="s">
        <v>143</v>
      </c>
      <c r="E244" s="129" t="s">
        <v>366</v>
      </c>
      <c r="F244" s="130" t="s">
        <v>367</v>
      </c>
      <c r="G244" s="131" t="s">
        <v>146</v>
      </c>
      <c r="H244" s="132">
        <v>196.84</v>
      </c>
      <c r="I244" s="133"/>
      <c r="J244" s="134">
        <f>ROUND(I244*H244,2)</f>
        <v>0</v>
      </c>
      <c r="K244" s="130" t="s">
        <v>147</v>
      </c>
      <c r="L244" s="32"/>
      <c r="M244" s="135" t="s">
        <v>3</v>
      </c>
      <c r="N244" s="136" t="s">
        <v>43</v>
      </c>
      <c r="P244" s="137">
        <f>O244*H244</f>
        <v>0</v>
      </c>
      <c r="Q244" s="137">
        <v>0</v>
      </c>
      <c r="R244" s="137">
        <f>Q244*H244</f>
        <v>0</v>
      </c>
      <c r="S244" s="137">
        <v>0</v>
      </c>
      <c r="T244" s="138">
        <f>S244*H244</f>
        <v>0</v>
      </c>
      <c r="AR244" s="139" t="s">
        <v>86</v>
      </c>
      <c r="AT244" s="139" t="s">
        <v>143</v>
      </c>
      <c r="AU244" s="139" t="s">
        <v>80</v>
      </c>
      <c r="AY244" s="17" t="s">
        <v>141</v>
      </c>
      <c r="BE244" s="140">
        <f>IF(N244="základní",J244,0)</f>
        <v>0</v>
      </c>
      <c r="BF244" s="140">
        <f>IF(N244="snížená",J244,0)</f>
        <v>0</v>
      </c>
      <c r="BG244" s="140">
        <f>IF(N244="zákl. přenesená",J244,0)</f>
        <v>0</v>
      </c>
      <c r="BH244" s="140">
        <f>IF(N244="sníž. přenesená",J244,0)</f>
        <v>0</v>
      </c>
      <c r="BI244" s="140">
        <f>IF(N244="nulová",J244,0)</f>
        <v>0</v>
      </c>
      <c r="BJ244" s="17" t="s">
        <v>15</v>
      </c>
      <c r="BK244" s="140">
        <f>ROUND(I244*H244,2)</f>
        <v>0</v>
      </c>
      <c r="BL244" s="17" t="s">
        <v>86</v>
      </c>
      <c r="BM244" s="139" t="s">
        <v>368</v>
      </c>
    </row>
    <row r="245" spans="2:47" s="1" customFormat="1" ht="11.25">
      <c r="B245" s="32"/>
      <c r="D245" s="141" t="s">
        <v>149</v>
      </c>
      <c r="F245" s="142" t="s">
        <v>369</v>
      </c>
      <c r="I245" s="143"/>
      <c r="L245" s="32"/>
      <c r="M245" s="144"/>
      <c r="T245" s="53"/>
      <c r="AT245" s="17" t="s">
        <v>149</v>
      </c>
      <c r="AU245" s="17" t="s">
        <v>80</v>
      </c>
    </row>
    <row r="246" spans="2:65" s="1" customFormat="1" ht="44.25" customHeight="1">
      <c r="B246" s="127"/>
      <c r="C246" s="128" t="s">
        <v>370</v>
      </c>
      <c r="D246" s="128" t="s">
        <v>143</v>
      </c>
      <c r="E246" s="129" t="s">
        <v>371</v>
      </c>
      <c r="F246" s="130" t="s">
        <v>372</v>
      </c>
      <c r="G246" s="131" t="s">
        <v>146</v>
      </c>
      <c r="H246" s="132">
        <v>196.84</v>
      </c>
      <c r="I246" s="133"/>
      <c r="J246" s="134">
        <f>ROUND(I246*H246,2)</f>
        <v>0</v>
      </c>
      <c r="K246" s="130" t="s">
        <v>147</v>
      </c>
      <c r="L246" s="32"/>
      <c r="M246" s="135" t="s">
        <v>3</v>
      </c>
      <c r="N246" s="136" t="s">
        <v>43</v>
      </c>
      <c r="P246" s="137">
        <f>O246*H246</f>
        <v>0</v>
      </c>
      <c r="Q246" s="137">
        <v>0</v>
      </c>
      <c r="R246" s="137">
        <f>Q246*H246</f>
        <v>0</v>
      </c>
      <c r="S246" s="137">
        <v>0</v>
      </c>
      <c r="T246" s="138">
        <f>S246*H246</f>
        <v>0</v>
      </c>
      <c r="AR246" s="139" t="s">
        <v>86</v>
      </c>
      <c r="AT246" s="139" t="s">
        <v>143</v>
      </c>
      <c r="AU246" s="139" t="s">
        <v>80</v>
      </c>
      <c r="AY246" s="17" t="s">
        <v>141</v>
      </c>
      <c r="BE246" s="140">
        <f>IF(N246="základní",J246,0)</f>
        <v>0</v>
      </c>
      <c r="BF246" s="140">
        <f>IF(N246="snížená",J246,0)</f>
        <v>0</v>
      </c>
      <c r="BG246" s="140">
        <f>IF(N246="zákl. přenesená",J246,0)</f>
        <v>0</v>
      </c>
      <c r="BH246" s="140">
        <f>IF(N246="sníž. přenesená",J246,0)</f>
        <v>0</v>
      </c>
      <c r="BI246" s="140">
        <f>IF(N246="nulová",J246,0)</f>
        <v>0</v>
      </c>
      <c r="BJ246" s="17" t="s">
        <v>15</v>
      </c>
      <c r="BK246" s="140">
        <f>ROUND(I246*H246,2)</f>
        <v>0</v>
      </c>
      <c r="BL246" s="17" t="s">
        <v>86</v>
      </c>
      <c r="BM246" s="139" t="s">
        <v>373</v>
      </c>
    </row>
    <row r="247" spans="2:47" s="1" customFormat="1" ht="11.25">
      <c r="B247" s="32"/>
      <c r="D247" s="141" t="s">
        <v>149</v>
      </c>
      <c r="F247" s="142" t="s">
        <v>374</v>
      </c>
      <c r="I247" s="143"/>
      <c r="L247" s="32"/>
      <c r="M247" s="144"/>
      <c r="T247" s="53"/>
      <c r="AT247" s="17" t="s">
        <v>149</v>
      </c>
      <c r="AU247" s="17" t="s">
        <v>80</v>
      </c>
    </row>
    <row r="248" spans="2:65" s="1" customFormat="1" ht="78" customHeight="1">
      <c r="B248" s="127"/>
      <c r="C248" s="128" t="s">
        <v>375</v>
      </c>
      <c r="D248" s="128" t="s">
        <v>143</v>
      </c>
      <c r="E248" s="129" t="s">
        <v>376</v>
      </c>
      <c r="F248" s="130" t="s">
        <v>377</v>
      </c>
      <c r="G248" s="131" t="s">
        <v>146</v>
      </c>
      <c r="H248" s="132">
        <v>196.84</v>
      </c>
      <c r="I248" s="133"/>
      <c r="J248" s="134">
        <f>ROUND(I248*H248,2)</f>
        <v>0</v>
      </c>
      <c r="K248" s="130" t="s">
        <v>147</v>
      </c>
      <c r="L248" s="32"/>
      <c r="M248" s="135" t="s">
        <v>3</v>
      </c>
      <c r="N248" s="136" t="s">
        <v>43</v>
      </c>
      <c r="P248" s="137">
        <f>O248*H248</f>
        <v>0</v>
      </c>
      <c r="Q248" s="137">
        <v>0.11162</v>
      </c>
      <c r="R248" s="137">
        <f>Q248*H248</f>
        <v>21.9712808</v>
      </c>
      <c r="S248" s="137">
        <v>0</v>
      </c>
      <c r="T248" s="138">
        <f>S248*H248</f>
        <v>0</v>
      </c>
      <c r="AR248" s="139" t="s">
        <v>86</v>
      </c>
      <c r="AT248" s="139" t="s">
        <v>143</v>
      </c>
      <c r="AU248" s="139" t="s">
        <v>80</v>
      </c>
      <c r="AY248" s="17" t="s">
        <v>141</v>
      </c>
      <c r="BE248" s="140">
        <f>IF(N248="základní",J248,0)</f>
        <v>0</v>
      </c>
      <c r="BF248" s="140">
        <f>IF(N248="snížená",J248,0)</f>
        <v>0</v>
      </c>
      <c r="BG248" s="140">
        <f>IF(N248="zákl. přenesená",J248,0)</f>
        <v>0</v>
      </c>
      <c r="BH248" s="140">
        <f>IF(N248="sníž. přenesená",J248,0)</f>
        <v>0</v>
      </c>
      <c r="BI248" s="140">
        <f>IF(N248="nulová",J248,0)</f>
        <v>0</v>
      </c>
      <c r="BJ248" s="17" t="s">
        <v>15</v>
      </c>
      <c r="BK248" s="140">
        <f>ROUND(I248*H248,2)</f>
        <v>0</v>
      </c>
      <c r="BL248" s="17" t="s">
        <v>86</v>
      </c>
      <c r="BM248" s="139" t="s">
        <v>378</v>
      </c>
    </row>
    <row r="249" spans="2:47" s="1" customFormat="1" ht="11.25">
      <c r="B249" s="32"/>
      <c r="D249" s="141" t="s">
        <v>149</v>
      </c>
      <c r="F249" s="142" t="s">
        <v>379</v>
      </c>
      <c r="I249" s="143"/>
      <c r="L249" s="32"/>
      <c r="M249" s="144"/>
      <c r="T249" s="53"/>
      <c r="AT249" s="17" t="s">
        <v>149</v>
      </c>
      <c r="AU249" s="17" t="s">
        <v>80</v>
      </c>
    </row>
    <row r="250" spans="2:51" s="12" customFormat="1" ht="11.25">
      <c r="B250" s="145"/>
      <c r="D250" s="146" t="s">
        <v>151</v>
      </c>
      <c r="E250" s="147" t="s">
        <v>3</v>
      </c>
      <c r="F250" s="148" t="s">
        <v>152</v>
      </c>
      <c r="H250" s="149">
        <v>200</v>
      </c>
      <c r="I250" s="150"/>
      <c r="L250" s="145"/>
      <c r="M250" s="151"/>
      <c r="T250" s="152"/>
      <c r="AT250" s="147" t="s">
        <v>151</v>
      </c>
      <c r="AU250" s="147" t="s">
        <v>80</v>
      </c>
      <c r="AV250" s="12" t="s">
        <v>80</v>
      </c>
      <c r="AW250" s="12" t="s">
        <v>33</v>
      </c>
      <c r="AX250" s="12" t="s">
        <v>72</v>
      </c>
      <c r="AY250" s="147" t="s">
        <v>141</v>
      </c>
    </row>
    <row r="251" spans="2:51" s="12" customFormat="1" ht="11.25">
      <c r="B251" s="145"/>
      <c r="D251" s="146" t="s">
        <v>151</v>
      </c>
      <c r="E251" s="147" t="s">
        <v>3</v>
      </c>
      <c r="F251" s="148" t="s">
        <v>171</v>
      </c>
      <c r="H251" s="149">
        <v>-3.16</v>
      </c>
      <c r="I251" s="150"/>
      <c r="L251" s="145"/>
      <c r="M251" s="151"/>
      <c r="T251" s="152"/>
      <c r="AT251" s="147" t="s">
        <v>151</v>
      </c>
      <c r="AU251" s="147" t="s">
        <v>80</v>
      </c>
      <c r="AV251" s="12" t="s">
        <v>80</v>
      </c>
      <c r="AW251" s="12" t="s">
        <v>33</v>
      </c>
      <c r="AX251" s="12" t="s">
        <v>72</v>
      </c>
      <c r="AY251" s="147" t="s">
        <v>141</v>
      </c>
    </row>
    <row r="252" spans="2:51" s="13" customFormat="1" ht="11.25">
      <c r="B252" s="153"/>
      <c r="D252" s="146" t="s">
        <v>151</v>
      </c>
      <c r="E252" s="154" t="s">
        <v>3</v>
      </c>
      <c r="F252" s="155" t="s">
        <v>153</v>
      </c>
      <c r="H252" s="156">
        <v>196.84</v>
      </c>
      <c r="I252" s="157"/>
      <c r="L252" s="153"/>
      <c r="M252" s="158"/>
      <c r="T252" s="159"/>
      <c r="AT252" s="154" t="s">
        <v>151</v>
      </c>
      <c r="AU252" s="154" t="s">
        <v>80</v>
      </c>
      <c r="AV252" s="13" t="s">
        <v>86</v>
      </c>
      <c r="AW252" s="13" t="s">
        <v>33</v>
      </c>
      <c r="AX252" s="13" t="s">
        <v>15</v>
      </c>
      <c r="AY252" s="154" t="s">
        <v>141</v>
      </c>
    </row>
    <row r="253" spans="2:65" s="1" customFormat="1" ht="21.75" customHeight="1">
      <c r="B253" s="127"/>
      <c r="C253" s="166" t="s">
        <v>380</v>
      </c>
      <c r="D253" s="166" t="s">
        <v>245</v>
      </c>
      <c r="E253" s="167" t="s">
        <v>381</v>
      </c>
      <c r="F253" s="168" t="s">
        <v>382</v>
      </c>
      <c r="G253" s="169" t="s">
        <v>146</v>
      </c>
      <c r="H253" s="170">
        <v>200.777</v>
      </c>
      <c r="I253" s="171"/>
      <c r="J253" s="172">
        <f>ROUND(I253*H253,2)</f>
        <v>0</v>
      </c>
      <c r="K253" s="168" t="s">
        <v>147</v>
      </c>
      <c r="L253" s="173"/>
      <c r="M253" s="174" t="s">
        <v>3</v>
      </c>
      <c r="N253" s="175" t="s">
        <v>43</v>
      </c>
      <c r="P253" s="137">
        <f>O253*H253</f>
        <v>0</v>
      </c>
      <c r="Q253" s="137">
        <v>0.176</v>
      </c>
      <c r="R253" s="137">
        <f>Q253*H253</f>
        <v>35.336752</v>
      </c>
      <c r="S253" s="137">
        <v>0</v>
      </c>
      <c r="T253" s="138">
        <f>S253*H253</f>
        <v>0</v>
      </c>
      <c r="AR253" s="139" t="s">
        <v>196</v>
      </c>
      <c r="AT253" s="139" t="s">
        <v>245</v>
      </c>
      <c r="AU253" s="139" t="s">
        <v>80</v>
      </c>
      <c r="AY253" s="17" t="s">
        <v>141</v>
      </c>
      <c r="BE253" s="140">
        <f>IF(N253="základní",J253,0)</f>
        <v>0</v>
      </c>
      <c r="BF253" s="140">
        <f>IF(N253="snížená",J253,0)</f>
        <v>0</v>
      </c>
      <c r="BG253" s="140">
        <f>IF(N253="zákl. přenesená",J253,0)</f>
        <v>0</v>
      </c>
      <c r="BH253" s="140">
        <f>IF(N253="sníž. přenesená",J253,0)</f>
        <v>0</v>
      </c>
      <c r="BI253" s="140">
        <f>IF(N253="nulová",J253,0)</f>
        <v>0</v>
      </c>
      <c r="BJ253" s="17" t="s">
        <v>15</v>
      </c>
      <c r="BK253" s="140">
        <f>ROUND(I253*H253,2)</f>
        <v>0</v>
      </c>
      <c r="BL253" s="17" t="s">
        <v>86</v>
      </c>
      <c r="BM253" s="139" t="s">
        <v>383</v>
      </c>
    </row>
    <row r="254" spans="2:51" s="12" customFormat="1" ht="11.25">
      <c r="B254" s="145"/>
      <c r="D254" s="146" t="s">
        <v>151</v>
      </c>
      <c r="F254" s="148" t="s">
        <v>384</v>
      </c>
      <c r="H254" s="149">
        <v>200.777</v>
      </c>
      <c r="I254" s="150"/>
      <c r="L254" s="145"/>
      <c r="M254" s="151"/>
      <c r="T254" s="152"/>
      <c r="AT254" s="147" t="s">
        <v>151</v>
      </c>
      <c r="AU254" s="147" t="s">
        <v>80</v>
      </c>
      <c r="AV254" s="12" t="s">
        <v>80</v>
      </c>
      <c r="AW254" s="12" t="s">
        <v>4</v>
      </c>
      <c r="AX254" s="12" t="s">
        <v>15</v>
      </c>
      <c r="AY254" s="147" t="s">
        <v>141</v>
      </c>
    </row>
    <row r="255" spans="2:63" s="11" customFormat="1" ht="22.9" customHeight="1">
      <c r="B255" s="115"/>
      <c r="D255" s="116" t="s">
        <v>71</v>
      </c>
      <c r="E255" s="125" t="s">
        <v>179</v>
      </c>
      <c r="F255" s="125" t="s">
        <v>385</v>
      </c>
      <c r="I255" s="118"/>
      <c r="J255" s="126">
        <f>BK255</f>
        <v>0</v>
      </c>
      <c r="L255" s="115"/>
      <c r="M255" s="120"/>
      <c r="P255" s="121">
        <f>P256+P275+P368</f>
        <v>0</v>
      </c>
      <c r="R255" s="121">
        <f>R256+R275+R368</f>
        <v>36.73223949999999</v>
      </c>
      <c r="T255" s="122">
        <f>T256+T275+T368</f>
        <v>0</v>
      </c>
      <c r="AR255" s="116" t="s">
        <v>15</v>
      </c>
      <c r="AT255" s="123" t="s">
        <v>71</v>
      </c>
      <c r="AU255" s="123" t="s">
        <v>15</v>
      </c>
      <c r="AY255" s="116" t="s">
        <v>141</v>
      </c>
      <c r="BK255" s="124">
        <f>BK256+BK275+BK368</f>
        <v>0</v>
      </c>
    </row>
    <row r="256" spans="2:63" s="11" customFormat="1" ht="20.85" customHeight="1">
      <c r="B256" s="115"/>
      <c r="D256" s="116" t="s">
        <v>71</v>
      </c>
      <c r="E256" s="125" t="s">
        <v>386</v>
      </c>
      <c r="F256" s="125" t="s">
        <v>387</v>
      </c>
      <c r="I256" s="118"/>
      <c r="J256" s="126">
        <f>BK256</f>
        <v>0</v>
      </c>
      <c r="L256" s="115"/>
      <c r="M256" s="120"/>
      <c r="P256" s="121">
        <f>SUM(P257:P274)</f>
        <v>0</v>
      </c>
      <c r="R256" s="121">
        <f>SUM(R257:R274)</f>
        <v>0.0225</v>
      </c>
      <c r="T256" s="122">
        <f>SUM(T257:T274)</f>
        <v>0</v>
      </c>
      <c r="AR256" s="116" t="s">
        <v>15</v>
      </c>
      <c r="AT256" s="123" t="s">
        <v>71</v>
      </c>
      <c r="AU256" s="123" t="s">
        <v>80</v>
      </c>
      <c r="AY256" s="116" t="s">
        <v>141</v>
      </c>
      <c r="BK256" s="124">
        <f>SUM(BK257:BK274)</f>
        <v>0</v>
      </c>
    </row>
    <row r="257" spans="2:65" s="1" customFormat="1" ht="24.2" customHeight="1">
      <c r="B257" s="127"/>
      <c r="C257" s="128" t="s">
        <v>388</v>
      </c>
      <c r="D257" s="128" t="s">
        <v>143</v>
      </c>
      <c r="E257" s="129" t="s">
        <v>389</v>
      </c>
      <c r="F257" s="130" t="s">
        <v>390</v>
      </c>
      <c r="G257" s="131" t="s">
        <v>230</v>
      </c>
      <c r="H257" s="132">
        <v>15</v>
      </c>
      <c r="I257" s="133"/>
      <c r="J257" s="134">
        <f>ROUND(I257*H257,2)</f>
        <v>0</v>
      </c>
      <c r="K257" s="130" t="s">
        <v>147</v>
      </c>
      <c r="L257" s="32"/>
      <c r="M257" s="135" t="s">
        <v>3</v>
      </c>
      <c r="N257" s="136" t="s">
        <v>43</v>
      </c>
      <c r="P257" s="137">
        <f>O257*H257</f>
        <v>0</v>
      </c>
      <c r="Q257" s="137">
        <v>0.0015</v>
      </c>
      <c r="R257" s="137">
        <f>Q257*H257</f>
        <v>0.0225</v>
      </c>
      <c r="S257" s="137">
        <v>0</v>
      </c>
      <c r="T257" s="138">
        <f>S257*H257</f>
        <v>0</v>
      </c>
      <c r="AR257" s="139" t="s">
        <v>86</v>
      </c>
      <c r="AT257" s="139" t="s">
        <v>143</v>
      </c>
      <c r="AU257" s="139" t="s">
        <v>83</v>
      </c>
      <c r="AY257" s="17" t="s">
        <v>141</v>
      </c>
      <c r="BE257" s="140">
        <f>IF(N257="základní",J257,0)</f>
        <v>0</v>
      </c>
      <c r="BF257" s="140">
        <f>IF(N257="snížená",J257,0)</f>
        <v>0</v>
      </c>
      <c r="BG257" s="140">
        <f>IF(N257="zákl. přenesená",J257,0)</f>
        <v>0</v>
      </c>
      <c r="BH257" s="140">
        <f>IF(N257="sníž. přenesená",J257,0)</f>
        <v>0</v>
      </c>
      <c r="BI257" s="140">
        <f>IF(N257="nulová",J257,0)</f>
        <v>0</v>
      </c>
      <c r="BJ257" s="17" t="s">
        <v>15</v>
      </c>
      <c r="BK257" s="140">
        <f>ROUND(I257*H257,2)</f>
        <v>0</v>
      </c>
      <c r="BL257" s="17" t="s">
        <v>86</v>
      </c>
      <c r="BM257" s="139" t="s">
        <v>391</v>
      </c>
    </row>
    <row r="258" spans="2:47" s="1" customFormat="1" ht="11.25">
      <c r="B258" s="32"/>
      <c r="D258" s="141" t="s">
        <v>149</v>
      </c>
      <c r="F258" s="142" t="s">
        <v>392</v>
      </c>
      <c r="I258" s="143"/>
      <c r="L258" s="32"/>
      <c r="M258" s="144"/>
      <c r="T258" s="53"/>
      <c r="AT258" s="17" t="s">
        <v>149</v>
      </c>
      <c r="AU258" s="17" t="s">
        <v>83</v>
      </c>
    </row>
    <row r="259" spans="2:51" s="14" customFormat="1" ht="11.25">
      <c r="B259" s="160"/>
      <c r="D259" s="146" t="s">
        <v>151</v>
      </c>
      <c r="E259" s="161" t="s">
        <v>3</v>
      </c>
      <c r="F259" s="162" t="s">
        <v>393</v>
      </c>
      <c r="H259" s="161" t="s">
        <v>3</v>
      </c>
      <c r="I259" s="163"/>
      <c r="L259" s="160"/>
      <c r="M259" s="164"/>
      <c r="T259" s="165"/>
      <c r="AT259" s="161" t="s">
        <v>151</v>
      </c>
      <c r="AU259" s="161" t="s">
        <v>83</v>
      </c>
      <c r="AV259" s="14" t="s">
        <v>15</v>
      </c>
      <c r="AW259" s="14" t="s">
        <v>33</v>
      </c>
      <c r="AX259" s="14" t="s">
        <v>72</v>
      </c>
      <c r="AY259" s="161" t="s">
        <v>141</v>
      </c>
    </row>
    <row r="260" spans="2:51" s="12" customFormat="1" ht="11.25">
      <c r="B260" s="145"/>
      <c r="D260" s="146" t="s">
        <v>151</v>
      </c>
      <c r="E260" s="147" t="s">
        <v>3</v>
      </c>
      <c r="F260" s="148" t="s">
        <v>394</v>
      </c>
      <c r="H260" s="149">
        <v>15</v>
      </c>
      <c r="I260" s="150"/>
      <c r="L260" s="145"/>
      <c r="M260" s="151"/>
      <c r="T260" s="152"/>
      <c r="AT260" s="147" t="s">
        <v>151</v>
      </c>
      <c r="AU260" s="147" t="s">
        <v>83</v>
      </c>
      <c r="AV260" s="12" t="s">
        <v>80</v>
      </c>
      <c r="AW260" s="12" t="s">
        <v>33</v>
      </c>
      <c r="AX260" s="12" t="s">
        <v>15</v>
      </c>
      <c r="AY260" s="147" t="s">
        <v>141</v>
      </c>
    </row>
    <row r="261" spans="2:65" s="1" customFormat="1" ht="37.9" customHeight="1">
      <c r="B261" s="127"/>
      <c r="C261" s="128" t="s">
        <v>395</v>
      </c>
      <c r="D261" s="128" t="s">
        <v>143</v>
      </c>
      <c r="E261" s="129" t="s">
        <v>396</v>
      </c>
      <c r="F261" s="130" t="s">
        <v>397</v>
      </c>
      <c r="G261" s="131" t="s">
        <v>146</v>
      </c>
      <c r="H261" s="132">
        <v>47.924</v>
      </c>
      <c r="I261" s="133"/>
      <c r="J261" s="134">
        <f>ROUND(I261*H261,2)</f>
        <v>0</v>
      </c>
      <c r="K261" s="130" t="s">
        <v>147</v>
      </c>
      <c r="L261" s="32"/>
      <c r="M261" s="135" t="s">
        <v>3</v>
      </c>
      <c r="N261" s="136" t="s">
        <v>43</v>
      </c>
      <c r="P261" s="137">
        <f>O261*H261</f>
        <v>0</v>
      </c>
      <c r="Q261" s="137">
        <v>0</v>
      </c>
      <c r="R261" s="137">
        <f>Q261*H261</f>
        <v>0</v>
      </c>
      <c r="S261" s="137">
        <v>0</v>
      </c>
      <c r="T261" s="138">
        <f>S261*H261</f>
        <v>0</v>
      </c>
      <c r="AR261" s="139" t="s">
        <v>86</v>
      </c>
      <c r="AT261" s="139" t="s">
        <v>143</v>
      </c>
      <c r="AU261" s="139" t="s">
        <v>83</v>
      </c>
      <c r="AY261" s="17" t="s">
        <v>141</v>
      </c>
      <c r="BE261" s="140">
        <f>IF(N261="základní",J261,0)</f>
        <v>0</v>
      </c>
      <c r="BF261" s="140">
        <f>IF(N261="snížená",J261,0)</f>
        <v>0</v>
      </c>
      <c r="BG261" s="140">
        <f>IF(N261="zákl. přenesená",J261,0)</f>
        <v>0</v>
      </c>
      <c r="BH261" s="140">
        <f>IF(N261="sníž. přenesená",J261,0)</f>
        <v>0</v>
      </c>
      <c r="BI261" s="140">
        <f>IF(N261="nulová",J261,0)</f>
        <v>0</v>
      </c>
      <c r="BJ261" s="17" t="s">
        <v>15</v>
      </c>
      <c r="BK261" s="140">
        <f>ROUND(I261*H261,2)</f>
        <v>0</v>
      </c>
      <c r="BL261" s="17" t="s">
        <v>86</v>
      </c>
      <c r="BM261" s="139" t="s">
        <v>398</v>
      </c>
    </row>
    <row r="262" spans="2:47" s="1" customFormat="1" ht="11.25">
      <c r="B262" s="32"/>
      <c r="D262" s="141" t="s">
        <v>149</v>
      </c>
      <c r="F262" s="142" t="s">
        <v>399</v>
      </c>
      <c r="I262" s="143"/>
      <c r="L262" s="32"/>
      <c r="M262" s="144"/>
      <c r="T262" s="53"/>
      <c r="AT262" s="17" t="s">
        <v>149</v>
      </c>
      <c r="AU262" s="17" t="s">
        <v>83</v>
      </c>
    </row>
    <row r="263" spans="2:51" s="12" customFormat="1" ht="11.25">
      <c r="B263" s="145"/>
      <c r="D263" s="146" t="s">
        <v>151</v>
      </c>
      <c r="E263" s="147" t="s">
        <v>3</v>
      </c>
      <c r="F263" s="148" t="s">
        <v>400</v>
      </c>
      <c r="H263" s="149">
        <v>3.92</v>
      </c>
      <c r="I263" s="150"/>
      <c r="L263" s="145"/>
      <c r="M263" s="151"/>
      <c r="T263" s="152"/>
      <c r="AT263" s="147" t="s">
        <v>151</v>
      </c>
      <c r="AU263" s="147" t="s">
        <v>83</v>
      </c>
      <c r="AV263" s="12" t="s">
        <v>80</v>
      </c>
      <c r="AW263" s="12" t="s">
        <v>33</v>
      </c>
      <c r="AX263" s="12" t="s">
        <v>72</v>
      </c>
      <c r="AY263" s="147" t="s">
        <v>141</v>
      </c>
    </row>
    <row r="264" spans="2:51" s="12" customFormat="1" ht="11.25">
      <c r="B264" s="145"/>
      <c r="D264" s="146" t="s">
        <v>151</v>
      </c>
      <c r="E264" s="147" t="s">
        <v>3</v>
      </c>
      <c r="F264" s="148" t="s">
        <v>401</v>
      </c>
      <c r="H264" s="149">
        <v>13.244</v>
      </c>
      <c r="I264" s="150"/>
      <c r="L264" s="145"/>
      <c r="M264" s="151"/>
      <c r="T264" s="152"/>
      <c r="AT264" s="147" t="s">
        <v>151</v>
      </c>
      <c r="AU264" s="147" t="s">
        <v>83</v>
      </c>
      <c r="AV264" s="12" t="s">
        <v>80</v>
      </c>
      <c r="AW264" s="12" t="s">
        <v>33</v>
      </c>
      <c r="AX264" s="12" t="s">
        <v>72</v>
      </c>
      <c r="AY264" s="147" t="s">
        <v>141</v>
      </c>
    </row>
    <row r="265" spans="2:51" s="12" customFormat="1" ht="11.25">
      <c r="B265" s="145"/>
      <c r="D265" s="146" t="s">
        <v>151</v>
      </c>
      <c r="E265" s="147" t="s">
        <v>3</v>
      </c>
      <c r="F265" s="148" t="s">
        <v>402</v>
      </c>
      <c r="H265" s="149">
        <v>11.76</v>
      </c>
      <c r="I265" s="150"/>
      <c r="L265" s="145"/>
      <c r="M265" s="151"/>
      <c r="T265" s="152"/>
      <c r="AT265" s="147" t="s">
        <v>151</v>
      </c>
      <c r="AU265" s="147" t="s">
        <v>83</v>
      </c>
      <c r="AV265" s="12" t="s">
        <v>80</v>
      </c>
      <c r="AW265" s="12" t="s">
        <v>33</v>
      </c>
      <c r="AX265" s="12" t="s">
        <v>72</v>
      </c>
      <c r="AY265" s="147" t="s">
        <v>141</v>
      </c>
    </row>
    <row r="266" spans="2:51" s="12" customFormat="1" ht="11.25">
      <c r="B266" s="145"/>
      <c r="D266" s="146" t="s">
        <v>151</v>
      </c>
      <c r="E266" s="147" t="s">
        <v>3</v>
      </c>
      <c r="F266" s="148" t="s">
        <v>403</v>
      </c>
      <c r="H266" s="149">
        <v>1.4</v>
      </c>
      <c r="I266" s="150"/>
      <c r="L266" s="145"/>
      <c r="M266" s="151"/>
      <c r="T266" s="152"/>
      <c r="AT266" s="147" t="s">
        <v>151</v>
      </c>
      <c r="AU266" s="147" t="s">
        <v>83</v>
      </c>
      <c r="AV266" s="12" t="s">
        <v>80</v>
      </c>
      <c r="AW266" s="12" t="s">
        <v>33</v>
      </c>
      <c r="AX266" s="12" t="s">
        <v>72</v>
      </c>
      <c r="AY266" s="147" t="s">
        <v>141</v>
      </c>
    </row>
    <row r="267" spans="2:51" s="12" customFormat="1" ht="11.25">
      <c r="B267" s="145"/>
      <c r="D267" s="146" t="s">
        <v>151</v>
      </c>
      <c r="E267" s="147" t="s">
        <v>3</v>
      </c>
      <c r="F267" s="148" t="s">
        <v>404</v>
      </c>
      <c r="H267" s="149">
        <v>3.92</v>
      </c>
      <c r="I267" s="150"/>
      <c r="L267" s="145"/>
      <c r="M267" s="151"/>
      <c r="T267" s="152"/>
      <c r="AT267" s="147" t="s">
        <v>151</v>
      </c>
      <c r="AU267" s="147" t="s">
        <v>83</v>
      </c>
      <c r="AV267" s="12" t="s">
        <v>80</v>
      </c>
      <c r="AW267" s="12" t="s">
        <v>33</v>
      </c>
      <c r="AX267" s="12" t="s">
        <v>72</v>
      </c>
      <c r="AY267" s="147" t="s">
        <v>141</v>
      </c>
    </row>
    <row r="268" spans="2:51" s="12" customFormat="1" ht="11.25">
      <c r="B268" s="145"/>
      <c r="D268" s="146" t="s">
        <v>151</v>
      </c>
      <c r="E268" s="147" t="s">
        <v>3</v>
      </c>
      <c r="F268" s="148" t="s">
        <v>405</v>
      </c>
      <c r="H268" s="149">
        <v>1.8</v>
      </c>
      <c r="I268" s="150"/>
      <c r="L268" s="145"/>
      <c r="M268" s="151"/>
      <c r="T268" s="152"/>
      <c r="AT268" s="147" t="s">
        <v>151</v>
      </c>
      <c r="AU268" s="147" t="s">
        <v>83</v>
      </c>
      <c r="AV268" s="12" t="s">
        <v>80</v>
      </c>
      <c r="AW268" s="12" t="s">
        <v>33</v>
      </c>
      <c r="AX268" s="12" t="s">
        <v>72</v>
      </c>
      <c r="AY268" s="147" t="s">
        <v>141</v>
      </c>
    </row>
    <row r="269" spans="2:51" s="12" customFormat="1" ht="11.25">
      <c r="B269" s="145"/>
      <c r="D269" s="146" t="s">
        <v>151</v>
      </c>
      <c r="E269" s="147" t="s">
        <v>3</v>
      </c>
      <c r="F269" s="148" t="s">
        <v>406</v>
      </c>
      <c r="H269" s="149">
        <v>5.4</v>
      </c>
      <c r="I269" s="150"/>
      <c r="L269" s="145"/>
      <c r="M269" s="151"/>
      <c r="T269" s="152"/>
      <c r="AT269" s="147" t="s">
        <v>151</v>
      </c>
      <c r="AU269" s="147" t="s">
        <v>83</v>
      </c>
      <c r="AV269" s="12" t="s">
        <v>80</v>
      </c>
      <c r="AW269" s="12" t="s">
        <v>33</v>
      </c>
      <c r="AX269" s="12" t="s">
        <v>72</v>
      </c>
      <c r="AY269" s="147" t="s">
        <v>141</v>
      </c>
    </row>
    <row r="270" spans="2:51" s="12" customFormat="1" ht="11.25">
      <c r="B270" s="145"/>
      <c r="D270" s="146" t="s">
        <v>151</v>
      </c>
      <c r="E270" s="147" t="s">
        <v>3</v>
      </c>
      <c r="F270" s="148" t="s">
        <v>407</v>
      </c>
      <c r="H270" s="149">
        <v>6.48</v>
      </c>
      <c r="I270" s="150"/>
      <c r="L270" s="145"/>
      <c r="M270" s="151"/>
      <c r="T270" s="152"/>
      <c r="AT270" s="147" t="s">
        <v>151</v>
      </c>
      <c r="AU270" s="147" t="s">
        <v>83</v>
      </c>
      <c r="AV270" s="12" t="s">
        <v>80</v>
      </c>
      <c r="AW270" s="12" t="s">
        <v>33</v>
      </c>
      <c r="AX270" s="12" t="s">
        <v>72</v>
      </c>
      <c r="AY270" s="147" t="s">
        <v>141</v>
      </c>
    </row>
    <row r="271" spans="2:51" s="13" customFormat="1" ht="11.25">
      <c r="B271" s="153"/>
      <c r="D271" s="146" t="s">
        <v>151</v>
      </c>
      <c r="E271" s="154" t="s">
        <v>3</v>
      </c>
      <c r="F271" s="155" t="s">
        <v>153</v>
      </c>
      <c r="H271" s="156">
        <v>47.92399999999999</v>
      </c>
      <c r="I271" s="157"/>
      <c r="L271" s="153"/>
      <c r="M271" s="158"/>
      <c r="T271" s="159"/>
      <c r="AT271" s="154" t="s">
        <v>151</v>
      </c>
      <c r="AU271" s="154" t="s">
        <v>83</v>
      </c>
      <c r="AV271" s="13" t="s">
        <v>86</v>
      </c>
      <c r="AW271" s="13" t="s">
        <v>33</v>
      </c>
      <c r="AX271" s="13" t="s">
        <v>15</v>
      </c>
      <c r="AY271" s="154" t="s">
        <v>141</v>
      </c>
    </row>
    <row r="272" spans="2:65" s="1" customFormat="1" ht="33" customHeight="1">
      <c r="B272" s="127"/>
      <c r="C272" s="128" t="s">
        <v>408</v>
      </c>
      <c r="D272" s="128" t="s">
        <v>143</v>
      </c>
      <c r="E272" s="129" t="s">
        <v>409</v>
      </c>
      <c r="F272" s="130" t="s">
        <v>410</v>
      </c>
      <c r="G272" s="131" t="s">
        <v>146</v>
      </c>
      <c r="H272" s="132">
        <v>232.47</v>
      </c>
      <c r="I272" s="133"/>
      <c r="J272" s="134">
        <f>ROUND(I272*H272,2)</f>
        <v>0</v>
      </c>
      <c r="K272" s="130" t="s">
        <v>147</v>
      </c>
      <c r="L272" s="32"/>
      <c r="M272" s="135" t="s">
        <v>3</v>
      </c>
      <c r="N272" s="136" t="s">
        <v>43</v>
      </c>
      <c r="P272" s="137">
        <f>O272*H272</f>
        <v>0</v>
      </c>
      <c r="Q272" s="137">
        <v>0</v>
      </c>
      <c r="R272" s="137">
        <f>Q272*H272</f>
        <v>0</v>
      </c>
      <c r="S272" s="137">
        <v>0</v>
      </c>
      <c r="T272" s="138">
        <f>S272*H272</f>
        <v>0</v>
      </c>
      <c r="AR272" s="139" t="s">
        <v>86</v>
      </c>
      <c r="AT272" s="139" t="s">
        <v>143</v>
      </c>
      <c r="AU272" s="139" t="s">
        <v>83</v>
      </c>
      <c r="AY272" s="17" t="s">
        <v>141</v>
      </c>
      <c r="BE272" s="140">
        <f>IF(N272="základní",J272,0)</f>
        <v>0</v>
      </c>
      <c r="BF272" s="140">
        <f>IF(N272="snížená",J272,0)</f>
        <v>0</v>
      </c>
      <c r="BG272" s="140">
        <f>IF(N272="zákl. přenesená",J272,0)</f>
        <v>0</v>
      </c>
      <c r="BH272" s="140">
        <f>IF(N272="sníž. přenesená",J272,0)</f>
        <v>0</v>
      </c>
      <c r="BI272" s="140">
        <f>IF(N272="nulová",J272,0)</f>
        <v>0</v>
      </c>
      <c r="BJ272" s="17" t="s">
        <v>15</v>
      </c>
      <c r="BK272" s="140">
        <f>ROUND(I272*H272,2)</f>
        <v>0</v>
      </c>
      <c r="BL272" s="17" t="s">
        <v>86</v>
      </c>
      <c r="BM272" s="139" t="s">
        <v>411</v>
      </c>
    </row>
    <row r="273" spans="2:47" s="1" customFormat="1" ht="11.25">
      <c r="B273" s="32"/>
      <c r="D273" s="141" t="s">
        <v>149</v>
      </c>
      <c r="F273" s="142" t="s">
        <v>412</v>
      </c>
      <c r="I273" s="143"/>
      <c r="L273" s="32"/>
      <c r="M273" s="144"/>
      <c r="T273" s="53"/>
      <c r="AT273" s="17" t="s">
        <v>149</v>
      </c>
      <c r="AU273" s="17" t="s">
        <v>83</v>
      </c>
    </row>
    <row r="274" spans="2:51" s="12" customFormat="1" ht="11.25">
      <c r="B274" s="145"/>
      <c r="D274" s="146" t="s">
        <v>151</v>
      </c>
      <c r="E274" s="147" t="s">
        <v>3</v>
      </c>
      <c r="F274" s="148" t="s">
        <v>413</v>
      </c>
      <c r="H274" s="149">
        <v>232.47</v>
      </c>
      <c r="I274" s="150"/>
      <c r="L274" s="145"/>
      <c r="M274" s="151"/>
      <c r="T274" s="152"/>
      <c r="AT274" s="147" t="s">
        <v>151</v>
      </c>
      <c r="AU274" s="147" t="s">
        <v>83</v>
      </c>
      <c r="AV274" s="12" t="s">
        <v>80</v>
      </c>
      <c r="AW274" s="12" t="s">
        <v>33</v>
      </c>
      <c r="AX274" s="12" t="s">
        <v>15</v>
      </c>
      <c r="AY274" s="147" t="s">
        <v>141</v>
      </c>
    </row>
    <row r="275" spans="2:63" s="11" customFormat="1" ht="20.85" customHeight="1">
      <c r="B275" s="115"/>
      <c r="D275" s="116" t="s">
        <v>71</v>
      </c>
      <c r="E275" s="125" t="s">
        <v>414</v>
      </c>
      <c r="F275" s="125" t="s">
        <v>415</v>
      </c>
      <c r="I275" s="118"/>
      <c r="J275" s="126">
        <f>BK275</f>
        <v>0</v>
      </c>
      <c r="L275" s="115"/>
      <c r="M275" s="120"/>
      <c r="P275" s="121">
        <f>SUM(P276:P367)</f>
        <v>0</v>
      </c>
      <c r="R275" s="121">
        <f>SUM(R276:R367)</f>
        <v>8.625189599999999</v>
      </c>
      <c r="T275" s="122">
        <f>SUM(T276:T367)</f>
        <v>0</v>
      </c>
      <c r="AR275" s="116" t="s">
        <v>15</v>
      </c>
      <c r="AT275" s="123" t="s">
        <v>71</v>
      </c>
      <c r="AU275" s="123" t="s">
        <v>80</v>
      </c>
      <c r="AY275" s="116" t="s">
        <v>141</v>
      </c>
      <c r="BK275" s="124">
        <f>SUM(BK276:BK367)</f>
        <v>0</v>
      </c>
    </row>
    <row r="276" spans="2:65" s="1" customFormat="1" ht="37.9" customHeight="1">
      <c r="B276" s="127"/>
      <c r="C276" s="128" t="s">
        <v>416</v>
      </c>
      <c r="D276" s="128" t="s">
        <v>143</v>
      </c>
      <c r="E276" s="129" t="s">
        <v>417</v>
      </c>
      <c r="F276" s="130" t="s">
        <v>418</v>
      </c>
      <c r="G276" s="131" t="s">
        <v>146</v>
      </c>
      <c r="H276" s="132">
        <v>196.84</v>
      </c>
      <c r="I276" s="133"/>
      <c r="J276" s="134">
        <f>ROUND(I276*H276,2)</f>
        <v>0</v>
      </c>
      <c r="K276" s="130" t="s">
        <v>147</v>
      </c>
      <c r="L276" s="32"/>
      <c r="M276" s="135" t="s">
        <v>3</v>
      </c>
      <c r="N276" s="136" t="s">
        <v>43</v>
      </c>
      <c r="P276" s="137">
        <f>O276*H276</f>
        <v>0</v>
      </c>
      <c r="Q276" s="137">
        <v>0.0014</v>
      </c>
      <c r="R276" s="137">
        <f>Q276*H276</f>
        <v>0.275576</v>
      </c>
      <c r="S276" s="137">
        <v>0</v>
      </c>
      <c r="T276" s="138">
        <f>S276*H276</f>
        <v>0</v>
      </c>
      <c r="AR276" s="139" t="s">
        <v>86</v>
      </c>
      <c r="AT276" s="139" t="s">
        <v>143</v>
      </c>
      <c r="AU276" s="139" t="s">
        <v>83</v>
      </c>
      <c r="AY276" s="17" t="s">
        <v>141</v>
      </c>
      <c r="BE276" s="140">
        <f>IF(N276="základní",J276,0)</f>
        <v>0</v>
      </c>
      <c r="BF276" s="140">
        <f>IF(N276="snížená",J276,0)</f>
        <v>0</v>
      </c>
      <c r="BG276" s="140">
        <f>IF(N276="zákl. přenesená",J276,0)</f>
        <v>0</v>
      </c>
      <c r="BH276" s="140">
        <f>IF(N276="sníž. přenesená",J276,0)</f>
        <v>0</v>
      </c>
      <c r="BI276" s="140">
        <f>IF(N276="nulová",J276,0)</f>
        <v>0</v>
      </c>
      <c r="BJ276" s="17" t="s">
        <v>15</v>
      </c>
      <c r="BK276" s="140">
        <f>ROUND(I276*H276,2)</f>
        <v>0</v>
      </c>
      <c r="BL276" s="17" t="s">
        <v>86</v>
      </c>
      <c r="BM276" s="139" t="s">
        <v>419</v>
      </c>
    </row>
    <row r="277" spans="2:47" s="1" customFormat="1" ht="11.25">
      <c r="B277" s="32"/>
      <c r="D277" s="141" t="s">
        <v>149</v>
      </c>
      <c r="F277" s="142" t="s">
        <v>420</v>
      </c>
      <c r="I277" s="143"/>
      <c r="L277" s="32"/>
      <c r="M277" s="144"/>
      <c r="T277" s="53"/>
      <c r="AT277" s="17" t="s">
        <v>149</v>
      </c>
      <c r="AU277" s="17" t="s">
        <v>83</v>
      </c>
    </row>
    <row r="278" spans="2:51" s="12" customFormat="1" ht="11.25">
      <c r="B278" s="145"/>
      <c r="D278" s="146" t="s">
        <v>151</v>
      </c>
      <c r="E278" s="147" t="s">
        <v>3</v>
      </c>
      <c r="F278" s="148" t="s">
        <v>152</v>
      </c>
      <c r="H278" s="149">
        <v>200</v>
      </c>
      <c r="I278" s="150"/>
      <c r="L278" s="145"/>
      <c r="M278" s="151"/>
      <c r="T278" s="152"/>
      <c r="AT278" s="147" t="s">
        <v>151</v>
      </c>
      <c r="AU278" s="147" t="s">
        <v>83</v>
      </c>
      <c r="AV278" s="12" t="s">
        <v>80</v>
      </c>
      <c r="AW278" s="12" t="s">
        <v>33</v>
      </c>
      <c r="AX278" s="12" t="s">
        <v>72</v>
      </c>
      <c r="AY278" s="147" t="s">
        <v>141</v>
      </c>
    </row>
    <row r="279" spans="2:51" s="12" customFormat="1" ht="11.25">
      <c r="B279" s="145"/>
      <c r="D279" s="146" t="s">
        <v>151</v>
      </c>
      <c r="E279" s="147" t="s">
        <v>3</v>
      </c>
      <c r="F279" s="148" t="s">
        <v>171</v>
      </c>
      <c r="H279" s="149">
        <v>-3.16</v>
      </c>
      <c r="I279" s="150"/>
      <c r="L279" s="145"/>
      <c r="M279" s="151"/>
      <c r="T279" s="152"/>
      <c r="AT279" s="147" t="s">
        <v>151</v>
      </c>
      <c r="AU279" s="147" t="s">
        <v>83</v>
      </c>
      <c r="AV279" s="12" t="s">
        <v>80</v>
      </c>
      <c r="AW279" s="12" t="s">
        <v>33</v>
      </c>
      <c r="AX279" s="12" t="s">
        <v>72</v>
      </c>
      <c r="AY279" s="147" t="s">
        <v>141</v>
      </c>
    </row>
    <row r="280" spans="2:51" s="13" customFormat="1" ht="11.25">
      <c r="B280" s="153"/>
      <c r="D280" s="146" t="s">
        <v>151</v>
      </c>
      <c r="E280" s="154" t="s">
        <v>3</v>
      </c>
      <c r="F280" s="155" t="s">
        <v>153</v>
      </c>
      <c r="H280" s="156">
        <v>196.84</v>
      </c>
      <c r="I280" s="157"/>
      <c r="L280" s="153"/>
      <c r="M280" s="158"/>
      <c r="T280" s="159"/>
      <c r="AT280" s="154" t="s">
        <v>151</v>
      </c>
      <c r="AU280" s="154" t="s">
        <v>83</v>
      </c>
      <c r="AV280" s="13" t="s">
        <v>86</v>
      </c>
      <c r="AW280" s="13" t="s">
        <v>33</v>
      </c>
      <c r="AX280" s="13" t="s">
        <v>15</v>
      </c>
      <c r="AY280" s="154" t="s">
        <v>141</v>
      </c>
    </row>
    <row r="281" spans="2:65" s="1" customFormat="1" ht="66.75" customHeight="1">
      <c r="B281" s="127"/>
      <c r="C281" s="128" t="s">
        <v>421</v>
      </c>
      <c r="D281" s="128" t="s">
        <v>143</v>
      </c>
      <c r="E281" s="129" t="s">
        <v>422</v>
      </c>
      <c r="F281" s="130" t="s">
        <v>423</v>
      </c>
      <c r="G281" s="131" t="s">
        <v>146</v>
      </c>
      <c r="H281" s="132">
        <v>196.84</v>
      </c>
      <c r="I281" s="133"/>
      <c r="J281" s="134">
        <f>ROUND(I281*H281,2)</f>
        <v>0</v>
      </c>
      <c r="K281" s="130" t="s">
        <v>147</v>
      </c>
      <c r="L281" s="32"/>
      <c r="M281" s="135" t="s">
        <v>3</v>
      </c>
      <c r="N281" s="136" t="s">
        <v>43</v>
      </c>
      <c r="P281" s="137">
        <f>O281*H281</f>
        <v>0</v>
      </c>
      <c r="Q281" s="137">
        <v>0.0087</v>
      </c>
      <c r="R281" s="137">
        <f>Q281*H281</f>
        <v>1.712508</v>
      </c>
      <c r="S281" s="137">
        <v>0</v>
      </c>
      <c r="T281" s="138">
        <f>S281*H281</f>
        <v>0</v>
      </c>
      <c r="AR281" s="139" t="s">
        <v>86</v>
      </c>
      <c r="AT281" s="139" t="s">
        <v>143</v>
      </c>
      <c r="AU281" s="139" t="s">
        <v>83</v>
      </c>
      <c r="AY281" s="17" t="s">
        <v>141</v>
      </c>
      <c r="BE281" s="140">
        <f>IF(N281="základní",J281,0)</f>
        <v>0</v>
      </c>
      <c r="BF281" s="140">
        <f>IF(N281="snížená",J281,0)</f>
        <v>0</v>
      </c>
      <c r="BG281" s="140">
        <f>IF(N281="zákl. přenesená",J281,0)</f>
        <v>0</v>
      </c>
      <c r="BH281" s="140">
        <f>IF(N281="sníž. přenesená",J281,0)</f>
        <v>0</v>
      </c>
      <c r="BI281" s="140">
        <f>IF(N281="nulová",J281,0)</f>
        <v>0</v>
      </c>
      <c r="BJ281" s="17" t="s">
        <v>15</v>
      </c>
      <c r="BK281" s="140">
        <f>ROUND(I281*H281,2)</f>
        <v>0</v>
      </c>
      <c r="BL281" s="17" t="s">
        <v>86</v>
      </c>
      <c r="BM281" s="139" t="s">
        <v>424</v>
      </c>
    </row>
    <row r="282" spans="2:47" s="1" customFormat="1" ht="11.25">
      <c r="B282" s="32"/>
      <c r="D282" s="141" t="s">
        <v>149</v>
      </c>
      <c r="F282" s="142" t="s">
        <v>425</v>
      </c>
      <c r="I282" s="143"/>
      <c r="L282" s="32"/>
      <c r="M282" s="144"/>
      <c r="T282" s="53"/>
      <c r="AT282" s="17" t="s">
        <v>149</v>
      </c>
      <c r="AU282" s="17" t="s">
        <v>83</v>
      </c>
    </row>
    <row r="283" spans="2:65" s="1" customFormat="1" ht="16.5" customHeight="1">
      <c r="B283" s="127"/>
      <c r="C283" s="166" t="s">
        <v>426</v>
      </c>
      <c r="D283" s="166" t="s">
        <v>245</v>
      </c>
      <c r="E283" s="167" t="s">
        <v>427</v>
      </c>
      <c r="F283" s="168" t="s">
        <v>428</v>
      </c>
      <c r="G283" s="169" t="s">
        <v>146</v>
      </c>
      <c r="H283" s="170">
        <v>206.682</v>
      </c>
      <c r="I283" s="171"/>
      <c r="J283" s="172">
        <f>ROUND(I283*H283,2)</f>
        <v>0</v>
      </c>
      <c r="K283" s="168" t="s">
        <v>147</v>
      </c>
      <c r="L283" s="173"/>
      <c r="M283" s="174" t="s">
        <v>3</v>
      </c>
      <c r="N283" s="175" t="s">
        <v>43</v>
      </c>
      <c r="P283" s="137">
        <f>O283*H283</f>
        <v>0</v>
      </c>
      <c r="Q283" s="137">
        <v>0.0021</v>
      </c>
      <c r="R283" s="137">
        <f>Q283*H283</f>
        <v>0.4340321999999999</v>
      </c>
      <c r="S283" s="137">
        <v>0</v>
      </c>
      <c r="T283" s="138">
        <f>S283*H283</f>
        <v>0</v>
      </c>
      <c r="AR283" s="139" t="s">
        <v>196</v>
      </c>
      <c r="AT283" s="139" t="s">
        <v>245</v>
      </c>
      <c r="AU283" s="139" t="s">
        <v>83</v>
      </c>
      <c r="AY283" s="17" t="s">
        <v>141</v>
      </c>
      <c r="BE283" s="140">
        <f>IF(N283="základní",J283,0)</f>
        <v>0</v>
      </c>
      <c r="BF283" s="140">
        <f>IF(N283="snížená",J283,0)</f>
        <v>0</v>
      </c>
      <c r="BG283" s="140">
        <f>IF(N283="zákl. přenesená",J283,0)</f>
        <v>0</v>
      </c>
      <c r="BH283" s="140">
        <f>IF(N283="sníž. přenesená",J283,0)</f>
        <v>0</v>
      </c>
      <c r="BI283" s="140">
        <f>IF(N283="nulová",J283,0)</f>
        <v>0</v>
      </c>
      <c r="BJ283" s="17" t="s">
        <v>15</v>
      </c>
      <c r="BK283" s="140">
        <f>ROUND(I283*H283,2)</f>
        <v>0</v>
      </c>
      <c r="BL283" s="17" t="s">
        <v>86</v>
      </c>
      <c r="BM283" s="139" t="s">
        <v>429</v>
      </c>
    </row>
    <row r="284" spans="2:51" s="12" customFormat="1" ht="11.25">
      <c r="B284" s="145"/>
      <c r="D284" s="146" t="s">
        <v>151</v>
      </c>
      <c r="F284" s="148" t="s">
        <v>430</v>
      </c>
      <c r="H284" s="149">
        <v>206.682</v>
      </c>
      <c r="I284" s="150"/>
      <c r="L284" s="145"/>
      <c r="M284" s="151"/>
      <c r="T284" s="152"/>
      <c r="AT284" s="147" t="s">
        <v>151</v>
      </c>
      <c r="AU284" s="147" t="s">
        <v>83</v>
      </c>
      <c r="AV284" s="12" t="s">
        <v>80</v>
      </c>
      <c r="AW284" s="12" t="s">
        <v>4</v>
      </c>
      <c r="AX284" s="12" t="s">
        <v>15</v>
      </c>
      <c r="AY284" s="147" t="s">
        <v>141</v>
      </c>
    </row>
    <row r="285" spans="2:65" s="1" customFormat="1" ht="55.5" customHeight="1">
      <c r="B285" s="127"/>
      <c r="C285" s="128" t="s">
        <v>431</v>
      </c>
      <c r="D285" s="128" t="s">
        <v>143</v>
      </c>
      <c r="E285" s="129" t="s">
        <v>432</v>
      </c>
      <c r="F285" s="130" t="s">
        <v>433</v>
      </c>
      <c r="G285" s="131" t="s">
        <v>146</v>
      </c>
      <c r="H285" s="132">
        <v>196.84</v>
      </c>
      <c r="I285" s="133"/>
      <c r="J285" s="134">
        <f>ROUND(I285*H285,2)</f>
        <v>0</v>
      </c>
      <c r="K285" s="130" t="s">
        <v>147</v>
      </c>
      <c r="L285" s="32"/>
      <c r="M285" s="135" t="s">
        <v>3</v>
      </c>
      <c r="N285" s="136" t="s">
        <v>43</v>
      </c>
      <c r="P285" s="137">
        <f>O285*H285</f>
        <v>0</v>
      </c>
      <c r="Q285" s="137">
        <v>0.0001</v>
      </c>
      <c r="R285" s="137">
        <f>Q285*H285</f>
        <v>0.019684</v>
      </c>
      <c r="S285" s="137">
        <v>0</v>
      </c>
      <c r="T285" s="138">
        <f>S285*H285</f>
        <v>0</v>
      </c>
      <c r="AR285" s="139" t="s">
        <v>86</v>
      </c>
      <c r="AT285" s="139" t="s">
        <v>143</v>
      </c>
      <c r="AU285" s="139" t="s">
        <v>83</v>
      </c>
      <c r="AY285" s="17" t="s">
        <v>141</v>
      </c>
      <c r="BE285" s="140">
        <f>IF(N285="základní",J285,0)</f>
        <v>0</v>
      </c>
      <c r="BF285" s="140">
        <f>IF(N285="snížená",J285,0)</f>
        <v>0</v>
      </c>
      <c r="BG285" s="140">
        <f>IF(N285="zákl. přenesená",J285,0)</f>
        <v>0</v>
      </c>
      <c r="BH285" s="140">
        <f>IF(N285="sníž. přenesená",J285,0)</f>
        <v>0</v>
      </c>
      <c r="BI285" s="140">
        <f>IF(N285="nulová",J285,0)</f>
        <v>0</v>
      </c>
      <c r="BJ285" s="17" t="s">
        <v>15</v>
      </c>
      <c r="BK285" s="140">
        <f>ROUND(I285*H285,2)</f>
        <v>0</v>
      </c>
      <c r="BL285" s="17" t="s">
        <v>86</v>
      </c>
      <c r="BM285" s="139" t="s">
        <v>434</v>
      </c>
    </row>
    <row r="286" spans="2:47" s="1" customFormat="1" ht="11.25">
      <c r="B286" s="32"/>
      <c r="D286" s="141" t="s">
        <v>149</v>
      </c>
      <c r="F286" s="142" t="s">
        <v>435</v>
      </c>
      <c r="I286" s="143"/>
      <c r="L286" s="32"/>
      <c r="M286" s="144"/>
      <c r="T286" s="53"/>
      <c r="AT286" s="17" t="s">
        <v>149</v>
      </c>
      <c r="AU286" s="17" t="s">
        <v>83</v>
      </c>
    </row>
    <row r="287" spans="2:65" s="1" customFormat="1" ht="24.2" customHeight="1">
      <c r="B287" s="127"/>
      <c r="C287" s="128" t="s">
        <v>436</v>
      </c>
      <c r="D287" s="128" t="s">
        <v>143</v>
      </c>
      <c r="E287" s="129" t="s">
        <v>437</v>
      </c>
      <c r="F287" s="130" t="s">
        <v>438</v>
      </c>
      <c r="G287" s="131" t="s">
        <v>146</v>
      </c>
      <c r="H287" s="132">
        <v>196.84</v>
      </c>
      <c r="I287" s="133"/>
      <c r="J287" s="134">
        <f>ROUND(I287*H287,2)</f>
        <v>0</v>
      </c>
      <c r="K287" s="130" t="s">
        <v>147</v>
      </c>
      <c r="L287" s="32"/>
      <c r="M287" s="135" t="s">
        <v>3</v>
      </c>
      <c r="N287" s="136" t="s">
        <v>43</v>
      </c>
      <c r="P287" s="137">
        <f>O287*H287</f>
        <v>0</v>
      </c>
      <c r="Q287" s="137">
        <v>0.00014</v>
      </c>
      <c r="R287" s="137">
        <f>Q287*H287</f>
        <v>0.027557599999999998</v>
      </c>
      <c r="S287" s="137">
        <v>0</v>
      </c>
      <c r="T287" s="138">
        <f>S287*H287</f>
        <v>0</v>
      </c>
      <c r="AR287" s="139" t="s">
        <v>86</v>
      </c>
      <c r="AT287" s="139" t="s">
        <v>143</v>
      </c>
      <c r="AU287" s="139" t="s">
        <v>83</v>
      </c>
      <c r="AY287" s="17" t="s">
        <v>141</v>
      </c>
      <c r="BE287" s="140">
        <f>IF(N287="základní",J287,0)</f>
        <v>0</v>
      </c>
      <c r="BF287" s="140">
        <f>IF(N287="snížená",J287,0)</f>
        <v>0</v>
      </c>
      <c r="BG287" s="140">
        <f>IF(N287="zákl. přenesená",J287,0)</f>
        <v>0</v>
      </c>
      <c r="BH287" s="140">
        <f>IF(N287="sníž. přenesená",J287,0)</f>
        <v>0</v>
      </c>
      <c r="BI287" s="140">
        <f>IF(N287="nulová",J287,0)</f>
        <v>0</v>
      </c>
      <c r="BJ287" s="17" t="s">
        <v>15</v>
      </c>
      <c r="BK287" s="140">
        <f>ROUND(I287*H287,2)</f>
        <v>0</v>
      </c>
      <c r="BL287" s="17" t="s">
        <v>86</v>
      </c>
      <c r="BM287" s="139" t="s">
        <v>439</v>
      </c>
    </row>
    <row r="288" spans="2:47" s="1" customFormat="1" ht="11.25">
      <c r="B288" s="32"/>
      <c r="D288" s="141" t="s">
        <v>149</v>
      </c>
      <c r="F288" s="142" t="s">
        <v>440</v>
      </c>
      <c r="I288" s="143"/>
      <c r="L288" s="32"/>
      <c r="M288" s="144"/>
      <c r="T288" s="53"/>
      <c r="AT288" s="17" t="s">
        <v>149</v>
      </c>
      <c r="AU288" s="17" t="s">
        <v>83</v>
      </c>
    </row>
    <row r="289" spans="2:65" s="1" customFormat="1" ht="37.9" customHeight="1">
      <c r="B289" s="127"/>
      <c r="C289" s="128" t="s">
        <v>441</v>
      </c>
      <c r="D289" s="128" t="s">
        <v>143</v>
      </c>
      <c r="E289" s="129" t="s">
        <v>442</v>
      </c>
      <c r="F289" s="130" t="s">
        <v>443</v>
      </c>
      <c r="G289" s="131" t="s">
        <v>146</v>
      </c>
      <c r="H289" s="132">
        <v>196.84</v>
      </c>
      <c r="I289" s="133"/>
      <c r="J289" s="134">
        <f>ROUND(I289*H289,2)</f>
        <v>0</v>
      </c>
      <c r="K289" s="130" t="s">
        <v>147</v>
      </c>
      <c r="L289" s="32"/>
      <c r="M289" s="135" t="s">
        <v>3</v>
      </c>
      <c r="N289" s="136" t="s">
        <v>43</v>
      </c>
      <c r="P289" s="137">
        <f>O289*H289</f>
        <v>0</v>
      </c>
      <c r="Q289" s="137">
        <v>0.00285</v>
      </c>
      <c r="R289" s="137">
        <f>Q289*H289</f>
        <v>0.560994</v>
      </c>
      <c r="S289" s="137">
        <v>0</v>
      </c>
      <c r="T289" s="138">
        <f>S289*H289</f>
        <v>0</v>
      </c>
      <c r="AR289" s="139" t="s">
        <v>86</v>
      </c>
      <c r="AT289" s="139" t="s">
        <v>143</v>
      </c>
      <c r="AU289" s="139" t="s">
        <v>83</v>
      </c>
      <c r="AY289" s="17" t="s">
        <v>141</v>
      </c>
      <c r="BE289" s="140">
        <f>IF(N289="základní",J289,0)</f>
        <v>0</v>
      </c>
      <c r="BF289" s="140">
        <f>IF(N289="snížená",J289,0)</f>
        <v>0</v>
      </c>
      <c r="BG289" s="140">
        <f>IF(N289="zákl. přenesená",J289,0)</f>
        <v>0</v>
      </c>
      <c r="BH289" s="140">
        <f>IF(N289="sníž. přenesená",J289,0)</f>
        <v>0</v>
      </c>
      <c r="BI289" s="140">
        <f>IF(N289="nulová",J289,0)</f>
        <v>0</v>
      </c>
      <c r="BJ289" s="17" t="s">
        <v>15</v>
      </c>
      <c r="BK289" s="140">
        <f>ROUND(I289*H289,2)</f>
        <v>0</v>
      </c>
      <c r="BL289" s="17" t="s">
        <v>86</v>
      </c>
      <c r="BM289" s="139" t="s">
        <v>444</v>
      </c>
    </row>
    <row r="290" spans="2:47" s="1" customFormat="1" ht="11.25">
      <c r="B290" s="32"/>
      <c r="D290" s="141" t="s">
        <v>149</v>
      </c>
      <c r="F290" s="142" t="s">
        <v>445</v>
      </c>
      <c r="I290" s="143"/>
      <c r="L290" s="32"/>
      <c r="M290" s="144"/>
      <c r="T290" s="53"/>
      <c r="AT290" s="17" t="s">
        <v>149</v>
      </c>
      <c r="AU290" s="17" t="s">
        <v>83</v>
      </c>
    </row>
    <row r="291" spans="2:65" s="1" customFormat="1" ht="24.2" customHeight="1">
      <c r="B291" s="127"/>
      <c r="C291" s="128" t="s">
        <v>446</v>
      </c>
      <c r="D291" s="128" t="s">
        <v>143</v>
      </c>
      <c r="E291" s="129" t="s">
        <v>447</v>
      </c>
      <c r="F291" s="130" t="s">
        <v>448</v>
      </c>
      <c r="G291" s="131" t="s">
        <v>146</v>
      </c>
      <c r="H291" s="132">
        <v>158.41</v>
      </c>
      <c r="I291" s="133"/>
      <c r="J291" s="134">
        <f>ROUND(I291*H291,2)</f>
        <v>0</v>
      </c>
      <c r="K291" s="130" t="s">
        <v>147</v>
      </c>
      <c r="L291" s="32"/>
      <c r="M291" s="135" t="s">
        <v>3</v>
      </c>
      <c r="N291" s="136" t="s">
        <v>43</v>
      </c>
      <c r="P291" s="137">
        <f>O291*H291</f>
        <v>0</v>
      </c>
      <c r="Q291" s="137">
        <v>0.00026</v>
      </c>
      <c r="R291" s="137">
        <f>Q291*H291</f>
        <v>0.0411866</v>
      </c>
      <c r="S291" s="137">
        <v>0</v>
      </c>
      <c r="T291" s="138">
        <f>S291*H291</f>
        <v>0</v>
      </c>
      <c r="AR291" s="139" t="s">
        <v>86</v>
      </c>
      <c r="AT291" s="139" t="s">
        <v>143</v>
      </c>
      <c r="AU291" s="139" t="s">
        <v>83</v>
      </c>
      <c r="AY291" s="17" t="s">
        <v>141</v>
      </c>
      <c r="BE291" s="140">
        <f>IF(N291="základní",J291,0)</f>
        <v>0</v>
      </c>
      <c r="BF291" s="140">
        <f>IF(N291="snížená",J291,0)</f>
        <v>0</v>
      </c>
      <c r="BG291" s="140">
        <f>IF(N291="zákl. přenesená",J291,0)</f>
        <v>0</v>
      </c>
      <c r="BH291" s="140">
        <f>IF(N291="sníž. přenesená",J291,0)</f>
        <v>0</v>
      </c>
      <c r="BI291" s="140">
        <f>IF(N291="nulová",J291,0)</f>
        <v>0</v>
      </c>
      <c r="BJ291" s="17" t="s">
        <v>15</v>
      </c>
      <c r="BK291" s="140">
        <f>ROUND(I291*H291,2)</f>
        <v>0</v>
      </c>
      <c r="BL291" s="17" t="s">
        <v>86</v>
      </c>
      <c r="BM291" s="139" t="s">
        <v>449</v>
      </c>
    </row>
    <row r="292" spans="2:47" s="1" customFormat="1" ht="11.25">
      <c r="B292" s="32"/>
      <c r="D292" s="141" t="s">
        <v>149</v>
      </c>
      <c r="F292" s="142" t="s">
        <v>450</v>
      </c>
      <c r="I292" s="143"/>
      <c r="L292" s="32"/>
      <c r="M292" s="144"/>
      <c r="T292" s="53"/>
      <c r="AT292" s="17" t="s">
        <v>149</v>
      </c>
      <c r="AU292" s="17" t="s">
        <v>83</v>
      </c>
    </row>
    <row r="293" spans="2:51" s="14" customFormat="1" ht="11.25">
      <c r="B293" s="160"/>
      <c r="D293" s="146" t="s">
        <v>151</v>
      </c>
      <c r="E293" s="161" t="s">
        <v>3</v>
      </c>
      <c r="F293" s="162" t="s">
        <v>451</v>
      </c>
      <c r="H293" s="161" t="s">
        <v>3</v>
      </c>
      <c r="I293" s="163"/>
      <c r="L293" s="160"/>
      <c r="M293" s="164"/>
      <c r="T293" s="165"/>
      <c r="AT293" s="161" t="s">
        <v>151</v>
      </c>
      <c r="AU293" s="161" t="s">
        <v>83</v>
      </c>
      <c r="AV293" s="14" t="s">
        <v>15</v>
      </c>
      <c r="AW293" s="14" t="s">
        <v>33</v>
      </c>
      <c r="AX293" s="14" t="s">
        <v>72</v>
      </c>
      <c r="AY293" s="161" t="s">
        <v>141</v>
      </c>
    </row>
    <row r="294" spans="2:51" s="12" customFormat="1" ht="11.25">
      <c r="B294" s="145"/>
      <c r="D294" s="146" t="s">
        <v>151</v>
      </c>
      <c r="E294" s="147" t="s">
        <v>3</v>
      </c>
      <c r="F294" s="148" t="s">
        <v>452</v>
      </c>
      <c r="H294" s="149">
        <v>158.41</v>
      </c>
      <c r="I294" s="150"/>
      <c r="L294" s="145"/>
      <c r="M294" s="151"/>
      <c r="T294" s="152"/>
      <c r="AT294" s="147" t="s">
        <v>151</v>
      </c>
      <c r="AU294" s="147" t="s">
        <v>83</v>
      </c>
      <c r="AV294" s="12" t="s">
        <v>80</v>
      </c>
      <c r="AW294" s="12" t="s">
        <v>33</v>
      </c>
      <c r="AX294" s="12" t="s">
        <v>15</v>
      </c>
      <c r="AY294" s="147" t="s">
        <v>141</v>
      </c>
    </row>
    <row r="295" spans="2:65" s="1" customFormat="1" ht="37.9" customHeight="1">
      <c r="B295" s="127"/>
      <c r="C295" s="128" t="s">
        <v>453</v>
      </c>
      <c r="D295" s="128" t="s">
        <v>143</v>
      </c>
      <c r="E295" s="129" t="s">
        <v>454</v>
      </c>
      <c r="F295" s="130" t="s">
        <v>455</v>
      </c>
      <c r="G295" s="131" t="s">
        <v>146</v>
      </c>
      <c r="H295" s="132">
        <v>158.41</v>
      </c>
      <c r="I295" s="133"/>
      <c r="J295" s="134">
        <f>ROUND(I295*H295,2)</f>
        <v>0</v>
      </c>
      <c r="K295" s="130" t="s">
        <v>147</v>
      </c>
      <c r="L295" s="32"/>
      <c r="M295" s="135" t="s">
        <v>3</v>
      </c>
      <c r="N295" s="136" t="s">
        <v>43</v>
      </c>
      <c r="P295" s="137">
        <f>O295*H295</f>
        <v>0</v>
      </c>
      <c r="Q295" s="137">
        <v>0.02363</v>
      </c>
      <c r="R295" s="137">
        <f>Q295*H295</f>
        <v>3.7432283</v>
      </c>
      <c r="S295" s="137">
        <v>0</v>
      </c>
      <c r="T295" s="138">
        <f>S295*H295</f>
        <v>0</v>
      </c>
      <c r="AR295" s="139" t="s">
        <v>86</v>
      </c>
      <c r="AT295" s="139" t="s">
        <v>143</v>
      </c>
      <c r="AU295" s="139" t="s">
        <v>83</v>
      </c>
      <c r="AY295" s="17" t="s">
        <v>141</v>
      </c>
      <c r="BE295" s="140">
        <f>IF(N295="základní",J295,0)</f>
        <v>0</v>
      </c>
      <c r="BF295" s="140">
        <f>IF(N295="snížená",J295,0)</f>
        <v>0</v>
      </c>
      <c r="BG295" s="140">
        <f>IF(N295="zákl. přenesená",J295,0)</f>
        <v>0</v>
      </c>
      <c r="BH295" s="140">
        <f>IF(N295="sníž. přenesená",J295,0)</f>
        <v>0</v>
      </c>
      <c r="BI295" s="140">
        <f>IF(N295="nulová",J295,0)</f>
        <v>0</v>
      </c>
      <c r="BJ295" s="17" t="s">
        <v>15</v>
      </c>
      <c r="BK295" s="140">
        <f>ROUND(I295*H295,2)</f>
        <v>0</v>
      </c>
      <c r="BL295" s="17" t="s">
        <v>86</v>
      </c>
      <c r="BM295" s="139" t="s">
        <v>456</v>
      </c>
    </row>
    <row r="296" spans="2:47" s="1" customFormat="1" ht="11.25">
      <c r="B296" s="32"/>
      <c r="D296" s="141" t="s">
        <v>149</v>
      </c>
      <c r="F296" s="142" t="s">
        <v>457</v>
      </c>
      <c r="I296" s="143"/>
      <c r="L296" s="32"/>
      <c r="M296" s="144"/>
      <c r="T296" s="53"/>
      <c r="AT296" s="17" t="s">
        <v>149</v>
      </c>
      <c r="AU296" s="17" t="s">
        <v>83</v>
      </c>
    </row>
    <row r="297" spans="2:51" s="14" customFormat="1" ht="11.25">
      <c r="B297" s="160"/>
      <c r="D297" s="146" t="s">
        <v>151</v>
      </c>
      <c r="E297" s="161" t="s">
        <v>3</v>
      </c>
      <c r="F297" s="162" t="s">
        <v>451</v>
      </c>
      <c r="H297" s="161" t="s">
        <v>3</v>
      </c>
      <c r="I297" s="163"/>
      <c r="L297" s="160"/>
      <c r="M297" s="164"/>
      <c r="T297" s="165"/>
      <c r="AT297" s="161" t="s">
        <v>151</v>
      </c>
      <c r="AU297" s="161" t="s">
        <v>83</v>
      </c>
      <c r="AV297" s="14" t="s">
        <v>15</v>
      </c>
      <c r="AW297" s="14" t="s">
        <v>33</v>
      </c>
      <c r="AX297" s="14" t="s">
        <v>72</v>
      </c>
      <c r="AY297" s="161" t="s">
        <v>141</v>
      </c>
    </row>
    <row r="298" spans="2:51" s="12" customFormat="1" ht="11.25">
      <c r="B298" s="145"/>
      <c r="D298" s="146" t="s">
        <v>151</v>
      </c>
      <c r="E298" s="147" t="s">
        <v>3</v>
      </c>
      <c r="F298" s="148" t="s">
        <v>452</v>
      </c>
      <c r="H298" s="149">
        <v>158.41</v>
      </c>
      <c r="I298" s="150"/>
      <c r="L298" s="145"/>
      <c r="M298" s="151"/>
      <c r="T298" s="152"/>
      <c r="AT298" s="147" t="s">
        <v>151</v>
      </c>
      <c r="AU298" s="147" t="s">
        <v>83</v>
      </c>
      <c r="AV298" s="12" t="s">
        <v>80</v>
      </c>
      <c r="AW298" s="12" t="s">
        <v>33</v>
      </c>
      <c r="AX298" s="12" t="s">
        <v>15</v>
      </c>
      <c r="AY298" s="147" t="s">
        <v>141</v>
      </c>
    </row>
    <row r="299" spans="2:65" s="1" customFormat="1" ht="24.2" customHeight="1">
      <c r="B299" s="127"/>
      <c r="C299" s="128" t="s">
        <v>159</v>
      </c>
      <c r="D299" s="128" t="s">
        <v>143</v>
      </c>
      <c r="E299" s="129" t="s">
        <v>458</v>
      </c>
      <c r="F299" s="130" t="s">
        <v>459</v>
      </c>
      <c r="G299" s="131" t="s">
        <v>146</v>
      </c>
      <c r="H299" s="132">
        <v>413.39</v>
      </c>
      <c r="I299" s="133"/>
      <c r="J299" s="134">
        <f>ROUND(I299*H299,2)</f>
        <v>0</v>
      </c>
      <c r="K299" s="130" t="s">
        <v>147</v>
      </c>
      <c r="L299" s="32"/>
      <c r="M299" s="135" t="s">
        <v>3</v>
      </c>
      <c r="N299" s="136" t="s">
        <v>43</v>
      </c>
      <c r="P299" s="137">
        <f>O299*H299</f>
        <v>0</v>
      </c>
      <c r="Q299" s="137">
        <v>0.00014</v>
      </c>
      <c r="R299" s="137">
        <f>Q299*H299</f>
        <v>0.05787459999999999</v>
      </c>
      <c r="S299" s="137">
        <v>0</v>
      </c>
      <c r="T299" s="138">
        <f>S299*H299</f>
        <v>0</v>
      </c>
      <c r="AR299" s="139" t="s">
        <v>86</v>
      </c>
      <c r="AT299" s="139" t="s">
        <v>143</v>
      </c>
      <c r="AU299" s="139" t="s">
        <v>83</v>
      </c>
      <c r="AY299" s="17" t="s">
        <v>141</v>
      </c>
      <c r="BE299" s="140">
        <f>IF(N299="základní",J299,0)</f>
        <v>0</v>
      </c>
      <c r="BF299" s="140">
        <f>IF(N299="snížená",J299,0)</f>
        <v>0</v>
      </c>
      <c r="BG299" s="140">
        <f>IF(N299="zákl. přenesená",J299,0)</f>
        <v>0</v>
      </c>
      <c r="BH299" s="140">
        <f>IF(N299="sníž. přenesená",J299,0)</f>
        <v>0</v>
      </c>
      <c r="BI299" s="140">
        <f>IF(N299="nulová",J299,0)</f>
        <v>0</v>
      </c>
      <c r="BJ299" s="17" t="s">
        <v>15</v>
      </c>
      <c r="BK299" s="140">
        <f>ROUND(I299*H299,2)</f>
        <v>0</v>
      </c>
      <c r="BL299" s="17" t="s">
        <v>86</v>
      </c>
      <c r="BM299" s="139" t="s">
        <v>460</v>
      </c>
    </row>
    <row r="300" spans="2:47" s="1" customFormat="1" ht="11.25">
      <c r="B300" s="32"/>
      <c r="D300" s="141" t="s">
        <v>149</v>
      </c>
      <c r="F300" s="142" t="s">
        <v>461</v>
      </c>
      <c r="I300" s="143"/>
      <c r="L300" s="32"/>
      <c r="M300" s="144"/>
      <c r="T300" s="53"/>
      <c r="AT300" s="17" t="s">
        <v>149</v>
      </c>
      <c r="AU300" s="17" t="s">
        <v>83</v>
      </c>
    </row>
    <row r="301" spans="2:51" s="14" customFormat="1" ht="11.25">
      <c r="B301" s="160"/>
      <c r="D301" s="146" t="s">
        <v>151</v>
      </c>
      <c r="E301" s="161" t="s">
        <v>3</v>
      </c>
      <c r="F301" s="162" t="s">
        <v>451</v>
      </c>
      <c r="H301" s="161" t="s">
        <v>3</v>
      </c>
      <c r="I301" s="163"/>
      <c r="L301" s="160"/>
      <c r="M301" s="164"/>
      <c r="T301" s="165"/>
      <c r="AT301" s="161" t="s">
        <v>151</v>
      </c>
      <c r="AU301" s="161" t="s">
        <v>83</v>
      </c>
      <c r="AV301" s="14" t="s">
        <v>15</v>
      </c>
      <c r="AW301" s="14" t="s">
        <v>33</v>
      </c>
      <c r="AX301" s="14" t="s">
        <v>72</v>
      </c>
      <c r="AY301" s="161" t="s">
        <v>141</v>
      </c>
    </row>
    <row r="302" spans="2:51" s="12" customFormat="1" ht="11.25">
      <c r="B302" s="145"/>
      <c r="D302" s="146" t="s">
        <v>151</v>
      </c>
      <c r="E302" s="147" t="s">
        <v>3</v>
      </c>
      <c r="F302" s="148" t="s">
        <v>452</v>
      </c>
      <c r="H302" s="149">
        <v>158.41</v>
      </c>
      <c r="I302" s="150"/>
      <c r="L302" s="145"/>
      <c r="M302" s="151"/>
      <c r="T302" s="152"/>
      <c r="AT302" s="147" t="s">
        <v>151</v>
      </c>
      <c r="AU302" s="147" t="s">
        <v>83</v>
      </c>
      <c r="AV302" s="12" t="s">
        <v>80</v>
      </c>
      <c r="AW302" s="12" t="s">
        <v>33</v>
      </c>
      <c r="AX302" s="12" t="s">
        <v>72</v>
      </c>
      <c r="AY302" s="147" t="s">
        <v>141</v>
      </c>
    </row>
    <row r="303" spans="2:51" s="14" customFormat="1" ht="11.25">
      <c r="B303" s="160"/>
      <c r="D303" s="146" t="s">
        <v>151</v>
      </c>
      <c r="E303" s="161" t="s">
        <v>3</v>
      </c>
      <c r="F303" s="162" t="s">
        <v>462</v>
      </c>
      <c r="H303" s="161" t="s">
        <v>3</v>
      </c>
      <c r="I303" s="163"/>
      <c r="L303" s="160"/>
      <c r="M303" s="164"/>
      <c r="T303" s="165"/>
      <c r="AT303" s="161" t="s">
        <v>151</v>
      </c>
      <c r="AU303" s="161" t="s">
        <v>83</v>
      </c>
      <c r="AV303" s="14" t="s">
        <v>15</v>
      </c>
      <c r="AW303" s="14" t="s">
        <v>33</v>
      </c>
      <c r="AX303" s="14" t="s">
        <v>72</v>
      </c>
      <c r="AY303" s="161" t="s">
        <v>141</v>
      </c>
    </row>
    <row r="304" spans="2:51" s="14" customFormat="1" ht="11.25">
      <c r="B304" s="160"/>
      <c r="D304" s="146" t="s">
        <v>151</v>
      </c>
      <c r="E304" s="161" t="s">
        <v>3</v>
      </c>
      <c r="F304" s="162" t="s">
        <v>463</v>
      </c>
      <c r="H304" s="161" t="s">
        <v>3</v>
      </c>
      <c r="I304" s="163"/>
      <c r="L304" s="160"/>
      <c r="M304" s="164"/>
      <c r="T304" s="165"/>
      <c r="AT304" s="161" t="s">
        <v>151</v>
      </c>
      <c r="AU304" s="161" t="s">
        <v>83</v>
      </c>
      <c r="AV304" s="14" t="s">
        <v>15</v>
      </c>
      <c r="AW304" s="14" t="s">
        <v>33</v>
      </c>
      <c r="AX304" s="14" t="s">
        <v>72</v>
      </c>
      <c r="AY304" s="161" t="s">
        <v>141</v>
      </c>
    </row>
    <row r="305" spans="2:51" s="12" customFormat="1" ht="11.25">
      <c r="B305" s="145"/>
      <c r="D305" s="146" t="s">
        <v>151</v>
      </c>
      <c r="E305" s="147" t="s">
        <v>3</v>
      </c>
      <c r="F305" s="148" t="s">
        <v>464</v>
      </c>
      <c r="H305" s="149">
        <v>117.5</v>
      </c>
      <c r="I305" s="150"/>
      <c r="L305" s="145"/>
      <c r="M305" s="151"/>
      <c r="T305" s="152"/>
      <c r="AT305" s="147" t="s">
        <v>151</v>
      </c>
      <c r="AU305" s="147" t="s">
        <v>83</v>
      </c>
      <c r="AV305" s="12" t="s">
        <v>80</v>
      </c>
      <c r="AW305" s="12" t="s">
        <v>33</v>
      </c>
      <c r="AX305" s="12" t="s">
        <v>72</v>
      </c>
      <c r="AY305" s="147" t="s">
        <v>141</v>
      </c>
    </row>
    <row r="306" spans="2:51" s="14" customFormat="1" ht="11.25">
      <c r="B306" s="160"/>
      <c r="D306" s="146" t="s">
        <v>151</v>
      </c>
      <c r="E306" s="161" t="s">
        <v>3</v>
      </c>
      <c r="F306" s="162" t="s">
        <v>465</v>
      </c>
      <c r="H306" s="161" t="s">
        <v>3</v>
      </c>
      <c r="I306" s="163"/>
      <c r="L306" s="160"/>
      <c r="M306" s="164"/>
      <c r="T306" s="165"/>
      <c r="AT306" s="161" t="s">
        <v>151</v>
      </c>
      <c r="AU306" s="161" t="s">
        <v>83</v>
      </c>
      <c r="AV306" s="14" t="s">
        <v>15</v>
      </c>
      <c r="AW306" s="14" t="s">
        <v>33</v>
      </c>
      <c r="AX306" s="14" t="s">
        <v>72</v>
      </c>
      <c r="AY306" s="161" t="s">
        <v>141</v>
      </c>
    </row>
    <row r="307" spans="2:51" s="12" customFormat="1" ht="11.25">
      <c r="B307" s="145"/>
      <c r="D307" s="146" t="s">
        <v>151</v>
      </c>
      <c r="E307" s="147" t="s">
        <v>3</v>
      </c>
      <c r="F307" s="148" t="s">
        <v>464</v>
      </c>
      <c r="H307" s="149">
        <v>117.5</v>
      </c>
      <c r="I307" s="150"/>
      <c r="L307" s="145"/>
      <c r="M307" s="151"/>
      <c r="T307" s="152"/>
      <c r="AT307" s="147" t="s">
        <v>151</v>
      </c>
      <c r="AU307" s="147" t="s">
        <v>83</v>
      </c>
      <c r="AV307" s="12" t="s">
        <v>80</v>
      </c>
      <c r="AW307" s="12" t="s">
        <v>33</v>
      </c>
      <c r="AX307" s="12" t="s">
        <v>72</v>
      </c>
      <c r="AY307" s="147" t="s">
        <v>141</v>
      </c>
    </row>
    <row r="308" spans="2:51" s="14" customFormat="1" ht="11.25">
      <c r="B308" s="160"/>
      <c r="D308" s="146" t="s">
        <v>151</v>
      </c>
      <c r="E308" s="161" t="s">
        <v>3</v>
      </c>
      <c r="F308" s="162" t="s">
        <v>466</v>
      </c>
      <c r="H308" s="161" t="s">
        <v>3</v>
      </c>
      <c r="I308" s="163"/>
      <c r="L308" s="160"/>
      <c r="M308" s="164"/>
      <c r="T308" s="165"/>
      <c r="AT308" s="161" t="s">
        <v>151</v>
      </c>
      <c r="AU308" s="161" t="s">
        <v>83</v>
      </c>
      <c r="AV308" s="14" t="s">
        <v>15</v>
      </c>
      <c r="AW308" s="14" t="s">
        <v>33</v>
      </c>
      <c r="AX308" s="14" t="s">
        <v>72</v>
      </c>
      <c r="AY308" s="161" t="s">
        <v>141</v>
      </c>
    </row>
    <row r="309" spans="2:51" s="12" customFormat="1" ht="11.25">
      <c r="B309" s="145"/>
      <c r="D309" s="146" t="s">
        <v>151</v>
      </c>
      <c r="E309" s="147" t="s">
        <v>3</v>
      </c>
      <c r="F309" s="148" t="s">
        <v>467</v>
      </c>
      <c r="H309" s="149">
        <v>47</v>
      </c>
      <c r="I309" s="150"/>
      <c r="L309" s="145"/>
      <c r="M309" s="151"/>
      <c r="T309" s="152"/>
      <c r="AT309" s="147" t="s">
        <v>151</v>
      </c>
      <c r="AU309" s="147" t="s">
        <v>83</v>
      </c>
      <c r="AV309" s="12" t="s">
        <v>80</v>
      </c>
      <c r="AW309" s="12" t="s">
        <v>33</v>
      </c>
      <c r="AX309" s="12" t="s">
        <v>72</v>
      </c>
      <c r="AY309" s="147" t="s">
        <v>141</v>
      </c>
    </row>
    <row r="310" spans="2:51" s="14" customFormat="1" ht="11.25">
      <c r="B310" s="160"/>
      <c r="D310" s="146" t="s">
        <v>151</v>
      </c>
      <c r="E310" s="161" t="s">
        <v>3</v>
      </c>
      <c r="F310" s="162" t="s">
        <v>468</v>
      </c>
      <c r="H310" s="161" t="s">
        <v>3</v>
      </c>
      <c r="I310" s="163"/>
      <c r="L310" s="160"/>
      <c r="M310" s="164"/>
      <c r="T310" s="165"/>
      <c r="AT310" s="161" t="s">
        <v>151</v>
      </c>
      <c r="AU310" s="161" t="s">
        <v>83</v>
      </c>
      <c r="AV310" s="14" t="s">
        <v>15</v>
      </c>
      <c r="AW310" s="14" t="s">
        <v>33</v>
      </c>
      <c r="AX310" s="14" t="s">
        <v>72</v>
      </c>
      <c r="AY310" s="161" t="s">
        <v>141</v>
      </c>
    </row>
    <row r="311" spans="2:51" s="12" customFormat="1" ht="11.25">
      <c r="B311" s="145"/>
      <c r="D311" s="146" t="s">
        <v>151</v>
      </c>
      <c r="E311" s="147" t="s">
        <v>3</v>
      </c>
      <c r="F311" s="148" t="s">
        <v>469</v>
      </c>
      <c r="H311" s="149">
        <v>-3.92</v>
      </c>
      <c r="I311" s="150"/>
      <c r="L311" s="145"/>
      <c r="M311" s="151"/>
      <c r="T311" s="152"/>
      <c r="AT311" s="147" t="s">
        <v>151</v>
      </c>
      <c r="AU311" s="147" t="s">
        <v>83</v>
      </c>
      <c r="AV311" s="12" t="s">
        <v>80</v>
      </c>
      <c r="AW311" s="12" t="s">
        <v>33</v>
      </c>
      <c r="AX311" s="12" t="s">
        <v>72</v>
      </c>
      <c r="AY311" s="147" t="s">
        <v>141</v>
      </c>
    </row>
    <row r="312" spans="2:51" s="12" customFormat="1" ht="11.25">
      <c r="B312" s="145"/>
      <c r="D312" s="146" t="s">
        <v>151</v>
      </c>
      <c r="E312" s="147" t="s">
        <v>3</v>
      </c>
      <c r="F312" s="148" t="s">
        <v>470</v>
      </c>
      <c r="H312" s="149">
        <v>-13.244</v>
      </c>
      <c r="I312" s="150"/>
      <c r="L312" s="145"/>
      <c r="M312" s="151"/>
      <c r="T312" s="152"/>
      <c r="AT312" s="147" t="s">
        <v>151</v>
      </c>
      <c r="AU312" s="147" t="s">
        <v>83</v>
      </c>
      <c r="AV312" s="12" t="s">
        <v>80</v>
      </c>
      <c r="AW312" s="12" t="s">
        <v>33</v>
      </c>
      <c r="AX312" s="12" t="s">
        <v>72</v>
      </c>
      <c r="AY312" s="147" t="s">
        <v>141</v>
      </c>
    </row>
    <row r="313" spans="2:51" s="12" customFormat="1" ht="11.25">
      <c r="B313" s="145"/>
      <c r="D313" s="146" t="s">
        <v>151</v>
      </c>
      <c r="E313" s="147" t="s">
        <v>3</v>
      </c>
      <c r="F313" s="148" t="s">
        <v>471</v>
      </c>
      <c r="H313" s="149">
        <v>-11.76</v>
      </c>
      <c r="I313" s="150"/>
      <c r="L313" s="145"/>
      <c r="M313" s="151"/>
      <c r="T313" s="152"/>
      <c r="AT313" s="147" t="s">
        <v>151</v>
      </c>
      <c r="AU313" s="147" t="s">
        <v>83</v>
      </c>
      <c r="AV313" s="12" t="s">
        <v>80</v>
      </c>
      <c r="AW313" s="12" t="s">
        <v>33</v>
      </c>
      <c r="AX313" s="12" t="s">
        <v>72</v>
      </c>
      <c r="AY313" s="147" t="s">
        <v>141</v>
      </c>
    </row>
    <row r="314" spans="2:51" s="12" customFormat="1" ht="11.25">
      <c r="B314" s="145"/>
      <c r="D314" s="146" t="s">
        <v>151</v>
      </c>
      <c r="E314" s="147" t="s">
        <v>3</v>
      </c>
      <c r="F314" s="148" t="s">
        <v>472</v>
      </c>
      <c r="H314" s="149">
        <v>-1.4</v>
      </c>
      <c r="I314" s="150"/>
      <c r="L314" s="145"/>
      <c r="M314" s="151"/>
      <c r="T314" s="152"/>
      <c r="AT314" s="147" t="s">
        <v>151</v>
      </c>
      <c r="AU314" s="147" t="s">
        <v>83</v>
      </c>
      <c r="AV314" s="12" t="s">
        <v>80</v>
      </c>
      <c r="AW314" s="12" t="s">
        <v>33</v>
      </c>
      <c r="AX314" s="12" t="s">
        <v>72</v>
      </c>
      <c r="AY314" s="147" t="s">
        <v>141</v>
      </c>
    </row>
    <row r="315" spans="2:51" s="12" customFormat="1" ht="11.25">
      <c r="B315" s="145"/>
      <c r="D315" s="146" t="s">
        <v>151</v>
      </c>
      <c r="E315" s="147" t="s">
        <v>3</v>
      </c>
      <c r="F315" s="148" t="s">
        <v>473</v>
      </c>
      <c r="H315" s="149">
        <v>-3.92</v>
      </c>
      <c r="I315" s="150"/>
      <c r="L315" s="145"/>
      <c r="M315" s="151"/>
      <c r="T315" s="152"/>
      <c r="AT315" s="147" t="s">
        <v>151</v>
      </c>
      <c r="AU315" s="147" t="s">
        <v>83</v>
      </c>
      <c r="AV315" s="12" t="s">
        <v>80</v>
      </c>
      <c r="AW315" s="12" t="s">
        <v>33</v>
      </c>
      <c r="AX315" s="12" t="s">
        <v>72</v>
      </c>
      <c r="AY315" s="147" t="s">
        <v>141</v>
      </c>
    </row>
    <row r="316" spans="2:51" s="12" customFormat="1" ht="11.25">
      <c r="B316" s="145"/>
      <c r="D316" s="146" t="s">
        <v>151</v>
      </c>
      <c r="E316" s="147" t="s">
        <v>3</v>
      </c>
      <c r="F316" s="148" t="s">
        <v>474</v>
      </c>
      <c r="H316" s="149">
        <v>-1.8</v>
      </c>
      <c r="I316" s="150"/>
      <c r="L316" s="145"/>
      <c r="M316" s="151"/>
      <c r="T316" s="152"/>
      <c r="AT316" s="147" t="s">
        <v>151</v>
      </c>
      <c r="AU316" s="147" t="s">
        <v>83</v>
      </c>
      <c r="AV316" s="12" t="s">
        <v>80</v>
      </c>
      <c r="AW316" s="12" t="s">
        <v>33</v>
      </c>
      <c r="AX316" s="12" t="s">
        <v>72</v>
      </c>
      <c r="AY316" s="147" t="s">
        <v>141</v>
      </c>
    </row>
    <row r="317" spans="2:51" s="14" customFormat="1" ht="11.25">
      <c r="B317" s="160"/>
      <c r="D317" s="146" t="s">
        <v>151</v>
      </c>
      <c r="E317" s="161" t="s">
        <v>3</v>
      </c>
      <c r="F317" s="162" t="s">
        <v>475</v>
      </c>
      <c r="H317" s="161" t="s">
        <v>3</v>
      </c>
      <c r="I317" s="163"/>
      <c r="L317" s="160"/>
      <c r="M317" s="164"/>
      <c r="T317" s="165"/>
      <c r="AT317" s="161" t="s">
        <v>151</v>
      </c>
      <c r="AU317" s="161" t="s">
        <v>83</v>
      </c>
      <c r="AV317" s="14" t="s">
        <v>15</v>
      </c>
      <c r="AW317" s="14" t="s">
        <v>33</v>
      </c>
      <c r="AX317" s="14" t="s">
        <v>72</v>
      </c>
      <c r="AY317" s="161" t="s">
        <v>141</v>
      </c>
    </row>
    <row r="318" spans="2:51" s="12" customFormat="1" ht="11.25">
      <c r="B318" s="145"/>
      <c r="D318" s="146" t="s">
        <v>151</v>
      </c>
      <c r="E318" s="147" t="s">
        <v>3</v>
      </c>
      <c r="F318" s="148" t="s">
        <v>476</v>
      </c>
      <c r="H318" s="149">
        <v>0.84</v>
      </c>
      <c r="I318" s="150"/>
      <c r="L318" s="145"/>
      <c r="M318" s="151"/>
      <c r="T318" s="152"/>
      <c r="AT318" s="147" t="s">
        <v>151</v>
      </c>
      <c r="AU318" s="147" t="s">
        <v>83</v>
      </c>
      <c r="AV318" s="12" t="s">
        <v>80</v>
      </c>
      <c r="AW318" s="12" t="s">
        <v>33</v>
      </c>
      <c r="AX318" s="12" t="s">
        <v>72</v>
      </c>
      <c r="AY318" s="147" t="s">
        <v>141</v>
      </c>
    </row>
    <row r="319" spans="2:51" s="12" customFormat="1" ht="11.25">
      <c r="B319" s="145"/>
      <c r="D319" s="146" t="s">
        <v>151</v>
      </c>
      <c r="E319" s="147" t="s">
        <v>3</v>
      </c>
      <c r="F319" s="148" t="s">
        <v>477</v>
      </c>
      <c r="H319" s="149">
        <v>3.099</v>
      </c>
      <c r="I319" s="150"/>
      <c r="L319" s="145"/>
      <c r="M319" s="151"/>
      <c r="T319" s="152"/>
      <c r="AT319" s="147" t="s">
        <v>151</v>
      </c>
      <c r="AU319" s="147" t="s">
        <v>83</v>
      </c>
      <c r="AV319" s="12" t="s">
        <v>80</v>
      </c>
      <c r="AW319" s="12" t="s">
        <v>33</v>
      </c>
      <c r="AX319" s="12" t="s">
        <v>72</v>
      </c>
      <c r="AY319" s="147" t="s">
        <v>141</v>
      </c>
    </row>
    <row r="320" spans="2:51" s="12" customFormat="1" ht="11.25">
      <c r="B320" s="145"/>
      <c r="D320" s="146" t="s">
        <v>151</v>
      </c>
      <c r="E320" s="147" t="s">
        <v>3</v>
      </c>
      <c r="F320" s="148" t="s">
        <v>478</v>
      </c>
      <c r="H320" s="149">
        <v>2.52</v>
      </c>
      <c r="I320" s="150"/>
      <c r="L320" s="145"/>
      <c r="M320" s="151"/>
      <c r="T320" s="152"/>
      <c r="AT320" s="147" t="s">
        <v>151</v>
      </c>
      <c r="AU320" s="147" t="s">
        <v>83</v>
      </c>
      <c r="AV320" s="12" t="s">
        <v>80</v>
      </c>
      <c r="AW320" s="12" t="s">
        <v>33</v>
      </c>
      <c r="AX320" s="12" t="s">
        <v>72</v>
      </c>
      <c r="AY320" s="147" t="s">
        <v>141</v>
      </c>
    </row>
    <row r="321" spans="2:51" s="12" customFormat="1" ht="11.25">
      <c r="B321" s="145"/>
      <c r="D321" s="146" t="s">
        <v>151</v>
      </c>
      <c r="E321" s="147" t="s">
        <v>3</v>
      </c>
      <c r="F321" s="148" t="s">
        <v>479</v>
      </c>
      <c r="H321" s="149">
        <v>0.57</v>
      </c>
      <c r="I321" s="150"/>
      <c r="L321" s="145"/>
      <c r="M321" s="151"/>
      <c r="T321" s="152"/>
      <c r="AT321" s="147" t="s">
        <v>151</v>
      </c>
      <c r="AU321" s="147" t="s">
        <v>83</v>
      </c>
      <c r="AV321" s="12" t="s">
        <v>80</v>
      </c>
      <c r="AW321" s="12" t="s">
        <v>33</v>
      </c>
      <c r="AX321" s="12" t="s">
        <v>72</v>
      </c>
      <c r="AY321" s="147" t="s">
        <v>141</v>
      </c>
    </row>
    <row r="322" spans="2:51" s="12" customFormat="1" ht="11.25">
      <c r="B322" s="145"/>
      <c r="D322" s="146" t="s">
        <v>151</v>
      </c>
      <c r="E322" s="147" t="s">
        <v>3</v>
      </c>
      <c r="F322" s="148" t="s">
        <v>480</v>
      </c>
      <c r="H322" s="149">
        <v>1.26</v>
      </c>
      <c r="I322" s="150"/>
      <c r="L322" s="145"/>
      <c r="M322" s="151"/>
      <c r="T322" s="152"/>
      <c r="AT322" s="147" t="s">
        <v>151</v>
      </c>
      <c r="AU322" s="147" t="s">
        <v>83</v>
      </c>
      <c r="AV322" s="12" t="s">
        <v>80</v>
      </c>
      <c r="AW322" s="12" t="s">
        <v>33</v>
      </c>
      <c r="AX322" s="12" t="s">
        <v>72</v>
      </c>
      <c r="AY322" s="147" t="s">
        <v>141</v>
      </c>
    </row>
    <row r="323" spans="2:51" s="12" customFormat="1" ht="11.25">
      <c r="B323" s="145"/>
      <c r="D323" s="146" t="s">
        <v>151</v>
      </c>
      <c r="E323" s="147" t="s">
        <v>3</v>
      </c>
      <c r="F323" s="148" t="s">
        <v>481</v>
      </c>
      <c r="H323" s="149">
        <v>0.735</v>
      </c>
      <c r="I323" s="150"/>
      <c r="L323" s="145"/>
      <c r="M323" s="151"/>
      <c r="T323" s="152"/>
      <c r="AT323" s="147" t="s">
        <v>151</v>
      </c>
      <c r="AU323" s="147" t="s">
        <v>83</v>
      </c>
      <c r="AV323" s="12" t="s">
        <v>80</v>
      </c>
      <c r="AW323" s="12" t="s">
        <v>33</v>
      </c>
      <c r="AX323" s="12" t="s">
        <v>72</v>
      </c>
      <c r="AY323" s="147" t="s">
        <v>141</v>
      </c>
    </row>
    <row r="324" spans="2:51" s="13" customFormat="1" ht="11.25">
      <c r="B324" s="153"/>
      <c r="D324" s="146" t="s">
        <v>151</v>
      </c>
      <c r="E324" s="154" t="s">
        <v>3</v>
      </c>
      <c r="F324" s="155" t="s">
        <v>153</v>
      </c>
      <c r="H324" s="156">
        <v>413.38999999999993</v>
      </c>
      <c r="I324" s="157"/>
      <c r="L324" s="153"/>
      <c r="M324" s="158"/>
      <c r="T324" s="159"/>
      <c r="AT324" s="154" t="s">
        <v>151</v>
      </c>
      <c r="AU324" s="154" t="s">
        <v>83</v>
      </c>
      <c r="AV324" s="13" t="s">
        <v>86</v>
      </c>
      <c r="AW324" s="13" t="s">
        <v>33</v>
      </c>
      <c r="AX324" s="13" t="s">
        <v>15</v>
      </c>
      <c r="AY324" s="154" t="s">
        <v>141</v>
      </c>
    </row>
    <row r="325" spans="2:65" s="1" customFormat="1" ht="37.9" customHeight="1">
      <c r="B325" s="127"/>
      <c r="C325" s="128" t="s">
        <v>482</v>
      </c>
      <c r="D325" s="128" t="s">
        <v>143</v>
      </c>
      <c r="E325" s="129" t="s">
        <v>483</v>
      </c>
      <c r="F325" s="130" t="s">
        <v>484</v>
      </c>
      <c r="G325" s="131" t="s">
        <v>146</v>
      </c>
      <c r="H325" s="132">
        <v>413.39</v>
      </c>
      <c r="I325" s="133"/>
      <c r="J325" s="134">
        <f>ROUND(I325*H325,2)</f>
        <v>0</v>
      </c>
      <c r="K325" s="130" t="s">
        <v>147</v>
      </c>
      <c r="L325" s="32"/>
      <c r="M325" s="135" t="s">
        <v>3</v>
      </c>
      <c r="N325" s="136" t="s">
        <v>43</v>
      </c>
      <c r="P325" s="137">
        <f>O325*H325</f>
        <v>0</v>
      </c>
      <c r="Q325" s="137">
        <v>0.00285</v>
      </c>
      <c r="R325" s="137">
        <f>Q325*H325</f>
        <v>1.1781615</v>
      </c>
      <c r="S325" s="137">
        <v>0</v>
      </c>
      <c r="T325" s="138">
        <f>S325*H325</f>
        <v>0</v>
      </c>
      <c r="AR325" s="139" t="s">
        <v>86</v>
      </c>
      <c r="AT325" s="139" t="s">
        <v>143</v>
      </c>
      <c r="AU325" s="139" t="s">
        <v>83</v>
      </c>
      <c r="AY325" s="17" t="s">
        <v>141</v>
      </c>
      <c r="BE325" s="140">
        <f>IF(N325="základní",J325,0)</f>
        <v>0</v>
      </c>
      <c r="BF325" s="140">
        <f>IF(N325="snížená",J325,0)</f>
        <v>0</v>
      </c>
      <c r="BG325" s="140">
        <f>IF(N325="zákl. přenesená",J325,0)</f>
        <v>0</v>
      </c>
      <c r="BH325" s="140">
        <f>IF(N325="sníž. přenesená",J325,0)</f>
        <v>0</v>
      </c>
      <c r="BI325" s="140">
        <f>IF(N325="nulová",J325,0)</f>
        <v>0</v>
      </c>
      <c r="BJ325" s="17" t="s">
        <v>15</v>
      </c>
      <c r="BK325" s="140">
        <f>ROUND(I325*H325,2)</f>
        <v>0</v>
      </c>
      <c r="BL325" s="17" t="s">
        <v>86</v>
      </c>
      <c r="BM325" s="139" t="s">
        <v>485</v>
      </c>
    </row>
    <row r="326" spans="2:47" s="1" customFormat="1" ht="11.25">
      <c r="B326" s="32"/>
      <c r="D326" s="141" t="s">
        <v>149</v>
      </c>
      <c r="F326" s="142" t="s">
        <v>486</v>
      </c>
      <c r="I326" s="143"/>
      <c r="L326" s="32"/>
      <c r="M326" s="144"/>
      <c r="T326" s="53"/>
      <c r="AT326" s="17" t="s">
        <v>149</v>
      </c>
      <c r="AU326" s="17" t="s">
        <v>83</v>
      </c>
    </row>
    <row r="327" spans="2:65" s="1" customFormat="1" ht="37.9" customHeight="1">
      <c r="B327" s="127"/>
      <c r="C327" s="128" t="s">
        <v>487</v>
      </c>
      <c r="D327" s="128" t="s">
        <v>143</v>
      </c>
      <c r="E327" s="129" t="s">
        <v>488</v>
      </c>
      <c r="F327" s="130" t="s">
        <v>489</v>
      </c>
      <c r="G327" s="131" t="s">
        <v>146</v>
      </c>
      <c r="H327" s="132">
        <v>64.24</v>
      </c>
      <c r="I327" s="133"/>
      <c r="J327" s="134">
        <f>ROUND(I327*H327,2)</f>
        <v>0</v>
      </c>
      <c r="K327" s="130" t="s">
        <v>147</v>
      </c>
      <c r="L327" s="32"/>
      <c r="M327" s="135" t="s">
        <v>3</v>
      </c>
      <c r="N327" s="136" t="s">
        <v>43</v>
      </c>
      <c r="P327" s="137">
        <f>O327*H327</f>
        <v>0</v>
      </c>
      <c r="Q327" s="137">
        <v>0.0014</v>
      </c>
      <c r="R327" s="137">
        <f>Q327*H327</f>
        <v>0.08993599999999999</v>
      </c>
      <c r="S327" s="137">
        <v>0</v>
      </c>
      <c r="T327" s="138">
        <f>S327*H327</f>
        <v>0</v>
      </c>
      <c r="AR327" s="139" t="s">
        <v>86</v>
      </c>
      <c r="AT327" s="139" t="s">
        <v>143</v>
      </c>
      <c r="AU327" s="139" t="s">
        <v>83</v>
      </c>
      <c r="AY327" s="17" t="s">
        <v>141</v>
      </c>
      <c r="BE327" s="140">
        <f>IF(N327="základní",J327,0)</f>
        <v>0</v>
      </c>
      <c r="BF327" s="140">
        <f>IF(N327="snížená",J327,0)</f>
        <v>0</v>
      </c>
      <c r="BG327" s="140">
        <f>IF(N327="zákl. přenesená",J327,0)</f>
        <v>0</v>
      </c>
      <c r="BH327" s="140">
        <f>IF(N327="sníž. přenesená",J327,0)</f>
        <v>0</v>
      </c>
      <c r="BI327" s="140">
        <f>IF(N327="nulová",J327,0)</f>
        <v>0</v>
      </c>
      <c r="BJ327" s="17" t="s">
        <v>15</v>
      </c>
      <c r="BK327" s="140">
        <f>ROUND(I327*H327,2)</f>
        <v>0</v>
      </c>
      <c r="BL327" s="17" t="s">
        <v>86</v>
      </c>
      <c r="BM327" s="139" t="s">
        <v>490</v>
      </c>
    </row>
    <row r="328" spans="2:47" s="1" customFormat="1" ht="11.25">
      <c r="B328" s="32"/>
      <c r="D328" s="141" t="s">
        <v>149</v>
      </c>
      <c r="F328" s="142" t="s">
        <v>491</v>
      </c>
      <c r="I328" s="143"/>
      <c r="L328" s="32"/>
      <c r="M328" s="144"/>
      <c r="T328" s="53"/>
      <c r="AT328" s="17" t="s">
        <v>149</v>
      </c>
      <c r="AU328" s="17" t="s">
        <v>83</v>
      </c>
    </row>
    <row r="329" spans="2:51" s="12" customFormat="1" ht="11.25">
      <c r="B329" s="145"/>
      <c r="D329" s="146" t="s">
        <v>151</v>
      </c>
      <c r="E329" s="147" t="s">
        <v>3</v>
      </c>
      <c r="F329" s="148" t="s">
        <v>492</v>
      </c>
      <c r="H329" s="149">
        <v>64.24</v>
      </c>
      <c r="I329" s="150"/>
      <c r="L329" s="145"/>
      <c r="M329" s="151"/>
      <c r="T329" s="152"/>
      <c r="AT329" s="147" t="s">
        <v>151</v>
      </c>
      <c r="AU329" s="147" t="s">
        <v>83</v>
      </c>
      <c r="AV329" s="12" t="s">
        <v>80</v>
      </c>
      <c r="AW329" s="12" t="s">
        <v>33</v>
      </c>
      <c r="AX329" s="12" t="s">
        <v>15</v>
      </c>
      <c r="AY329" s="147" t="s">
        <v>141</v>
      </c>
    </row>
    <row r="330" spans="2:65" s="1" customFormat="1" ht="37.9" customHeight="1">
      <c r="B330" s="127"/>
      <c r="C330" s="128" t="s">
        <v>493</v>
      </c>
      <c r="D330" s="128" t="s">
        <v>143</v>
      </c>
      <c r="E330" s="129" t="s">
        <v>494</v>
      </c>
      <c r="F330" s="130" t="s">
        <v>495</v>
      </c>
      <c r="G330" s="131" t="s">
        <v>146</v>
      </c>
      <c r="H330" s="132">
        <v>64.24</v>
      </c>
      <c r="I330" s="133"/>
      <c r="J330" s="134">
        <f>ROUND(I330*H330,2)</f>
        <v>0</v>
      </c>
      <c r="K330" s="130" t="s">
        <v>147</v>
      </c>
      <c r="L330" s="32"/>
      <c r="M330" s="135" t="s">
        <v>3</v>
      </c>
      <c r="N330" s="136" t="s">
        <v>43</v>
      </c>
      <c r="P330" s="137">
        <f>O330*H330</f>
        <v>0</v>
      </c>
      <c r="Q330" s="137">
        <v>0.00441</v>
      </c>
      <c r="R330" s="137">
        <f>Q330*H330</f>
        <v>0.28329839999999995</v>
      </c>
      <c r="S330" s="137">
        <v>0</v>
      </c>
      <c r="T330" s="138">
        <f>S330*H330</f>
        <v>0</v>
      </c>
      <c r="AR330" s="139" t="s">
        <v>86</v>
      </c>
      <c r="AT330" s="139" t="s">
        <v>143</v>
      </c>
      <c r="AU330" s="139" t="s">
        <v>83</v>
      </c>
      <c r="AY330" s="17" t="s">
        <v>141</v>
      </c>
      <c r="BE330" s="140">
        <f>IF(N330="základní",J330,0)</f>
        <v>0</v>
      </c>
      <c r="BF330" s="140">
        <f>IF(N330="snížená",J330,0)</f>
        <v>0</v>
      </c>
      <c r="BG330" s="140">
        <f>IF(N330="zákl. přenesená",J330,0)</f>
        <v>0</v>
      </c>
      <c r="BH330" s="140">
        <f>IF(N330="sníž. přenesená",J330,0)</f>
        <v>0</v>
      </c>
      <c r="BI330" s="140">
        <f>IF(N330="nulová",J330,0)</f>
        <v>0</v>
      </c>
      <c r="BJ330" s="17" t="s">
        <v>15</v>
      </c>
      <c r="BK330" s="140">
        <f>ROUND(I330*H330,2)</f>
        <v>0</v>
      </c>
      <c r="BL330" s="17" t="s">
        <v>86</v>
      </c>
      <c r="BM330" s="139" t="s">
        <v>496</v>
      </c>
    </row>
    <row r="331" spans="2:47" s="1" customFormat="1" ht="11.25">
      <c r="B331" s="32"/>
      <c r="D331" s="141" t="s">
        <v>149</v>
      </c>
      <c r="F331" s="142" t="s">
        <v>497</v>
      </c>
      <c r="I331" s="143"/>
      <c r="L331" s="32"/>
      <c r="M331" s="144"/>
      <c r="T331" s="53"/>
      <c r="AT331" s="17" t="s">
        <v>149</v>
      </c>
      <c r="AU331" s="17" t="s">
        <v>83</v>
      </c>
    </row>
    <row r="332" spans="2:65" s="1" customFormat="1" ht="37.9" customHeight="1">
      <c r="B332" s="127"/>
      <c r="C332" s="128" t="s">
        <v>498</v>
      </c>
      <c r="D332" s="128" t="s">
        <v>143</v>
      </c>
      <c r="E332" s="129" t="s">
        <v>499</v>
      </c>
      <c r="F332" s="130" t="s">
        <v>500</v>
      </c>
      <c r="G332" s="131" t="s">
        <v>146</v>
      </c>
      <c r="H332" s="132">
        <v>64.24</v>
      </c>
      <c r="I332" s="133"/>
      <c r="J332" s="134">
        <f>ROUND(I332*H332,2)</f>
        <v>0</v>
      </c>
      <c r="K332" s="130" t="s">
        <v>147</v>
      </c>
      <c r="L332" s="32"/>
      <c r="M332" s="135" t="s">
        <v>3</v>
      </c>
      <c r="N332" s="136" t="s">
        <v>43</v>
      </c>
      <c r="P332" s="137">
        <f>O332*H332</f>
        <v>0</v>
      </c>
      <c r="Q332" s="137">
        <v>0.00285</v>
      </c>
      <c r="R332" s="137">
        <f>Q332*H332</f>
        <v>0.183084</v>
      </c>
      <c r="S332" s="137">
        <v>0</v>
      </c>
      <c r="T332" s="138">
        <f>S332*H332</f>
        <v>0</v>
      </c>
      <c r="AR332" s="139" t="s">
        <v>86</v>
      </c>
      <c r="AT332" s="139" t="s">
        <v>143</v>
      </c>
      <c r="AU332" s="139" t="s">
        <v>83</v>
      </c>
      <c r="AY332" s="17" t="s">
        <v>141</v>
      </c>
      <c r="BE332" s="140">
        <f>IF(N332="základní",J332,0)</f>
        <v>0</v>
      </c>
      <c r="BF332" s="140">
        <f>IF(N332="snížená",J332,0)</f>
        <v>0</v>
      </c>
      <c r="BG332" s="140">
        <f>IF(N332="zákl. přenesená",J332,0)</f>
        <v>0</v>
      </c>
      <c r="BH332" s="140">
        <f>IF(N332="sníž. přenesená",J332,0)</f>
        <v>0</v>
      </c>
      <c r="BI332" s="140">
        <f>IF(N332="nulová",J332,0)</f>
        <v>0</v>
      </c>
      <c r="BJ332" s="17" t="s">
        <v>15</v>
      </c>
      <c r="BK332" s="140">
        <f>ROUND(I332*H332,2)</f>
        <v>0</v>
      </c>
      <c r="BL332" s="17" t="s">
        <v>86</v>
      </c>
      <c r="BM332" s="139" t="s">
        <v>501</v>
      </c>
    </row>
    <row r="333" spans="2:47" s="1" customFormat="1" ht="11.25">
      <c r="B333" s="32"/>
      <c r="D333" s="141" t="s">
        <v>149</v>
      </c>
      <c r="F333" s="142" t="s">
        <v>502</v>
      </c>
      <c r="I333" s="143"/>
      <c r="L333" s="32"/>
      <c r="M333" s="144"/>
      <c r="T333" s="53"/>
      <c r="AT333" s="17" t="s">
        <v>149</v>
      </c>
      <c r="AU333" s="17" t="s">
        <v>83</v>
      </c>
    </row>
    <row r="334" spans="2:65" s="1" customFormat="1" ht="44.25" customHeight="1">
      <c r="B334" s="127"/>
      <c r="C334" s="128" t="s">
        <v>503</v>
      </c>
      <c r="D334" s="128" t="s">
        <v>143</v>
      </c>
      <c r="E334" s="129" t="s">
        <v>504</v>
      </c>
      <c r="F334" s="130" t="s">
        <v>505</v>
      </c>
      <c r="G334" s="131" t="s">
        <v>230</v>
      </c>
      <c r="H334" s="132">
        <v>134.56</v>
      </c>
      <c r="I334" s="133"/>
      <c r="J334" s="134">
        <f>ROUND(I334*H334,2)</f>
        <v>0</v>
      </c>
      <c r="K334" s="130" t="s">
        <v>147</v>
      </c>
      <c r="L334" s="32"/>
      <c r="M334" s="135" t="s">
        <v>3</v>
      </c>
      <c r="N334" s="136" t="s">
        <v>43</v>
      </c>
      <c r="P334" s="137">
        <f>O334*H334</f>
        <v>0</v>
      </c>
      <c r="Q334" s="137">
        <v>0</v>
      </c>
      <c r="R334" s="137">
        <f>Q334*H334</f>
        <v>0</v>
      </c>
      <c r="S334" s="137">
        <v>0</v>
      </c>
      <c r="T334" s="138">
        <f>S334*H334</f>
        <v>0</v>
      </c>
      <c r="AR334" s="139" t="s">
        <v>86</v>
      </c>
      <c r="AT334" s="139" t="s">
        <v>143</v>
      </c>
      <c r="AU334" s="139" t="s">
        <v>83</v>
      </c>
      <c r="AY334" s="17" t="s">
        <v>141</v>
      </c>
      <c r="BE334" s="140">
        <f>IF(N334="základní",J334,0)</f>
        <v>0</v>
      </c>
      <c r="BF334" s="140">
        <f>IF(N334="snížená",J334,0)</f>
        <v>0</v>
      </c>
      <c r="BG334" s="140">
        <f>IF(N334="zákl. přenesená",J334,0)</f>
        <v>0</v>
      </c>
      <c r="BH334" s="140">
        <f>IF(N334="sníž. přenesená",J334,0)</f>
        <v>0</v>
      </c>
      <c r="BI334" s="140">
        <f>IF(N334="nulová",J334,0)</f>
        <v>0</v>
      </c>
      <c r="BJ334" s="17" t="s">
        <v>15</v>
      </c>
      <c r="BK334" s="140">
        <f>ROUND(I334*H334,2)</f>
        <v>0</v>
      </c>
      <c r="BL334" s="17" t="s">
        <v>86</v>
      </c>
      <c r="BM334" s="139" t="s">
        <v>506</v>
      </c>
    </row>
    <row r="335" spans="2:47" s="1" customFormat="1" ht="11.25">
      <c r="B335" s="32"/>
      <c r="D335" s="141" t="s">
        <v>149</v>
      </c>
      <c r="F335" s="142" t="s">
        <v>507</v>
      </c>
      <c r="I335" s="143"/>
      <c r="L335" s="32"/>
      <c r="M335" s="144"/>
      <c r="T335" s="53"/>
      <c r="AT335" s="17" t="s">
        <v>149</v>
      </c>
      <c r="AU335" s="17" t="s">
        <v>83</v>
      </c>
    </row>
    <row r="336" spans="2:51" s="14" customFormat="1" ht="11.25">
      <c r="B336" s="160"/>
      <c r="D336" s="146" t="s">
        <v>151</v>
      </c>
      <c r="E336" s="161" t="s">
        <v>3</v>
      </c>
      <c r="F336" s="162" t="s">
        <v>508</v>
      </c>
      <c r="H336" s="161" t="s">
        <v>3</v>
      </c>
      <c r="I336" s="163"/>
      <c r="L336" s="160"/>
      <c r="M336" s="164"/>
      <c r="T336" s="165"/>
      <c r="AT336" s="161" t="s">
        <v>151</v>
      </c>
      <c r="AU336" s="161" t="s">
        <v>83</v>
      </c>
      <c r="AV336" s="14" t="s">
        <v>15</v>
      </c>
      <c r="AW336" s="14" t="s">
        <v>33</v>
      </c>
      <c r="AX336" s="14" t="s">
        <v>72</v>
      </c>
      <c r="AY336" s="161" t="s">
        <v>141</v>
      </c>
    </row>
    <row r="337" spans="2:51" s="12" customFormat="1" ht="11.25">
      <c r="B337" s="145"/>
      <c r="D337" s="146" t="s">
        <v>151</v>
      </c>
      <c r="E337" s="147" t="s">
        <v>3</v>
      </c>
      <c r="F337" s="148" t="s">
        <v>509</v>
      </c>
      <c r="H337" s="149">
        <v>60.16</v>
      </c>
      <c r="I337" s="150"/>
      <c r="L337" s="145"/>
      <c r="M337" s="151"/>
      <c r="T337" s="152"/>
      <c r="AT337" s="147" t="s">
        <v>151</v>
      </c>
      <c r="AU337" s="147" t="s">
        <v>83</v>
      </c>
      <c r="AV337" s="12" t="s">
        <v>80</v>
      </c>
      <c r="AW337" s="12" t="s">
        <v>33</v>
      </c>
      <c r="AX337" s="12" t="s">
        <v>72</v>
      </c>
      <c r="AY337" s="147" t="s">
        <v>141</v>
      </c>
    </row>
    <row r="338" spans="2:51" s="14" customFormat="1" ht="11.25">
      <c r="B338" s="160"/>
      <c r="D338" s="146" t="s">
        <v>151</v>
      </c>
      <c r="E338" s="161" t="s">
        <v>3</v>
      </c>
      <c r="F338" s="162" t="s">
        <v>510</v>
      </c>
      <c r="H338" s="161" t="s">
        <v>3</v>
      </c>
      <c r="I338" s="163"/>
      <c r="L338" s="160"/>
      <c r="M338" s="164"/>
      <c r="T338" s="165"/>
      <c r="AT338" s="161" t="s">
        <v>151</v>
      </c>
      <c r="AU338" s="161" t="s">
        <v>83</v>
      </c>
      <c r="AV338" s="14" t="s">
        <v>15</v>
      </c>
      <c r="AW338" s="14" t="s">
        <v>33</v>
      </c>
      <c r="AX338" s="14" t="s">
        <v>72</v>
      </c>
      <c r="AY338" s="161" t="s">
        <v>141</v>
      </c>
    </row>
    <row r="339" spans="2:51" s="12" customFormat="1" ht="11.25">
      <c r="B339" s="145"/>
      <c r="D339" s="146" t="s">
        <v>151</v>
      </c>
      <c r="E339" s="147" t="s">
        <v>3</v>
      </c>
      <c r="F339" s="148" t="s">
        <v>511</v>
      </c>
      <c r="H339" s="149">
        <v>14.1</v>
      </c>
      <c r="I339" s="150"/>
      <c r="L339" s="145"/>
      <c r="M339" s="151"/>
      <c r="T339" s="152"/>
      <c r="AT339" s="147" t="s">
        <v>151</v>
      </c>
      <c r="AU339" s="147" t="s">
        <v>83</v>
      </c>
      <c r="AV339" s="12" t="s">
        <v>80</v>
      </c>
      <c r="AW339" s="12" t="s">
        <v>33</v>
      </c>
      <c r="AX339" s="12" t="s">
        <v>72</v>
      </c>
      <c r="AY339" s="147" t="s">
        <v>141</v>
      </c>
    </row>
    <row r="340" spans="2:51" s="14" customFormat="1" ht="11.25">
      <c r="B340" s="160"/>
      <c r="D340" s="146" t="s">
        <v>151</v>
      </c>
      <c r="E340" s="161" t="s">
        <v>3</v>
      </c>
      <c r="F340" s="162" t="s">
        <v>512</v>
      </c>
      <c r="H340" s="161" t="s">
        <v>3</v>
      </c>
      <c r="I340" s="163"/>
      <c r="L340" s="160"/>
      <c r="M340" s="164"/>
      <c r="T340" s="165"/>
      <c r="AT340" s="161" t="s">
        <v>151</v>
      </c>
      <c r="AU340" s="161" t="s">
        <v>83</v>
      </c>
      <c r="AV340" s="14" t="s">
        <v>15</v>
      </c>
      <c r="AW340" s="14" t="s">
        <v>33</v>
      </c>
      <c r="AX340" s="14" t="s">
        <v>72</v>
      </c>
      <c r="AY340" s="161" t="s">
        <v>141</v>
      </c>
    </row>
    <row r="341" spans="2:51" s="12" customFormat="1" ht="11.25">
      <c r="B341" s="145"/>
      <c r="D341" s="146" t="s">
        <v>151</v>
      </c>
      <c r="E341" s="147" t="s">
        <v>3</v>
      </c>
      <c r="F341" s="148" t="s">
        <v>513</v>
      </c>
      <c r="H341" s="149">
        <v>60.3</v>
      </c>
      <c r="I341" s="150"/>
      <c r="L341" s="145"/>
      <c r="M341" s="151"/>
      <c r="T341" s="152"/>
      <c r="AT341" s="147" t="s">
        <v>151</v>
      </c>
      <c r="AU341" s="147" t="s">
        <v>83</v>
      </c>
      <c r="AV341" s="12" t="s">
        <v>80</v>
      </c>
      <c r="AW341" s="12" t="s">
        <v>33</v>
      </c>
      <c r="AX341" s="12" t="s">
        <v>72</v>
      </c>
      <c r="AY341" s="147" t="s">
        <v>141</v>
      </c>
    </row>
    <row r="342" spans="2:51" s="13" customFormat="1" ht="11.25">
      <c r="B342" s="153"/>
      <c r="D342" s="146" t="s">
        <v>151</v>
      </c>
      <c r="E342" s="154" t="s">
        <v>3</v>
      </c>
      <c r="F342" s="155" t="s">
        <v>153</v>
      </c>
      <c r="H342" s="156">
        <v>134.56</v>
      </c>
      <c r="I342" s="157"/>
      <c r="L342" s="153"/>
      <c r="M342" s="158"/>
      <c r="T342" s="159"/>
      <c r="AT342" s="154" t="s">
        <v>151</v>
      </c>
      <c r="AU342" s="154" t="s">
        <v>83</v>
      </c>
      <c r="AV342" s="13" t="s">
        <v>86</v>
      </c>
      <c r="AW342" s="13" t="s">
        <v>33</v>
      </c>
      <c r="AX342" s="13" t="s">
        <v>15</v>
      </c>
      <c r="AY342" s="154" t="s">
        <v>141</v>
      </c>
    </row>
    <row r="343" spans="2:65" s="1" customFormat="1" ht="24.2" customHeight="1">
      <c r="B343" s="127"/>
      <c r="C343" s="166" t="s">
        <v>514</v>
      </c>
      <c r="D343" s="166" t="s">
        <v>245</v>
      </c>
      <c r="E343" s="167" t="s">
        <v>515</v>
      </c>
      <c r="F343" s="168" t="s">
        <v>516</v>
      </c>
      <c r="G343" s="169" t="s">
        <v>230</v>
      </c>
      <c r="H343" s="170">
        <v>141.288</v>
      </c>
      <c r="I343" s="171"/>
      <c r="J343" s="172">
        <f>ROUND(I343*H343,2)</f>
        <v>0</v>
      </c>
      <c r="K343" s="168" t="s">
        <v>147</v>
      </c>
      <c r="L343" s="173"/>
      <c r="M343" s="174" t="s">
        <v>3</v>
      </c>
      <c r="N343" s="175" t="s">
        <v>43</v>
      </c>
      <c r="P343" s="137">
        <f>O343*H343</f>
        <v>0</v>
      </c>
      <c r="Q343" s="137">
        <v>0.00011</v>
      </c>
      <c r="R343" s="137">
        <f>Q343*H343</f>
        <v>0.015541680000000002</v>
      </c>
      <c r="S343" s="137">
        <v>0</v>
      </c>
      <c r="T343" s="138">
        <f>S343*H343</f>
        <v>0</v>
      </c>
      <c r="AR343" s="139" t="s">
        <v>196</v>
      </c>
      <c r="AT343" s="139" t="s">
        <v>245</v>
      </c>
      <c r="AU343" s="139" t="s">
        <v>83</v>
      </c>
      <c r="AY343" s="17" t="s">
        <v>141</v>
      </c>
      <c r="BE343" s="140">
        <f>IF(N343="základní",J343,0)</f>
        <v>0</v>
      </c>
      <c r="BF343" s="140">
        <f>IF(N343="snížená",J343,0)</f>
        <v>0</v>
      </c>
      <c r="BG343" s="140">
        <f>IF(N343="zákl. přenesená",J343,0)</f>
        <v>0</v>
      </c>
      <c r="BH343" s="140">
        <f>IF(N343="sníž. přenesená",J343,0)</f>
        <v>0</v>
      </c>
      <c r="BI343" s="140">
        <f>IF(N343="nulová",J343,0)</f>
        <v>0</v>
      </c>
      <c r="BJ343" s="17" t="s">
        <v>15</v>
      </c>
      <c r="BK343" s="140">
        <f>ROUND(I343*H343,2)</f>
        <v>0</v>
      </c>
      <c r="BL343" s="17" t="s">
        <v>86</v>
      </c>
      <c r="BM343" s="139" t="s">
        <v>517</v>
      </c>
    </row>
    <row r="344" spans="2:51" s="12" customFormat="1" ht="11.25">
      <c r="B344" s="145"/>
      <c r="D344" s="146" t="s">
        <v>151</v>
      </c>
      <c r="F344" s="148" t="s">
        <v>518</v>
      </c>
      <c r="H344" s="149">
        <v>141.288</v>
      </c>
      <c r="I344" s="150"/>
      <c r="L344" s="145"/>
      <c r="M344" s="151"/>
      <c r="T344" s="152"/>
      <c r="AT344" s="147" t="s">
        <v>151</v>
      </c>
      <c r="AU344" s="147" t="s">
        <v>83</v>
      </c>
      <c r="AV344" s="12" t="s">
        <v>80</v>
      </c>
      <c r="AW344" s="12" t="s">
        <v>4</v>
      </c>
      <c r="AX344" s="12" t="s">
        <v>15</v>
      </c>
      <c r="AY344" s="147" t="s">
        <v>141</v>
      </c>
    </row>
    <row r="345" spans="2:65" s="1" customFormat="1" ht="55.5" customHeight="1">
      <c r="B345" s="127"/>
      <c r="C345" s="128" t="s">
        <v>519</v>
      </c>
      <c r="D345" s="128" t="s">
        <v>143</v>
      </c>
      <c r="E345" s="129" t="s">
        <v>520</v>
      </c>
      <c r="F345" s="130" t="s">
        <v>521</v>
      </c>
      <c r="G345" s="131" t="s">
        <v>230</v>
      </c>
      <c r="H345" s="132">
        <v>60.16</v>
      </c>
      <c r="I345" s="133"/>
      <c r="J345" s="134">
        <f>ROUND(I345*H345,2)</f>
        <v>0</v>
      </c>
      <c r="K345" s="130" t="s">
        <v>147</v>
      </c>
      <c r="L345" s="32"/>
      <c r="M345" s="135" t="s">
        <v>3</v>
      </c>
      <c r="N345" s="136" t="s">
        <v>43</v>
      </c>
      <c r="P345" s="137">
        <f>O345*H345</f>
        <v>0</v>
      </c>
      <c r="Q345" s="137">
        <v>0</v>
      </c>
      <c r="R345" s="137">
        <f>Q345*H345</f>
        <v>0</v>
      </c>
      <c r="S345" s="137">
        <v>0</v>
      </c>
      <c r="T345" s="138">
        <f>S345*H345</f>
        <v>0</v>
      </c>
      <c r="AR345" s="139" t="s">
        <v>86</v>
      </c>
      <c r="AT345" s="139" t="s">
        <v>143</v>
      </c>
      <c r="AU345" s="139" t="s">
        <v>83</v>
      </c>
      <c r="AY345" s="17" t="s">
        <v>141</v>
      </c>
      <c r="BE345" s="140">
        <f>IF(N345="základní",J345,0)</f>
        <v>0</v>
      </c>
      <c r="BF345" s="140">
        <f>IF(N345="snížená",J345,0)</f>
        <v>0</v>
      </c>
      <c r="BG345" s="140">
        <f>IF(N345="zákl. přenesená",J345,0)</f>
        <v>0</v>
      </c>
      <c r="BH345" s="140">
        <f>IF(N345="sníž. přenesená",J345,0)</f>
        <v>0</v>
      </c>
      <c r="BI345" s="140">
        <f>IF(N345="nulová",J345,0)</f>
        <v>0</v>
      </c>
      <c r="BJ345" s="17" t="s">
        <v>15</v>
      </c>
      <c r="BK345" s="140">
        <f>ROUND(I345*H345,2)</f>
        <v>0</v>
      </c>
      <c r="BL345" s="17" t="s">
        <v>86</v>
      </c>
      <c r="BM345" s="139" t="s">
        <v>522</v>
      </c>
    </row>
    <row r="346" spans="2:47" s="1" customFormat="1" ht="11.25">
      <c r="B346" s="32"/>
      <c r="D346" s="141" t="s">
        <v>149</v>
      </c>
      <c r="F346" s="142" t="s">
        <v>523</v>
      </c>
      <c r="I346" s="143"/>
      <c r="L346" s="32"/>
      <c r="M346" s="144"/>
      <c r="T346" s="53"/>
      <c r="AT346" s="17" t="s">
        <v>149</v>
      </c>
      <c r="AU346" s="17" t="s">
        <v>83</v>
      </c>
    </row>
    <row r="347" spans="2:51" s="12" customFormat="1" ht="11.25">
      <c r="B347" s="145"/>
      <c r="D347" s="146" t="s">
        <v>151</v>
      </c>
      <c r="E347" s="147" t="s">
        <v>3</v>
      </c>
      <c r="F347" s="148" t="s">
        <v>524</v>
      </c>
      <c r="H347" s="149">
        <v>5.6</v>
      </c>
      <c r="I347" s="150"/>
      <c r="L347" s="145"/>
      <c r="M347" s="151"/>
      <c r="T347" s="152"/>
      <c r="AT347" s="147" t="s">
        <v>151</v>
      </c>
      <c r="AU347" s="147" t="s">
        <v>83</v>
      </c>
      <c r="AV347" s="12" t="s">
        <v>80</v>
      </c>
      <c r="AW347" s="12" t="s">
        <v>33</v>
      </c>
      <c r="AX347" s="12" t="s">
        <v>72</v>
      </c>
      <c r="AY347" s="147" t="s">
        <v>141</v>
      </c>
    </row>
    <row r="348" spans="2:51" s="12" customFormat="1" ht="11.25">
      <c r="B348" s="145"/>
      <c r="D348" s="146" t="s">
        <v>151</v>
      </c>
      <c r="E348" s="147" t="s">
        <v>3</v>
      </c>
      <c r="F348" s="148" t="s">
        <v>525</v>
      </c>
      <c r="H348" s="149">
        <v>20.66</v>
      </c>
      <c r="I348" s="150"/>
      <c r="L348" s="145"/>
      <c r="M348" s="151"/>
      <c r="T348" s="152"/>
      <c r="AT348" s="147" t="s">
        <v>151</v>
      </c>
      <c r="AU348" s="147" t="s">
        <v>83</v>
      </c>
      <c r="AV348" s="12" t="s">
        <v>80</v>
      </c>
      <c r="AW348" s="12" t="s">
        <v>33</v>
      </c>
      <c r="AX348" s="12" t="s">
        <v>72</v>
      </c>
      <c r="AY348" s="147" t="s">
        <v>141</v>
      </c>
    </row>
    <row r="349" spans="2:51" s="12" customFormat="1" ht="11.25">
      <c r="B349" s="145"/>
      <c r="D349" s="146" t="s">
        <v>151</v>
      </c>
      <c r="E349" s="147" t="s">
        <v>3</v>
      </c>
      <c r="F349" s="148" t="s">
        <v>526</v>
      </c>
      <c r="H349" s="149">
        <v>16.8</v>
      </c>
      <c r="I349" s="150"/>
      <c r="L349" s="145"/>
      <c r="M349" s="151"/>
      <c r="T349" s="152"/>
      <c r="AT349" s="147" t="s">
        <v>151</v>
      </c>
      <c r="AU349" s="147" t="s">
        <v>83</v>
      </c>
      <c r="AV349" s="12" t="s">
        <v>80</v>
      </c>
      <c r="AW349" s="12" t="s">
        <v>33</v>
      </c>
      <c r="AX349" s="12" t="s">
        <v>72</v>
      </c>
      <c r="AY349" s="147" t="s">
        <v>141</v>
      </c>
    </row>
    <row r="350" spans="2:51" s="12" customFormat="1" ht="11.25">
      <c r="B350" s="145"/>
      <c r="D350" s="146" t="s">
        <v>151</v>
      </c>
      <c r="E350" s="147" t="s">
        <v>3</v>
      </c>
      <c r="F350" s="148" t="s">
        <v>527</v>
      </c>
      <c r="H350" s="149">
        <v>3.8</v>
      </c>
      <c r="I350" s="150"/>
      <c r="L350" s="145"/>
      <c r="M350" s="151"/>
      <c r="T350" s="152"/>
      <c r="AT350" s="147" t="s">
        <v>151</v>
      </c>
      <c r="AU350" s="147" t="s">
        <v>83</v>
      </c>
      <c r="AV350" s="12" t="s">
        <v>80</v>
      </c>
      <c r="AW350" s="12" t="s">
        <v>33</v>
      </c>
      <c r="AX350" s="12" t="s">
        <v>72</v>
      </c>
      <c r="AY350" s="147" t="s">
        <v>141</v>
      </c>
    </row>
    <row r="351" spans="2:51" s="12" customFormat="1" ht="11.25">
      <c r="B351" s="145"/>
      <c r="D351" s="146" t="s">
        <v>151</v>
      </c>
      <c r="E351" s="147" t="s">
        <v>3</v>
      </c>
      <c r="F351" s="148" t="s">
        <v>528</v>
      </c>
      <c r="H351" s="149">
        <v>8.4</v>
      </c>
      <c r="I351" s="150"/>
      <c r="L351" s="145"/>
      <c r="M351" s="151"/>
      <c r="T351" s="152"/>
      <c r="AT351" s="147" t="s">
        <v>151</v>
      </c>
      <c r="AU351" s="147" t="s">
        <v>83</v>
      </c>
      <c r="AV351" s="12" t="s">
        <v>80</v>
      </c>
      <c r="AW351" s="12" t="s">
        <v>33</v>
      </c>
      <c r="AX351" s="12" t="s">
        <v>72</v>
      </c>
      <c r="AY351" s="147" t="s">
        <v>141</v>
      </c>
    </row>
    <row r="352" spans="2:51" s="12" customFormat="1" ht="11.25">
      <c r="B352" s="145"/>
      <c r="D352" s="146" t="s">
        <v>151</v>
      </c>
      <c r="E352" s="147" t="s">
        <v>3</v>
      </c>
      <c r="F352" s="148" t="s">
        <v>529</v>
      </c>
      <c r="H352" s="149">
        <v>4.9</v>
      </c>
      <c r="I352" s="150"/>
      <c r="L352" s="145"/>
      <c r="M352" s="151"/>
      <c r="T352" s="152"/>
      <c r="AT352" s="147" t="s">
        <v>151</v>
      </c>
      <c r="AU352" s="147" t="s">
        <v>83</v>
      </c>
      <c r="AV352" s="12" t="s">
        <v>80</v>
      </c>
      <c r="AW352" s="12" t="s">
        <v>33</v>
      </c>
      <c r="AX352" s="12" t="s">
        <v>72</v>
      </c>
      <c r="AY352" s="147" t="s">
        <v>141</v>
      </c>
    </row>
    <row r="353" spans="2:51" s="13" customFormat="1" ht="11.25">
      <c r="B353" s="153"/>
      <c r="D353" s="146" t="s">
        <v>151</v>
      </c>
      <c r="E353" s="154" t="s">
        <v>3</v>
      </c>
      <c r="F353" s="155" t="s">
        <v>153</v>
      </c>
      <c r="H353" s="156">
        <v>60.16</v>
      </c>
      <c r="I353" s="157"/>
      <c r="L353" s="153"/>
      <c r="M353" s="158"/>
      <c r="T353" s="159"/>
      <c r="AT353" s="154" t="s">
        <v>151</v>
      </c>
      <c r="AU353" s="154" t="s">
        <v>83</v>
      </c>
      <c r="AV353" s="13" t="s">
        <v>86</v>
      </c>
      <c r="AW353" s="13" t="s">
        <v>33</v>
      </c>
      <c r="AX353" s="13" t="s">
        <v>15</v>
      </c>
      <c r="AY353" s="154" t="s">
        <v>141</v>
      </c>
    </row>
    <row r="354" spans="2:65" s="1" customFormat="1" ht="24.2" customHeight="1">
      <c r="B354" s="127"/>
      <c r="C354" s="166" t="s">
        <v>530</v>
      </c>
      <c r="D354" s="166" t="s">
        <v>245</v>
      </c>
      <c r="E354" s="167" t="s">
        <v>531</v>
      </c>
      <c r="F354" s="168" t="s">
        <v>532</v>
      </c>
      <c r="G354" s="169" t="s">
        <v>230</v>
      </c>
      <c r="H354" s="170">
        <v>63.168</v>
      </c>
      <c r="I354" s="171"/>
      <c r="J354" s="172">
        <f>ROUND(I354*H354,2)</f>
        <v>0</v>
      </c>
      <c r="K354" s="168" t="s">
        <v>147</v>
      </c>
      <c r="L354" s="173"/>
      <c r="M354" s="174" t="s">
        <v>3</v>
      </c>
      <c r="N354" s="175" t="s">
        <v>43</v>
      </c>
      <c r="P354" s="137">
        <f>O354*H354</f>
        <v>0</v>
      </c>
      <c r="Q354" s="137">
        <v>4E-05</v>
      </c>
      <c r="R354" s="137">
        <f>Q354*H354</f>
        <v>0.00252672</v>
      </c>
      <c r="S354" s="137">
        <v>0</v>
      </c>
      <c r="T354" s="138">
        <f>S354*H354</f>
        <v>0</v>
      </c>
      <c r="AR354" s="139" t="s">
        <v>196</v>
      </c>
      <c r="AT354" s="139" t="s">
        <v>245</v>
      </c>
      <c r="AU354" s="139" t="s">
        <v>83</v>
      </c>
      <c r="AY354" s="17" t="s">
        <v>141</v>
      </c>
      <c r="BE354" s="140">
        <f>IF(N354="základní",J354,0)</f>
        <v>0</v>
      </c>
      <c r="BF354" s="140">
        <f>IF(N354="snížená",J354,0)</f>
        <v>0</v>
      </c>
      <c r="BG354" s="140">
        <f>IF(N354="zákl. přenesená",J354,0)</f>
        <v>0</v>
      </c>
      <c r="BH354" s="140">
        <f>IF(N354="sníž. přenesená",J354,0)</f>
        <v>0</v>
      </c>
      <c r="BI354" s="140">
        <f>IF(N354="nulová",J354,0)</f>
        <v>0</v>
      </c>
      <c r="BJ354" s="17" t="s">
        <v>15</v>
      </c>
      <c r="BK354" s="140">
        <f>ROUND(I354*H354,2)</f>
        <v>0</v>
      </c>
      <c r="BL354" s="17" t="s">
        <v>86</v>
      </c>
      <c r="BM354" s="139" t="s">
        <v>533</v>
      </c>
    </row>
    <row r="355" spans="2:51" s="12" customFormat="1" ht="11.25">
      <c r="B355" s="145"/>
      <c r="D355" s="146" t="s">
        <v>151</v>
      </c>
      <c r="F355" s="148" t="s">
        <v>534</v>
      </c>
      <c r="H355" s="149">
        <v>63.168</v>
      </c>
      <c r="I355" s="150"/>
      <c r="L355" s="145"/>
      <c r="M355" s="151"/>
      <c r="T355" s="152"/>
      <c r="AT355" s="147" t="s">
        <v>151</v>
      </c>
      <c r="AU355" s="147" t="s">
        <v>83</v>
      </c>
      <c r="AV355" s="12" t="s">
        <v>80</v>
      </c>
      <c r="AW355" s="12" t="s">
        <v>4</v>
      </c>
      <c r="AX355" s="12" t="s">
        <v>15</v>
      </c>
      <c r="AY355" s="147" t="s">
        <v>141</v>
      </c>
    </row>
    <row r="356" spans="2:65" s="1" customFormat="1" ht="37.9" customHeight="1">
      <c r="B356" s="127"/>
      <c r="C356" s="128" t="s">
        <v>535</v>
      </c>
      <c r="D356" s="128" t="s">
        <v>143</v>
      </c>
      <c r="E356" s="129" t="s">
        <v>536</v>
      </c>
      <c r="F356" s="130" t="s">
        <v>537</v>
      </c>
      <c r="G356" s="131" t="s">
        <v>146</v>
      </c>
      <c r="H356" s="132">
        <v>255</v>
      </c>
      <c r="I356" s="133"/>
      <c r="J356" s="134">
        <f>ROUND(I356*H356,2)</f>
        <v>0</v>
      </c>
      <c r="K356" s="130" t="s">
        <v>147</v>
      </c>
      <c r="L356" s="32"/>
      <c r="M356" s="135" t="s">
        <v>3</v>
      </c>
      <c r="N356" s="136" t="s">
        <v>43</v>
      </c>
      <c r="P356" s="137">
        <f>O356*H356</f>
        <v>0</v>
      </c>
      <c r="Q356" s="137">
        <v>0</v>
      </c>
      <c r="R356" s="137">
        <f>Q356*H356</f>
        <v>0</v>
      </c>
      <c r="S356" s="137">
        <v>0</v>
      </c>
      <c r="T356" s="138">
        <f>S356*H356</f>
        <v>0</v>
      </c>
      <c r="AR356" s="139" t="s">
        <v>86</v>
      </c>
      <c r="AT356" s="139" t="s">
        <v>143</v>
      </c>
      <c r="AU356" s="139" t="s">
        <v>83</v>
      </c>
      <c r="AY356" s="17" t="s">
        <v>141</v>
      </c>
      <c r="BE356" s="140">
        <f>IF(N356="základní",J356,0)</f>
        <v>0</v>
      </c>
      <c r="BF356" s="140">
        <f>IF(N356="snížená",J356,0)</f>
        <v>0</v>
      </c>
      <c r="BG356" s="140">
        <f>IF(N356="zákl. přenesená",J356,0)</f>
        <v>0</v>
      </c>
      <c r="BH356" s="140">
        <f>IF(N356="sníž. přenesená",J356,0)</f>
        <v>0</v>
      </c>
      <c r="BI356" s="140">
        <f>IF(N356="nulová",J356,0)</f>
        <v>0</v>
      </c>
      <c r="BJ356" s="17" t="s">
        <v>15</v>
      </c>
      <c r="BK356" s="140">
        <f>ROUND(I356*H356,2)</f>
        <v>0</v>
      </c>
      <c r="BL356" s="17" t="s">
        <v>86</v>
      </c>
      <c r="BM356" s="139" t="s">
        <v>538</v>
      </c>
    </row>
    <row r="357" spans="2:47" s="1" customFormat="1" ht="11.25">
      <c r="B357" s="32"/>
      <c r="D357" s="141" t="s">
        <v>149</v>
      </c>
      <c r="F357" s="142" t="s">
        <v>539</v>
      </c>
      <c r="I357" s="143"/>
      <c r="L357" s="32"/>
      <c r="M357" s="144"/>
      <c r="T357" s="53"/>
      <c r="AT357" s="17" t="s">
        <v>149</v>
      </c>
      <c r="AU357" s="17" t="s">
        <v>83</v>
      </c>
    </row>
    <row r="358" spans="2:51" s="12" customFormat="1" ht="11.25">
      <c r="B358" s="145"/>
      <c r="D358" s="146" t="s">
        <v>151</v>
      </c>
      <c r="E358" s="147" t="s">
        <v>3</v>
      </c>
      <c r="F358" s="148" t="s">
        <v>540</v>
      </c>
      <c r="H358" s="149">
        <v>255</v>
      </c>
      <c r="I358" s="150"/>
      <c r="L358" s="145"/>
      <c r="M358" s="151"/>
      <c r="T358" s="152"/>
      <c r="AT358" s="147" t="s">
        <v>151</v>
      </c>
      <c r="AU358" s="147" t="s">
        <v>83</v>
      </c>
      <c r="AV358" s="12" t="s">
        <v>80</v>
      </c>
      <c r="AW358" s="12" t="s">
        <v>33</v>
      </c>
      <c r="AX358" s="12" t="s">
        <v>15</v>
      </c>
      <c r="AY358" s="147" t="s">
        <v>141</v>
      </c>
    </row>
    <row r="359" spans="2:65" s="1" customFormat="1" ht="37.9" customHeight="1">
      <c r="B359" s="127"/>
      <c r="C359" s="128" t="s">
        <v>541</v>
      </c>
      <c r="D359" s="128" t="s">
        <v>143</v>
      </c>
      <c r="E359" s="129" t="s">
        <v>396</v>
      </c>
      <c r="F359" s="130" t="s">
        <v>397</v>
      </c>
      <c r="G359" s="131" t="s">
        <v>146</v>
      </c>
      <c r="H359" s="132">
        <v>36.044</v>
      </c>
      <c r="I359" s="133"/>
      <c r="J359" s="134">
        <f>ROUND(I359*H359,2)</f>
        <v>0</v>
      </c>
      <c r="K359" s="130" t="s">
        <v>147</v>
      </c>
      <c r="L359" s="32"/>
      <c r="M359" s="135" t="s">
        <v>3</v>
      </c>
      <c r="N359" s="136" t="s">
        <v>43</v>
      </c>
      <c r="P359" s="137">
        <f>O359*H359</f>
        <v>0</v>
      </c>
      <c r="Q359" s="137">
        <v>0</v>
      </c>
      <c r="R359" s="137">
        <f>Q359*H359</f>
        <v>0</v>
      </c>
      <c r="S359" s="137">
        <v>0</v>
      </c>
      <c r="T359" s="138">
        <f>S359*H359</f>
        <v>0</v>
      </c>
      <c r="AR359" s="139" t="s">
        <v>86</v>
      </c>
      <c r="AT359" s="139" t="s">
        <v>143</v>
      </c>
      <c r="AU359" s="139" t="s">
        <v>83</v>
      </c>
      <c r="AY359" s="17" t="s">
        <v>141</v>
      </c>
      <c r="BE359" s="140">
        <f>IF(N359="základní",J359,0)</f>
        <v>0</v>
      </c>
      <c r="BF359" s="140">
        <f>IF(N359="snížená",J359,0)</f>
        <v>0</v>
      </c>
      <c r="BG359" s="140">
        <f>IF(N359="zákl. přenesená",J359,0)</f>
        <v>0</v>
      </c>
      <c r="BH359" s="140">
        <f>IF(N359="sníž. přenesená",J359,0)</f>
        <v>0</v>
      </c>
      <c r="BI359" s="140">
        <f>IF(N359="nulová",J359,0)</f>
        <v>0</v>
      </c>
      <c r="BJ359" s="17" t="s">
        <v>15</v>
      </c>
      <c r="BK359" s="140">
        <f>ROUND(I359*H359,2)</f>
        <v>0</v>
      </c>
      <c r="BL359" s="17" t="s">
        <v>86</v>
      </c>
      <c r="BM359" s="139" t="s">
        <v>542</v>
      </c>
    </row>
    <row r="360" spans="2:47" s="1" customFormat="1" ht="11.25">
      <c r="B360" s="32"/>
      <c r="D360" s="141" t="s">
        <v>149</v>
      </c>
      <c r="F360" s="142" t="s">
        <v>399</v>
      </c>
      <c r="I360" s="143"/>
      <c r="L360" s="32"/>
      <c r="M360" s="144"/>
      <c r="T360" s="53"/>
      <c r="AT360" s="17" t="s">
        <v>149</v>
      </c>
      <c r="AU360" s="17" t="s">
        <v>83</v>
      </c>
    </row>
    <row r="361" spans="2:51" s="12" customFormat="1" ht="11.25">
      <c r="B361" s="145"/>
      <c r="D361" s="146" t="s">
        <v>151</v>
      </c>
      <c r="E361" s="147" t="s">
        <v>3</v>
      </c>
      <c r="F361" s="148" t="s">
        <v>400</v>
      </c>
      <c r="H361" s="149">
        <v>3.92</v>
      </c>
      <c r="I361" s="150"/>
      <c r="L361" s="145"/>
      <c r="M361" s="151"/>
      <c r="T361" s="152"/>
      <c r="AT361" s="147" t="s">
        <v>151</v>
      </c>
      <c r="AU361" s="147" t="s">
        <v>83</v>
      </c>
      <c r="AV361" s="12" t="s">
        <v>80</v>
      </c>
      <c r="AW361" s="12" t="s">
        <v>33</v>
      </c>
      <c r="AX361" s="12" t="s">
        <v>72</v>
      </c>
      <c r="AY361" s="147" t="s">
        <v>141</v>
      </c>
    </row>
    <row r="362" spans="2:51" s="12" customFormat="1" ht="11.25">
      <c r="B362" s="145"/>
      <c r="D362" s="146" t="s">
        <v>151</v>
      </c>
      <c r="E362" s="147" t="s">
        <v>3</v>
      </c>
      <c r="F362" s="148" t="s">
        <v>401</v>
      </c>
      <c r="H362" s="149">
        <v>13.244</v>
      </c>
      <c r="I362" s="150"/>
      <c r="L362" s="145"/>
      <c r="M362" s="151"/>
      <c r="T362" s="152"/>
      <c r="AT362" s="147" t="s">
        <v>151</v>
      </c>
      <c r="AU362" s="147" t="s">
        <v>83</v>
      </c>
      <c r="AV362" s="12" t="s">
        <v>80</v>
      </c>
      <c r="AW362" s="12" t="s">
        <v>33</v>
      </c>
      <c r="AX362" s="12" t="s">
        <v>72</v>
      </c>
      <c r="AY362" s="147" t="s">
        <v>141</v>
      </c>
    </row>
    <row r="363" spans="2:51" s="12" customFormat="1" ht="11.25">
      <c r="B363" s="145"/>
      <c r="D363" s="146" t="s">
        <v>151</v>
      </c>
      <c r="E363" s="147" t="s">
        <v>3</v>
      </c>
      <c r="F363" s="148" t="s">
        <v>402</v>
      </c>
      <c r="H363" s="149">
        <v>11.76</v>
      </c>
      <c r="I363" s="150"/>
      <c r="L363" s="145"/>
      <c r="M363" s="151"/>
      <c r="T363" s="152"/>
      <c r="AT363" s="147" t="s">
        <v>151</v>
      </c>
      <c r="AU363" s="147" t="s">
        <v>83</v>
      </c>
      <c r="AV363" s="12" t="s">
        <v>80</v>
      </c>
      <c r="AW363" s="12" t="s">
        <v>33</v>
      </c>
      <c r="AX363" s="12" t="s">
        <v>72</v>
      </c>
      <c r="AY363" s="147" t="s">
        <v>141</v>
      </c>
    </row>
    <row r="364" spans="2:51" s="12" customFormat="1" ht="11.25">
      <c r="B364" s="145"/>
      <c r="D364" s="146" t="s">
        <v>151</v>
      </c>
      <c r="E364" s="147" t="s">
        <v>3</v>
      </c>
      <c r="F364" s="148" t="s">
        <v>403</v>
      </c>
      <c r="H364" s="149">
        <v>1.4</v>
      </c>
      <c r="I364" s="150"/>
      <c r="L364" s="145"/>
      <c r="M364" s="151"/>
      <c r="T364" s="152"/>
      <c r="AT364" s="147" t="s">
        <v>151</v>
      </c>
      <c r="AU364" s="147" t="s">
        <v>83</v>
      </c>
      <c r="AV364" s="12" t="s">
        <v>80</v>
      </c>
      <c r="AW364" s="12" t="s">
        <v>33</v>
      </c>
      <c r="AX364" s="12" t="s">
        <v>72</v>
      </c>
      <c r="AY364" s="147" t="s">
        <v>141</v>
      </c>
    </row>
    <row r="365" spans="2:51" s="12" customFormat="1" ht="11.25">
      <c r="B365" s="145"/>
      <c r="D365" s="146" t="s">
        <v>151</v>
      </c>
      <c r="E365" s="147" t="s">
        <v>3</v>
      </c>
      <c r="F365" s="148" t="s">
        <v>404</v>
      </c>
      <c r="H365" s="149">
        <v>3.92</v>
      </c>
      <c r="I365" s="150"/>
      <c r="L365" s="145"/>
      <c r="M365" s="151"/>
      <c r="T365" s="152"/>
      <c r="AT365" s="147" t="s">
        <v>151</v>
      </c>
      <c r="AU365" s="147" t="s">
        <v>83</v>
      </c>
      <c r="AV365" s="12" t="s">
        <v>80</v>
      </c>
      <c r="AW365" s="12" t="s">
        <v>33</v>
      </c>
      <c r="AX365" s="12" t="s">
        <v>72</v>
      </c>
      <c r="AY365" s="147" t="s">
        <v>141</v>
      </c>
    </row>
    <row r="366" spans="2:51" s="12" customFormat="1" ht="11.25">
      <c r="B366" s="145"/>
      <c r="D366" s="146" t="s">
        <v>151</v>
      </c>
      <c r="E366" s="147" t="s">
        <v>3</v>
      </c>
      <c r="F366" s="148" t="s">
        <v>405</v>
      </c>
      <c r="H366" s="149">
        <v>1.8</v>
      </c>
      <c r="I366" s="150"/>
      <c r="L366" s="145"/>
      <c r="M366" s="151"/>
      <c r="T366" s="152"/>
      <c r="AT366" s="147" t="s">
        <v>151</v>
      </c>
      <c r="AU366" s="147" t="s">
        <v>83</v>
      </c>
      <c r="AV366" s="12" t="s">
        <v>80</v>
      </c>
      <c r="AW366" s="12" t="s">
        <v>33</v>
      </c>
      <c r="AX366" s="12" t="s">
        <v>72</v>
      </c>
      <c r="AY366" s="147" t="s">
        <v>141</v>
      </c>
    </row>
    <row r="367" spans="2:51" s="13" customFormat="1" ht="11.25">
      <c r="B367" s="153"/>
      <c r="D367" s="146" t="s">
        <v>151</v>
      </c>
      <c r="E367" s="154" t="s">
        <v>3</v>
      </c>
      <c r="F367" s="155" t="s">
        <v>153</v>
      </c>
      <c r="H367" s="156">
        <v>36.044</v>
      </c>
      <c r="I367" s="157"/>
      <c r="L367" s="153"/>
      <c r="M367" s="158"/>
      <c r="T367" s="159"/>
      <c r="AT367" s="154" t="s">
        <v>151</v>
      </c>
      <c r="AU367" s="154" t="s">
        <v>83</v>
      </c>
      <c r="AV367" s="13" t="s">
        <v>86</v>
      </c>
      <c r="AW367" s="13" t="s">
        <v>33</v>
      </c>
      <c r="AX367" s="13" t="s">
        <v>15</v>
      </c>
      <c r="AY367" s="154" t="s">
        <v>141</v>
      </c>
    </row>
    <row r="368" spans="2:63" s="11" customFormat="1" ht="20.85" customHeight="1">
      <c r="B368" s="115"/>
      <c r="D368" s="116" t="s">
        <v>71</v>
      </c>
      <c r="E368" s="125" t="s">
        <v>543</v>
      </c>
      <c r="F368" s="125" t="s">
        <v>544</v>
      </c>
      <c r="I368" s="118"/>
      <c r="J368" s="126">
        <f>BK368</f>
        <v>0</v>
      </c>
      <c r="L368" s="115"/>
      <c r="M368" s="120"/>
      <c r="P368" s="121">
        <f>SUM(P369:P402)</f>
        <v>0</v>
      </c>
      <c r="R368" s="121">
        <f>SUM(R369:R402)</f>
        <v>28.084549899999995</v>
      </c>
      <c r="T368" s="122">
        <f>SUM(T369:T402)</f>
        <v>0</v>
      </c>
      <c r="AR368" s="116" t="s">
        <v>15</v>
      </c>
      <c r="AT368" s="123" t="s">
        <v>71</v>
      </c>
      <c r="AU368" s="123" t="s">
        <v>80</v>
      </c>
      <c r="AY368" s="116" t="s">
        <v>141</v>
      </c>
      <c r="BK368" s="124">
        <f>SUM(BK369:BK402)</f>
        <v>0</v>
      </c>
    </row>
    <row r="369" spans="2:65" s="1" customFormat="1" ht="24.2" customHeight="1">
      <c r="B369" s="127"/>
      <c r="C369" s="128" t="s">
        <v>386</v>
      </c>
      <c r="D369" s="128" t="s">
        <v>143</v>
      </c>
      <c r="E369" s="129" t="s">
        <v>545</v>
      </c>
      <c r="F369" s="130" t="s">
        <v>546</v>
      </c>
      <c r="G369" s="131" t="s">
        <v>146</v>
      </c>
      <c r="H369" s="132">
        <v>232.47</v>
      </c>
      <c r="I369" s="133"/>
      <c r="J369" s="134">
        <f>ROUND(I369*H369,2)</f>
        <v>0</v>
      </c>
      <c r="K369" s="130" t="s">
        <v>147</v>
      </c>
      <c r="L369" s="32"/>
      <c r="M369" s="135" t="s">
        <v>3</v>
      </c>
      <c r="N369" s="136" t="s">
        <v>43</v>
      </c>
      <c r="P369" s="137">
        <f>O369*H369</f>
        <v>0</v>
      </c>
      <c r="Q369" s="137">
        <v>0.1122</v>
      </c>
      <c r="R369" s="137">
        <f>Q369*H369</f>
        <v>26.083133999999998</v>
      </c>
      <c r="S369" s="137">
        <v>0</v>
      </c>
      <c r="T369" s="138">
        <f>S369*H369</f>
        <v>0</v>
      </c>
      <c r="AR369" s="139" t="s">
        <v>86</v>
      </c>
      <c r="AT369" s="139" t="s">
        <v>143</v>
      </c>
      <c r="AU369" s="139" t="s">
        <v>83</v>
      </c>
      <c r="AY369" s="17" t="s">
        <v>141</v>
      </c>
      <c r="BE369" s="140">
        <f>IF(N369="základní",J369,0)</f>
        <v>0</v>
      </c>
      <c r="BF369" s="140">
        <f>IF(N369="snížená",J369,0)</f>
        <v>0</v>
      </c>
      <c r="BG369" s="140">
        <f>IF(N369="zákl. přenesená",J369,0)</f>
        <v>0</v>
      </c>
      <c r="BH369" s="140">
        <f>IF(N369="sníž. přenesená",J369,0)</f>
        <v>0</v>
      </c>
      <c r="BI369" s="140">
        <f>IF(N369="nulová",J369,0)</f>
        <v>0</v>
      </c>
      <c r="BJ369" s="17" t="s">
        <v>15</v>
      </c>
      <c r="BK369" s="140">
        <f>ROUND(I369*H369,2)</f>
        <v>0</v>
      </c>
      <c r="BL369" s="17" t="s">
        <v>86</v>
      </c>
      <c r="BM369" s="139" t="s">
        <v>547</v>
      </c>
    </row>
    <row r="370" spans="2:47" s="1" customFormat="1" ht="11.25">
      <c r="B370" s="32"/>
      <c r="D370" s="141" t="s">
        <v>149</v>
      </c>
      <c r="F370" s="142" t="s">
        <v>548</v>
      </c>
      <c r="I370" s="143"/>
      <c r="L370" s="32"/>
      <c r="M370" s="144"/>
      <c r="T370" s="53"/>
      <c r="AT370" s="17" t="s">
        <v>149</v>
      </c>
      <c r="AU370" s="17" t="s">
        <v>83</v>
      </c>
    </row>
    <row r="371" spans="2:51" s="14" customFormat="1" ht="11.25">
      <c r="B371" s="160"/>
      <c r="D371" s="146" t="s">
        <v>151</v>
      </c>
      <c r="E371" s="161" t="s">
        <v>3</v>
      </c>
      <c r="F371" s="162" t="s">
        <v>549</v>
      </c>
      <c r="H371" s="161" t="s">
        <v>3</v>
      </c>
      <c r="I371" s="163"/>
      <c r="L371" s="160"/>
      <c r="M371" s="164"/>
      <c r="T371" s="165"/>
      <c r="AT371" s="161" t="s">
        <v>151</v>
      </c>
      <c r="AU371" s="161" t="s">
        <v>83</v>
      </c>
      <c r="AV371" s="14" t="s">
        <v>15</v>
      </c>
      <c r="AW371" s="14" t="s">
        <v>33</v>
      </c>
      <c r="AX371" s="14" t="s">
        <v>72</v>
      </c>
      <c r="AY371" s="161" t="s">
        <v>141</v>
      </c>
    </row>
    <row r="372" spans="2:51" s="12" customFormat="1" ht="11.25">
      <c r="B372" s="145"/>
      <c r="D372" s="146" t="s">
        <v>151</v>
      </c>
      <c r="E372" s="147" t="s">
        <v>3</v>
      </c>
      <c r="F372" s="148" t="s">
        <v>550</v>
      </c>
      <c r="H372" s="149">
        <v>175.34</v>
      </c>
      <c r="I372" s="150"/>
      <c r="L372" s="145"/>
      <c r="M372" s="151"/>
      <c r="T372" s="152"/>
      <c r="AT372" s="147" t="s">
        <v>151</v>
      </c>
      <c r="AU372" s="147" t="s">
        <v>83</v>
      </c>
      <c r="AV372" s="12" t="s">
        <v>80</v>
      </c>
      <c r="AW372" s="12" t="s">
        <v>33</v>
      </c>
      <c r="AX372" s="12" t="s">
        <v>72</v>
      </c>
      <c r="AY372" s="147" t="s">
        <v>141</v>
      </c>
    </row>
    <row r="373" spans="2:51" s="14" customFormat="1" ht="11.25">
      <c r="B373" s="160"/>
      <c r="D373" s="146" t="s">
        <v>151</v>
      </c>
      <c r="E373" s="161" t="s">
        <v>3</v>
      </c>
      <c r="F373" s="162" t="s">
        <v>551</v>
      </c>
      <c r="H373" s="161" t="s">
        <v>3</v>
      </c>
      <c r="I373" s="163"/>
      <c r="L373" s="160"/>
      <c r="M373" s="164"/>
      <c r="T373" s="165"/>
      <c r="AT373" s="161" t="s">
        <v>151</v>
      </c>
      <c r="AU373" s="161" t="s">
        <v>83</v>
      </c>
      <c r="AV373" s="14" t="s">
        <v>15</v>
      </c>
      <c r="AW373" s="14" t="s">
        <v>33</v>
      </c>
      <c r="AX373" s="14" t="s">
        <v>72</v>
      </c>
      <c r="AY373" s="161" t="s">
        <v>141</v>
      </c>
    </row>
    <row r="374" spans="2:51" s="12" customFormat="1" ht="11.25">
      <c r="B374" s="145"/>
      <c r="D374" s="146" t="s">
        <v>151</v>
      </c>
      <c r="E374" s="147" t="s">
        <v>3</v>
      </c>
      <c r="F374" s="148" t="s">
        <v>552</v>
      </c>
      <c r="H374" s="149">
        <v>57.13</v>
      </c>
      <c r="I374" s="150"/>
      <c r="L374" s="145"/>
      <c r="M374" s="151"/>
      <c r="T374" s="152"/>
      <c r="AT374" s="147" t="s">
        <v>151</v>
      </c>
      <c r="AU374" s="147" t="s">
        <v>83</v>
      </c>
      <c r="AV374" s="12" t="s">
        <v>80</v>
      </c>
      <c r="AW374" s="12" t="s">
        <v>33</v>
      </c>
      <c r="AX374" s="12" t="s">
        <v>72</v>
      </c>
      <c r="AY374" s="147" t="s">
        <v>141</v>
      </c>
    </row>
    <row r="375" spans="2:51" s="13" customFormat="1" ht="11.25">
      <c r="B375" s="153"/>
      <c r="D375" s="146" t="s">
        <v>151</v>
      </c>
      <c r="E375" s="154" t="s">
        <v>3</v>
      </c>
      <c r="F375" s="155" t="s">
        <v>153</v>
      </c>
      <c r="H375" s="156">
        <v>232.47</v>
      </c>
      <c r="I375" s="157"/>
      <c r="L375" s="153"/>
      <c r="M375" s="158"/>
      <c r="T375" s="159"/>
      <c r="AT375" s="154" t="s">
        <v>151</v>
      </c>
      <c r="AU375" s="154" t="s">
        <v>83</v>
      </c>
      <c r="AV375" s="13" t="s">
        <v>86</v>
      </c>
      <c r="AW375" s="13" t="s">
        <v>33</v>
      </c>
      <c r="AX375" s="13" t="s">
        <v>15</v>
      </c>
      <c r="AY375" s="154" t="s">
        <v>141</v>
      </c>
    </row>
    <row r="376" spans="2:65" s="1" customFormat="1" ht="37.9" customHeight="1">
      <c r="B376" s="127"/>
      <c r="C376" s="128" t="s">
        <v>414</v>
      </c>
      <c r="D376" s="128" t="s">
        <v>143</v>
      </c>
      <c r="E376" s="129" t="s">
        <v>553</v>
      </c>
      <c r="F376" s="130" t="s">
        <v>554</v>
      </c>
      <c r="G376" s="131" t="s">
        <v>146</v>
      </c>
      <c r="H376" s="132">
        <v>175.34</v>
      </c>
      <c r="I376" s="133"/>
      <c r="J376" s="134">
        <f>ROUND(I376*H376,2)</f>
        <v>0</v>
      </c>
      <c r="K376" s="130" t="s">
        <v>147</v>
      </c>
      <c r="L376" s="32"/>
      <c r="M376" s="135" t="s">
        <v>3</v>
      </c>
      <c r="N376" s="136" t="s">
        <v>43</v>
      </c>
      <c r="P376" s="137">
        <f>O376*H376</f>
        <v>0</v>
      </c>
      <c r="Q376" s="137">
        <v>0.01122</v>
      </c>
      <c r="R376" s="137">
        <f>Q376*H376</f>
        <v>1.9673148000000003</v>
      </c>
      <c r="S376" s="137">
        <v>0</v>
      </c>
      <c r="T376" s="138">
        <f>S376*H376</f>
        <v>0</v>
      </c>
      <c r="AR376" s="139" t="s">
        <v>86</v>
      </c>
      <c r="AT376" s="139" t="s">
        <v>143</v>
      </c>
      <c r="AU376" s="139" t="s">
        <v>83</v>
      </c>
      <c r="AY376" s="17" t="s">
        <v>141</v>
      </c>
      <c r="BE376" s="140">
        <f>IF(N376="základní",J376,0)</f>
        <v>0</v>
      </c>
      <c r="BF376" s="140">
        <f>IF(N376="snížená",J376,0)</f>
        <v>0</v>
      </c>
      <c r="BG376" s="140">
        <f>IF(N376="zákl. přenesená",J376,0)</f>
        <v>0</v>
      </c>
      <c r="BH376" s="140">
        <f>IF(N376="sníž. přenesená",J376,0)</f>
        <v>0</v>
      </c>
      <c r="BI376" s="140">
        <f>IF(N376="nulová",J376,0)</f>
        <v>0</v>
      </c>
      <c r="BJ376" s="17" t="s">
        <v>15</v>
      </c>
      <c r="BK376" s="140">
        <f>ROUND(I376*H376,2)</f>
        <v>0</v>
      </c>
      <c r="BL376" s="17" t="s">
        <v>86</v>
      </c>
      <c r="BM376" s="139" t="s">
        <v>555</v>
      </c>
    </row>
    <row r="377" spans="2:47" s="1" customFormat="1" ht="11.25">
      <c r="B377" s="32"/>
      <c r="D377" s="141" t="s">
        <v>149</v>
      </c>
      <c r="F377" s="142" t="s">
        <v>556</v>
      </c>
      <c r="I377" s="143"/>
      <c r="L377" s="32"/>
      <c r="M377" s="144"/>
      <c r="T377" s="53"/>
      <c r="AT377" s="17" t="s">
        <v>149</v>
      </c>
      <c r="AU377" s="17" t="s">
        <v>83</v>
      </c>
    </row>
    <row r="378" spans="2:51" s="14" customFormat="1" ht="11.25">
      <c r="B378" s="160"/>
      <c r="D378" s="146" t="s">
        <v>151</v>
      </c>
      <c r="E378" s="161" t="s">
        <v>3</v>
      </c>
      <c r="F378" s="162" t="s">
        <v>549</v>
      </c>
      <c r="H378" s="161" t="s">
        <v>3</v>
      </c>
      <c r="I378" s="163"/>
      <c r="L378" s="160"/>
      <c r="M378" s="164"/>
      <c r="T378" s="165"/>
      <c r="AT378" s="161" t="s">
        <v>151</v>
      </c>
      <c r="AU378" s="161" t="s">
        <v>83</v>
      </c>
      <c r="AV378" s="14" t="s">
        <v>15</v>
      </c>
      <c r="AW378" s="14" t="s">
        <v>33</v>
      </c>
      <c r="AX378" s="14" t="s">
        <v>72</v>
      </c>
      <c r="AY378" s="161" t="s">
        <v>141</v>
      </c>
    </row>
    <row r="379" spans="2:51" s="12" customFormat="1" ht="11.25">
      <c r="B379" s="145"/>
      <c r="D379" s="146" t="s">
        <v>151</v>
      </c>
      <c r="E379" s="147" t="s">
        <v>3</v>
      </c>
      <c r="F379" s="148" t="s">
        <v>550</v>
      </c>
      <c r="H379" s="149">
        <v>175.34</v>
      </c>
      <c r="I379" s="150"/>
      <c r="L379" s="145"/>
      <c r="M379" s="151"/>
      <c r="T379" s="152"/>
      <c r="AT379" s="147" t="s">
        <v>151</v>
      </c>
      <c r="AU379" s="147" t="s">
        <v>83</v>
      </c>
      <c r="AV379" s="12" t="s">
        <v>80</v>
      </c>
      <c r="AW379" s="12" t="s">
        <v>33</v>
      </c>
      <c r="AX379" s="12" t="s">
        <v>15</v>
      </c>
      <c r="AY379" s="147" t="s">
        <v>141</v>
      </c>
    </row>
    <row r="380" spans="2:65" s="1" customFormat="1" ht="24.2" customHeight="1">
      <c r="B380" s="127"/>
      <c r="C380" s="128" t="s">
        <v>543</v>
      </c>
      <c r="D380" s="128" t="s">
        <v>143</v>
      </c>
      <c r="E380" s="129" t="s">
        <v>557</v>
      </c>
      <c r="F380" s="130" t="s">
        <v>558</v>
      </c>
      <c r="G380" s="131" t="s">
        <v>146</v>
      </c>
      <c r="H380" s="132">
        <v>232.47</v>
      </c>
      <c r="I380" s="133"/>
      <c r="J380" s="134">
        <f>ROUND(I380*H380,2)</f>
        <v>0</v>
      </c>
      <c r="K380" s="130" t="s">
        <v>147</v>
      </c>
      <c r="L380" s="32"/>
      <c r="M380" s="135" t="s">
        <v>3</v>
      </c>
      <c r="N380" s="136" t="s">
        <v>43</v>
      </c>
      <c r="P380" s="137">
        <f>O380*H380</f>
        <v>0</v>
      </c>
      <c r="Q380" s="137">
        <v>0.00013</v>
      </c>
      <c r="R380" s="137">
        <f>Q380*H380</f>
        <v>0.030221099999999997</v>
      </c>
      <c r="S380" s="137">
        <v>0</v>
      </c>
      <c r="T380" s="138">
        <f>S380*H380</f>
        <v>0</v>
      </c>
      <c r="AR380" s="139" t="s">
        <v>86</v>
      </c>
      <c r="AT380" s="139" t="s">
        <v>143</v>
      </c>
      <c r="AU380" s="139" t="s">
        <v>83</v>
      </c>
      <c r="AY380" s="17" t="s">
        <v>141</v>
      </c>
      <c r="BE380" s="140">
        <f>IF(N380="základní",J380,0)</f>
        <v>0</v>
      </c>
      <c r="BF380" s="140">
        <f>IF(N380="snížená",J380,0)</f>
        <v>0</v>
      </c>
      <c r="BG380" s="140">
        <f>IF(N380="zákl. přenesená",J380,0)</f>
        <v>0</v>
      </c>
      <c r="BH380" s="140">
        <f>IF(N380="sníž. přenesená",J380,0)</f>
        <v>0</v>
      </c>
      <c r="BI380" s="140">
        <f>IF(N380="nulová",J380,0)</f>
        <v>0</v>
      </c>
      <c r="BJ380" s="17" t="s">
        <v>15</v>
      </c>
      <c r="BK380" s="140">
        <f>ROUND(I380*H380,2)</f>
        <v>0</v>
      </c>
      <c r="BL380" s="17" t="s">
        <v>86</v>
      </c>
      <c r="BM380" s="139" t="s">
        <v>559</v>
      </c>
    </row>
    <row r="381" spans="2:47" s="1" customFormat="1" ht="11.25">
      <c r="B381" s="32"/>
      <c r="D381" s="141" t="s">
        <v>149</v>
      </c>
      <c r="F381" s="142" t="s">
        <v>560</v>
      </c>
      <c r="I381" s="143"/>
      <c r="L381" s="32"/>
      <c r="M381" s="144"/>
      <c r="T381" s="53"/>
      <c r="AT381" s="17" t="s">
        <v>149</v>
      </c>
      <c r="AU381" s="17" t="s">
        <v>83</v>
      </c>
    </row>
    <row r="382" spans="2:65" s="1" customFormat="1" ht="37.9" customHeight="1">
      <c r="B382" s="127"/>
      <c r="C382" s="128" t="s">
        <v>561</v>
      </c>
      <c r="D382" s="128" t="s">
        <v>143</v>
      </c>
      <c r="E382" s="129" t="s">
        <v>562</v>
      </c>
      <c r="F382" s="130" t="s">
        <v>563</v>
      </c>
      <c r="G382" s="131" t="s">
        <v>230</v>
      </c>
      <c r="H382" s="132">
        <v>194</v>
      </c>
      <c r="I382" s="133"/>
      <c r="J382" s="134">
        <f>ROUND(I382*H382,2)</f>
        <v>0</v>
      </c>
      <c r="K382" s="130" t="s">
        <v>147</v>
      </c>
      <c r="L382" s="32"/>
      <c r="M382" s="135" t="s">
        <v>3</v>
      </c>
      <c r="N382" s="136" t="s">
        <v>43</v>
      </c>
      <c r="P382" s="137">
        <f>O382*H382</f>
        <v>0</v>
      </c>
      <c r="Q382" s="137">
        <v>2E-05</v>
      </c>
      <c r="R382" s="137">
        <f>Q382*H382</f>
        <v>0.00388</v>
      </c>
      <c r="S382" s="137">
        <v>0</v>
      </c>
      <c r="T382" s="138">
        <f>S382*H382</f>
        <v>0</v>
      </c>
      <c r="AR382" s="139" t="s">
        <v>86</v>
      </c>
      <c r="AT382" s="139" t="s">
        <v>143</v>
      </c>
      <c r="AU382" s="139" t="s">
        <v>83</v>
      </c>
      <c r="AY382" s="17" t="s">
        <v>141</v>
      </c>
      <c r="BE382" s="140">
        <f>IF(N382="základní",J382,0)</f>
        <v>0</v>
      </c>
      <c r="BF382" s="140">
        <f>IF(N382="snížená",J382,0)</f>
        <v>0</v>
      </c>
      <c r="BG382" s="140">
        <f>IF(N382="zákl. přenesená",J382,0)</f>
        <v>0</v>
      </c>
      <c r="BH382" s="140">
        <f>IF(N382="sníž. přenesená",J382,0)</f>
        <v>0</v>
      </c>
      <c r="BI382" s="140">
        <f>IF(N382="nulová",J382,0)</f>
        <v>0</v>
      </c>
      <c r="BJ382" s="17" t="s">
        <v>15</v>
      </c>
      <c r="BK382" s="140">
        <f>ROUND(I382*H382,2)</f>
        <v>0</v>
      </c>
      <c r="BL382" s="17" t="s">
        <v>86</v>
      </c>
      <c r="BM382" s="139" t="s">
        <v>564</v>
      </c>
    </row>
    <row r="383" spans="2:47" s="1" customFormat="1" ht="11.25">
      <c r="B383" s="32"/>
      <c r="D383" s="141" t="s">
        <v>149</v>
      </c>
      <c r="F383" s="142" t="s">
        <v>565</v>
      </c>
      <c r="I383" s="143"/>
      <c r="L383" s="32"/>
      <c r="M383" s="144"/>
      <c r="T383" s="53"/>
      <c r="AT383" s="17" t="s">
        <v>149</v>
      </c>
      <c r="AU383" s="17" t="s">
        <v>83</v>
      </c>
    </row>
    <row r="384" spans="2:51" s="14" customFormat="1" ht="11.25">
      <c r="B384" s="160"/>
      <c r="D384" s="146" t="s">
        <v>151</v>
      </c>
      <c r="E384" s="161" t="s">
        <v>3</v>
      </c>
      <c r="F384" s="162" t="s">
        <v>566</v>
      </c>
      <c r="H384" s="161" t="s">
        <v>3</v>
      </c>
      <c r="I384" s="163"/>
      <c r="L384" s="160"/>
      <c r="M384" s="164"/>
      <c r="T384" s="165"/>
      <c r="AT384" s="161" t="s">
        <v>151</v>
      </c>
      <c r="AU384" s="161" t="s">
        <v>83</v>
      </c>
      <c r="AV384" s="14" t="s">
        <v>15</v>
      </c>
      <c r="AW384" s="14" t="s">
        <v>33</v>
      </c>
      <c r="AX384" s="14" t="s">
        <v>72</v>
      </c>
      <c r="AY384" s="161" t="s">
        <v>141</v>
      </c>
    </row>
    <row r="385" spans="2:51" s="12" customFormat="1" ht="11.25">
      <c r="B385" s="145"/>
      <c r="D385" s="146" t="s">
        <v>151</v>
      </c>
      <c r="E385" s="147" t="s">
        <v>3</v>
      </c>
      <c r="F385" s="148" t="s">
        <v>567</v>
      </c>
      <c r="H385" s="149">
        <v>25.7</v>
      </c>
      <c r="I385" s="150"/>
      <c r="L385" s="145"/>
      <c r="M385" s="151"/>
      <c r="T385" s="152"/>
      <c r="AT385" s="147" t="s">
        <v>151</v>
      </c>
      <c r="AU385" s="147" t="s">
        <v>83</v>
      </c>
      <c r="AV385" s="12" t="s">
        <v>80</v>
      </c>
      <c r="AW385" s="12" t="s">
        <v>33</v>
      </c>
      <c r="AX385" s="12" t="s">
        <v>72</v>
      </c>
      <c r="AY385" s="147" t="s">
        <v>141</v>
      </c>
    </row>
    <row r="386" spans="2:51" s="14" customFormat="1" ht="11.25">
      <c r="B386" s="160"/>
      <c r="D386" s="146" t="s">
        <v>151</v>
      </c>
      <c r="E386" s="161" t="s">
        <v>3</v>
      </c>
      <c r="F386" s="162" t="s">
        <v>568</v>
      </c>
      <c r="H386" s="161" t="s">
        <v>3</v>
      </c>
      <c r="I386" s="163"/>
      <c r="L386" s="160"/>
      <c r="M386" s="164"/>
      <c r="T386" s="165"/>
      <c r="AT386" s="161" t="s">
        <v>151</v>
      </c>
      <c r="AU386" s="161" t="s">
        <v>83</v>
      </c>
      <c r="AV386" s="14" t="s">
        <v>15</v>
      </c>
      <c r="AW386" s="14" t="s">
        <v>33</v>
      </c>
      <c r="AX386" s="14" t="s">
        <v>72</v>
      </c>
      <c r="AY386" s="161" t="s">
        <v>141</v>
      </c>
    </row>
    <row r="387" spans="2:51" s="12" customFormat="1" ht="11.25">
      <c r="B387" s="145"/>
      <c r="D387" s="146" t="s">
        <v>151</v>
      </c>
      <c r="E387" s="147" t="s">
        <v>3</v>
      </c>
      <c r="F387" s="148" t="s">
        <v>569</v>
      </c>
      <c r="H387" s="149">
        <v>15.7</v>
      </c>
      <c r="I387" s="150"/>
      <c r="L387" s="145"/>
      <c r="M387" s="151"/>
      <c r="T387" s="152"/>
      <c r="AT387" s="147" t="s">
        <v>151</v>
      </c>
      <c r="AU387" s="147" t="s">
        <v>83</v>
      </c>
      <c r="AV387" s="12" t="s">
        <v>80</v>
      </c>
      <c r="AW387" s="12" t="s">
        <v>33</v>
      </c>
      <c r="AX387" s="12" t="s">
        <v>72</v>
      </c>
      <c r="AY387" s="147" t="s">
        <v>141</v>
      </c>
    </row>
    <row r="388" spans="2:51" s="14" customFormat="1" ht="11.25">
      <c r="B388" s="160"/>
      <c r="D388" s="146" t="s">
        <v>151</v>
      </c>
      <c r="E388" s="161" t="s">
        <v>3</v>
      </c>
      <c r="F388" s="162" t="s">
        <v>570</v>
      </c>
      <c r="H388" s="161" t="s">
        <v>3</v>
      </c>
      <c r="I388" s="163"/>
      <c r="L388" s="160"/>
      <c r="M388" s="164"/>
      <c r="T388" s="165"/>
      <c r="AT388" s="161" t="s">
        <v>151</v>
      </c>
      <c r="AU388" s="161" t="s">
        <v>83</v>
      </c>
      <c r="AV388" s="14" t="s">
        <v>15</v>
      </c>
      <c r="AW388" s="14" t="s">
        <v>33</v>
      </c>
      <c r="AX388" s="14" t="s">
        <v>72</v>
      </c>
      <c r="AY388" s="161" t="s">
        <v>141</v>
      </c>
    </row>
    <row r="389" spans="2:51" s="12" customFormat="1" ht="11.25">
      <c r="B389" s="145"/>
      <c r="D389" s="146" t="s">
        <v>151</v>
      </c>
      <c r="E389" s="147" t="s">
        <v>3</v>
      </c>
      <c r="F389" s="148" t="s">
        <v>571</v>
      </c>
      <c r="H389" s="149">
        <v>34.9</v>
      </c>
      <c r="I389" s="150"/>
      <c r="L389" s="145"/>
      <c r="M389" s="151"/>
      <c r="T389" s="152"/>
      <c r="AT389" s="147" t="s">
        <v>151</v>
      </c>
      <c r="AU389" s="147" t="s">
        <v>83</v>
      </c>
      <c r="AV389" s="12" t="s">
        <v>80</v>
      </c>
      <c r="AW389" s="12" t="s">
        <v>33</v>
      </c>
      <c r="AX389" s="12" t="s">
        <v>72</v>
      </c>
      <c r="AY389" s="147" t="s">
        <v>141</v>
      </c>
    </row>
    <row r="390" spans="2:51" s="14" customFormat="1" ht="11.25">
      <c r="B390" s="160"/>
      <c r="D390" s="146" t="s">
        <v>151</v>
      </c>
      <c r="E390" s="161" t="s">
        <v>3</v>
      </c>
      <c r="F390" s="162" t="s">
        <v>572</v>
      </c>
      <c r="H390" s="161" t="s">
        <v>3</v>
      </c>
      <c r="I390" s="163"/>
      <c r="L390" s="160"/>
      <c r="M390" s="164"/>
      <c r="T390" s="165"/>
      <c r="AT390" s="161" t="s">
        <v>151</v>
      </c>
      <c r="AU390" s="161" t="s">
        <v>83</v>
      </c>
      <c r="AV390" s="14" t="s">
        <v>15</v>
      </c>
      <c r="AW390" s="14" t="s">
        <v>33</v>
      </c>
      <c r="AX390" s="14" t="s">
        <v>72</v>
      </c>
      <c r="AY390" s="161" t="s">
        <v>141</v>
      </c>
    </row>
    <row r="391" spans="2:51" s="12" customFormat="1" ht="11.25">
      <c r="B391" s="145"/>
      <c r="D391" s="146" t="s">
        <v>151</v>
      </c>
      <c r="E391" s="147" t="s">
        <v>3</v>
      </c>
      <c r="F391" s="148" t="s">
        <v>573</v>
      </c>
      <c r="H391" s="149">
        <v>22.3</v>
      </c>
      <c r="I391" s="150"/>
      <c r="L391" s="145"/>
      <c r="M391" s="151"/>
      <c r="T391" s="152"/>
      <c r="AT391" s="147" t="s">
        <v>151</v>
      </c>
      <c r="AU391" s="147" t="s">
        <v>83</v>
      </c>
      <c r="AV391" s="12" t="s">
        <v>80</v>
      </c>
      <c r="AW391" s="12" t="s">
        <v>33</v>
      </c>
      <c r="AX391" s="12" t="s">
        <v>72</v>
      </c>
      <c r="AY391" s="147" t="s">
        <v>141</v>
      </c>
    </row>
    <row r="392" spans="2:51" s="14" customFormat="1" ht="11.25">
      <c r="B392" s="160"/>
      <c r="D392" s="146" t="s">
        <v>151</v>
      </c>
      <c r="E392" s="161" t="s">
        <v>3</v>
      </c>
      <c r="F392" s="162" t="s">
        <v>574</v>
      </c>
      <c r="H392" s="161" t="s">
        <v>3</v>
      </c>
      <c r="I392" s="163"/>
      <c r="L392" s="160"/>
      <c r="M392" s="164"/>
      <c r="T392" s="165"/>
      <c r="AT392" s="161" t="s">
        <v>151</v>
      </c>
      <c r="AU392" s="161" t="s">
        <v>83</v>
      </c>
      <c r="AV392" s="14" t="s">
        <v>15</v>
      </c>
      <c r="AW392" s="14" t="s">
        <v>33</v>
      </c>
      <c r="AX392" s="14" t="s">
        <v>72</v>
      </c>
      <c r="AY392" s="161" t="s">
        <v>141</v>
      </c>
    </row>
    <row r="393" spans="2:51" s="12" customFormat="1" ht="11.25">
      <c r="B393" s="145"/>
      <c r="D393" s="146" t="s">
        <v>151</v>
      </c>
      <c r="E393" s="147" t="s">
        <v>3</v>
      </c>
      <c r="F393" s="148" t="s">
        <v>575</v>
      </c>
      <c r="H393" s="149">
        <v>26.2</v>
      </c>
      <c r="I393" s="150"/>
      <c r="L393" s="145"/>
      <c r="M393" s="151"/>
      <c r="T393" s="152"/>
      <c r="AT393" s="147" t="s">
        <v>151</v>
      </c>
      <c r="AU393" s="147" t="s">
        <v>83</v>
      </c>
      <c r="AV393" s="12" t="s">
        <v>80</v>
      </c>
      <c r="AW393" s="12" t="s">
        <v>33</v>
      </c>
      <c r="AX393" s="12" t="s">
        <v>72</v>
      </c>
      <c r="AY393" s="147" t="s">
        <v>141</v>
      </c>
    </row>
    <row r="394" spans="2:51" s="14" customFormat="1" ht="11.25">
      <c r="B394" s="160"/>
      <c r="D394" s="146" t="s">
        <v>151</v>
      </c>
      <c r="E394" s="161" t="s">
        <v>3</v>
      </c>
      <c r="F394" s="162" t="s">
        <v>576</v>
      </c>
      <c r="H394" s="161" t="s">
        <v>3</v>
      </c>
      <c r="I394" s="163"/>
      <c r="L394" s="160"/>
      <c r="M394" s="164"/>
      <c r="T394" s="165"/>
      <c r="AT394" s="161" t="s">
        <v>151</v>
      </c>
      <c r="AU394" s="161" t="s">
        <v>83</v>
      </c>
      <c r="AV394" s="14" t="s">
        <v>15</v>
      </c>
      <c r="AW394" s="14" t="s">
        <v>33</v>
      </c>
      <c r="AX394" s="14" t="s">
        <v>72</v>
      </c>
      <c r="AY394" s="161" t="s">
        <v>141</v>
      </c>
    </row>
    <row r="395" spans="2:51" s="12" customFormat="1" ht="11.25">
      <c r="B395" s="145"/>
      <c r="D395" s="146" t="s">
        <v>151</v>
      </c>
      <c r="E395" s="147" t="s">
        <v>3</v>
      </c>
      <c r="F395" s="148" t="s">
        <v>577</v>
      </c>
      <c r="H395" s="149">
        <v>26.5</v>
      </c>
      <c r="I395" s="150"/>
      <c r="L395" s="145"/>
      <c r="M395" s="151"/>
      <c r="T395" s="152"/>
      <c r="AT395" s="147" t="s">
        <v>151</v>
      </c>
      <c r="AU395" s="147" t="s">
        <v>83</v>
      </c>
      <c r="AV395" s="12" t="s">
        <v>80</v>
      </c>
      <c r="AW395" s="12" t="s">
        <v>33</v>
      </c>
      <c r="AX395" s="12" t="s">
        <v>72</v>
      </c>
      <c r="AY395" s="147" t="s">
        <v>141</v>
      </c>
    </row>
    <row r="396" spans="2:51" s="14" customFormat="1" ht="11.25">
      <c r="B396" s="160"/>
      <c r="D396" s="146" t="s">
        <v>151</v>
      </c>
      <c r="E396" s="161" t="s">
        <v>3</v>
      </c>
      <c r="F396" s="162" t="s">
        <v>578</v>
      </c>
      <c r="H396" s="161" t="s">
        <v>3</v>
      </c>
      <c r="I396" s="163"/>
      <c r="L396" s="160"/>
      <c r="M396" s="164"/>
      <c r="T396" s="165"/>
      <c r="AT396" s="161" t="s">
        <v>151</v>
      </c>
      <c r="AU396" s="161" t="s">
        <v>83</v>
      </c>
      <c r="AV396" s="14" t="s">
        <v>15</v>
      </c>
      <c r="AW396" s="14" t="s">
        <v>33</v>
      </c>
      <c r="AX396" s="14" t="s">
        <v>72</v>
      </c>
      <c r="AY396" s="161" t="s">
        <v>141</v>
      </c>
    </row>
    <row r="397" spans="2:51" s="12" customFormat="1" ht="11.25">
      <c r="B397" s="145"/>
      <c r="D397" s="146" t="s">
        <v>151</v>
      </c>
      <c r="E397" s="147" t="s">
        <v>3</v>
      </c>
      <c r="F397" s="148" t="s">
        <v>579</v>
      </c>
      <c r="H397" s="149">
        <v>24.5</v>
      </c>
      <c r="I397" s="150"/>
      <c r="L397" s="145"/>
      <c r="M397" s="151"/>
      <c r="T397" s="152"/>
      <c r="AT397" s="147" t="s">
        <v>151</v>
      </c>
      <c r="AU397" s="147" t="s">
        <v>83</v>
      </c>
      <c r="AV397" s="12" t="s">
        <v>80</v>
      </c>
      <c r="AW397" s="12" t="s">
        <v>33</v>
      </c>
      <c r="AX397" s="12" t="s">
        <v>72</v>
      </c>
      <c r="AY397" s="147" t="s">
        <v>141</v>
      </c>
    </row>
    <row r="398" spans="2:51" s="14" customFormat="1" ht="11.25">
      <c r="B398" s="160"/>
      <c r="D398" s="146" t="s">
        <v>151</v>
      </c>
      <c r="E398" s="161" t="s">
        <v>3</v>
      </c>
      <c r="F398" s="162" t="s">
        <v>580</v>
      </c>
      <c r="H398" s="161" t="s">
        <v>3</v>
      </c>
      <c r="I398" s="163"/>
      <c r="L398" s="160"/>
      <c r="M398" s="164"/>
      <c r="T398" s="165"/>
      <c r="AT398" s="161" t="s">
        <v>151</v>
      </c>
      <c r="AU398" s="161" t="s">
        <v>83</v>
      </c>
      <c r="AV398" s="14" t="s">
        <v>15</v>
      </c>
      <c r="AW398" s="14" t="s">
        <v>33</v>
      </c>
      <c r="AX398" s="14" t="s">
        <v>72</v>
      </c>
      <c r="AY398" s="161" t="s">
        <v>141</v>
      </c>
    </row>
    <row r="399" spans="2:51" s="12" customFormat="1" ht="11.25">
      <c r="B399" s="145"/>
      <c r="D399" s="146" t="s">
        <v>151</v>
      </c>
      <c r="E399" s="147" t="s">
        <v>3</v>
      </c>
      <c r="F399" s="148" t="s">
        <v>581</v>
      </c>
      <c r="H399" s="149">
        <v>10.6</v>
      </c>
      <c r="I399" s="150"/>
      <c r="L399" s="145"/>
      <c r="M399" s="151"/>
      <c r="T399" s="152"/>
      <c r="AT399" s="147" t="s">
        <v>151</v>
      </c>
      <c r="AU399" s="147" t="s">
        <v>83</v>
      </c>
      <c r="AV399" s="12" t="s">
        <v>80</v>
      </c>
      <c r="AW399" s="12" t="s">
        <v>33</v>
      </c>
      <c r="AX399" s="12" t="s">
        <v>72</v>
      </c>
      <c r="AY399" s="147" t="s">
        <v>141</v>
      </c>
    </row>
    <row r="400" spans="2:51" s="14" customFormat="1" ht="11.25">
      <c r="B400" s="160"/>
      <c r="D400" s="146" t="s">
        <v>151</v>
      </c>
      <c r="E400" s="161" t="s">
        <v>3</v>
      </c>
      <c r="F400" s="162" t="s">
        <v>582</v>
      </c>
      <c r="H400" s="161" t="s">
        <v>3</v>
      </c>
      <c r="I400" s="163"/>
      <c r="L400" s="160"/>
      <c r="M400" s="164"/>
      <c r="T400" s="165"/>
      <c r="AT400" s="161" t="s">
        <v>151</v>
      </c>
      <c r="AU400" s="161" t="s">
        <v>83</v>
      </c>
      <c r="AV400" s="14" t="s">
        <v>15</v>
      </c>
      <c r="AW400" s="14" t="s">
        <v>33</v>
      </c>
      <c r="AX400" s="14" t="s">
        <v>72</v>
      </c>
      <c r="AY400" s="161" t="s">
        <v>141</v>
      </c>
    </row>
    <row r="401" spans="2:51" s="12" customFormat="1" ht="11.25">
      <c r="B401" s="145"/>
      <c r="D401" s="146" t="s">
        <v>151</v>
      </c>
      <c r="E401" s="147" t="s">
        <v>3</v>
      </c>
      <c r="F401" s="148" t="s">
        <v>583</v>
      </c>
      <c r="H401" s="149">
        <v>7.6</v>
      </c>
      <c r="I401" s="150"/>
      <c r="L401" s="145"/>
      <c r="M401" s="151"/>
      <c r="T401" s="152"/>
      <c r="AT401" s="147" t="s">
        <v>151</v>
      </c>
      <c r="AU401" s="147" t="s">
        <v>83</v>
      </c>
      <c r="AV401" s="12" t="s">
        <v>80</v>
      </c>
      <c r="AW401" s="12" t="s">
        <v>33</v>
      </c>
      <c r="AX401" s="12" t="s">
        <v>72</v>
      </c>
      <c r="AY401" s="147" t="s">
        <v>141</v>
      </c>
    </row>
    <row r="402" spans="2:51" s="13" customFormat="1" ht="11.25">
      <c r="B402" s="153"/>
      <c r="D402" s="146" t="s">
        <v>151</v>
      </c>
      <c r="E402" s="154" t="s">
        <v>3</v>
      </c>
      <c r="F402" s="155" t="s">
        <v>153</v>
      </c>
      <c r="H402" s="156">
        <v>194</v>
      </c>
      <c r="I402" s="157"/>
      <c r="L402" s="153"/>
      <c r="M402" s="158"/>
      <c r="T402" s="159"/>
      <c r="AT402" s="154" t="s">
        <v>151</v>
      </c>
      <c r="AU402" s="154" t="s">
        <v>83</v>
      </c>
      <c r="AV402" s="13" t="s">
        <v>86</v>
      </c>
      <c r="AW402" s="13" t="s">
        <v>33</v>
      </c>
      <c r="AX402" s="13" t="s">
        <v>15</v>
      </c>
      <c r="AY402" s="154" t="s">
        <v>141</v>
      </c>
    </row>
    <row r="403" spans="2:63" s="11" customFormat="1" ht="22.9" customHeight="1">
      <c r="B403" s="115"/>
      <c r="D403" s="116" t="s">
        <v>71</v>
      </c>
      <c r="E403" s="125" t="s">
        <v>202</v>
      </c>
      <c r="F403" s="125" t="s">
        <v>584</v>
      </c>
      <c r="I403" s="118"/>
      <c r="J403" s="126">
        <f>BK403</f>
        <v>0</v>
      </c>
      <c r="L403" s="115"/>
      <c r="M403" s="120"/>
      <c r="P403" s="121">
        <f>P404+P427+P432</f>
        <v>0</v>
      </c>
      <c r="R403" s="121">
        <f>R404+R427+R432</f>
        <v>0.0669703</v>
      </c>
      <c r="T403" s="122">
        <f>T404+T427+T432</f>
        <v>8.68342</v>
      </c>
      <c r="AR403" s="116" t="s">
        <v>15</v>
      </c>
      <c r="AT403" s="123" t="s">
        <v>71</v>
      </c>
      <c r="AU403" s="123" t="s">
        <v>15</v>
      </c>
      <c r="AY403" s="116" t="s">
        <v>141</v>
      </c>
      <c r="BK403" s="124">
        <f>BK404+BK427+BK432</f>
        <v>0</v>
      </c>
    </row>
    <row r="404" spans="2:63" s="11" customFormat="1" ht="20.85" customHeight="1">
      <c r="B404" s="115"/>
      <c r="D404" s="116" t="s">
        <v>71</v>
      </c>
      <c r="E404" s="125" t="s">
        <v>585</v>
      </c>
      <c r="F404" s="125" t="s">
        <v>586</v>
      </c>
      <c r="I404" s="118"/>
      <c r="J404" s="126">
        <f>BK404</f>
        <v>0</v>
      </c>
      <c r="L404" s="115"/>
      <c r="M404" s="120"/>
      <c r="P404" s="121">
        <f>SUM(P405:P426)</f>
        <v>0</v>
      </c>
      <c r="R404" s="121">
        <f>SUM(R405:R426)</f>
        <v>0.05581029999999999</v>
      </c>
      <c r="T404" s="122">
        <f>SUM(T405:T426)</f>
        <v>0</v>
      </c>
      <c r="AR404" s="116" t="s">
        <v>15</v>
      </c>
      <c r="AT404" s="123" t="s">
        <v>71</v>
      </c>
      <c r="AU404" s="123" t="s">
        <v>80</v>
      </c>
      <c r="AY404" s="116" t="s">
        <v>141</v>
      </c>
      <c r="BK404" s="124">
        <f>SUM(BK405:BK426)</f>
        <v>0</v>
      </c>
    </row>
    <row r="405" spans="2:65" s="1" customFormat="1" ht="44.25" customHeight="1">
      <c r="B405" s="127"/>
      <c r="C405" s="128" t="s">
        <v>587</v>
      </c>
      <c r="D405" s="128" t="s">
        <v>143</v>
      </c>
      <c r="E405" s="129" t="s">
        <v>588</v>
      </c>
      <c r="F405" s="130" t="s">
        <v>589</v>
      </c>
      <c r="G405" s="131" t="s">
        <v>146</v>
      </c>
      <c r="H405" s="132">
        <v>535</v>
      </c>
      <c r="I405" s="133"/>
      <c r="J405" s="134">
        <f>ROUND(I405*H405,2)</f>
        <v>0</v>
      </c>
      <c r="K405" s="130" t="s">
        <v>147</v>
      </c>
      <c r="L405" s="32"/>
      <c r="M405" s="135" t="s">
        <v>3</v>
      </c>
      <c r="N405" s="136" t="s">
        <v>43</v>
      </c>
      <c r="P405" s="137">
        <f>O405*H405</f>
        <v>0</v>
      </c>
      <c r="Q405" s="137">
        <v>0</v>
      </c>
      <c r="R405" s="137">
        <f>Q405*H405</f>
        <v>0</v>
      </c>
      <c r="S405" s="137">
        <v>0</v>
      </c>
      <c r="T405" s="138">
        <f>S405*H405</f>
        <v>0</v>
      </c>
      <c r="AR405" s="139" t="s">
        <v>86</v>
      </c>
      <c r="AT405" s="139" t="s">
        <v>143</v>
      </c>
      <c r="AU405" s="139" t="s">
        <v>83</v>
      </c>
      <c r="AY405" s="17" t="s">
        <v>141</v>
      </c>
      <c r="BE405" s="140">
        <f>IF(N405="základní",J405,0)</f>
        <v>0</v>
      </c>
      <c r="BF405" s="140">
        <f>IF(N405="snížená",J405,0)</f>
        <v>0</v>
      </c>
      <c r="BG405" s="140">
        <f>IF(N405="zákl. přenesená",J405,0)</f>
        <v>0</v>
      </c>
      <c r="BH405" s="140">
        <f>IF(N405="sníž. přenesená",J405,0)</f>
        <v>0</v>
      </c>
      <c r="BI405" s="140">
        <f>IF(N405="nulová",J405,0)</f>
        <v>0</v>
      </c>
      <c r="BJ405" s="17" t="s">
        <v>15</v>
      </c>
      <c r="BK405" s="140">
        <f>ROUND(I405*H405,2)</f>
        <v>0</v>
      </c>
      <c r="BL405" s="17" t="s">
        <v>86</v>
      </c>
      <c r="BM405" s="139" t="s">
        <v>590</v>
      </c>
    </row>
    <row r="406" spans="2:47" s="1" customFormat="1" ht="11.25">
      <c r="B406" s="32"/>
      <c r="D406" s="141" t="s">
        <v>149</v>
      </c>
      <c r="F406" s="142" t="s">
        <v>591</v>
      </c>
      <c r="I406" s="143"/>
      <c r="L406" s="32"/>
      <c r="M406" s="144"/>
      <c r="T406" s="53"/>
      <c r="AT406" s="17" t="s">
        <v>149</v>
      </c>
      <c r="AU406" s="17" t="s">
        <v>83</v>
      </c>
    </row>
    <row r="407" spans="2:51" s="12" customFormat="1" ht="11.25">
      <c r="B407" s="145"/>
      <c r="D407" s="146" t="s">
        <v>151</v>
      </c>
      <c r="E407" s="147" t="s">
        <v>3</v>
      </c>
      <c r="F407" s="148" t="s">
        <v>592</v>
      </c>
      <c r="H407" s="149">
        <v>535</v>
      </c>
      <c r="I407" s="150"/>
      <c r="L407" s="145"/>
      <c r="M407" s="151"/>
      <c r="T407" s="152"/>
      <c r="AT407" s="147" t="s">
        <v>151</v>
      </c>
      <c r="AU407" s="147" t="s">
        <v>83</v>
      </c>
      <c r="AV407" s="12" t="s">
        <v>80</v>
      </c>
      <c r="AW407" s="12" t="s">
        <v>33</v>
      </c>
      <c r="AX407" s="12" t="s">
        <v>15</v>
      </c>
      <c r="AY407" s="147" t="s">
        <v>141</v>
      </c>
    </row>
    <row r="408" spans="2:65" s="1" customFormat="1" ht="49.15" customHeight="1">
      <c r="B408" s="127"/>
      <c r="C408" s="128" t="s">
        <v>593</v>
      </c>
      <c r="D408" s="128" t="s">
        <v>143</v>
      </c>
      <c r="E408" s="129" t="s">
        <v>594</v>
      </c>
      <c r="F408" s="130" t="s">
        <v>595</v>
      </c>
      <c r="G408" s="131" t="s">
        <v>146</v>
      </c>
      <c r="H408" s="132">
        <v>49755</v>
      </c>
      <c r="I408" s="133"/>
      <c r="J408" s="134">
        <f>ROUND(I408*H408,2)</f>
        <v>0</v>
      </c>
      <c r="K408" s="130" t="s">
        <v>147</v>
      </c>
      <c r="L408" s="32"/>
      <c r="M408" s="135" t="s">
        <v>3</v>
      </c>
      <c r="N408" s="136" t="s">
        <v>43</v>
      </c>
      <c r="P408" s="137">
        <f>O408*H408</f>
        <v>0</v>
      </c>
      <c r="Q408" s="137">
        <v>0</v>
      </c>
      <c r="R408" s="137">
        <f>Q408*H408</f>
        <v>0</v>
      </c>
      <c r="S408" s="137">
        <v>0</v>
      </c>
      <c r="T408" s="138">
        <f>S408*H408</f>
        <v>0</v>
      </c>
      <c r="AR408" s="139" t="s">
        <v>86</v>
      </c>
      <c r="AT408" s="139" t="s">
        <v>143</v>
      </c>
      <c r="AU408" s="139" t="s">
        <v>83</v>
      </c>
      <c r="AY408" s="17" t="s">
        <v>141</v>
      </c>
      <c r="BE408" s="140">
        <f>IF(N408="základní",J408,0)</f>
        <v>0</v>
      </c>
      <c r="BF408" s="140">
        <f>IF(N408="snížená",J408,0)</f>
        <v>0</v>
      </c>
      <c r="BG408" s="140">
        <f>IF(N408="zákl. přenesená",J408,0)</f>
        <v>0</v>
      </c>
      <c r="BH408" s="140">
        <f>IF(N408="sníž. přenesená",J408,0)</f>
        <v>0</v>
      </c>
      <c r="BI408" s="140">
        <f>IF(N408="nulová",J408,0)</f>
        <v>0</v>
      </c>
      <c r="BJ408" s="17" t="s">
        <v>15</v>
      </c>
      <c r="BK408" s="140">
        <f>ROUND(I408*H408,2)</f>
        <v>0</v>
      </c>
      <c r="BL408" s="17" t="s">
        <v>86</v>
      </c>
      <c r="BM408" s="139" t="s">
        <v>596</v>
      </c>
    </row>
    <row r="409" spans="2:47" s="1" customFormat="1" ht="11.25">
      <c r="B409" s="32"/>
      <c r="D409" s="141" t="s">
        <v>149</v>
      </c>
      <c r="F409" s="142" t="s">
        <v>597</v>
      </c>
      <c r="I409" s="143"/>
      <c r="L409" s="32"/>
      <c r="M409" s="144"/>
      <c r="T409" s="53"/>
      <c r="AT409" s="17" t="s">
        <v>149</v>
      </c>
      <c r="AU409" s="17" t="s">
        <v>83</v>
      </c>
    </row>
    <row r="410" spans="2:51" s="12" customFormat="1" ht="11.25">
      <c r="B410" s="145"/>
      <c r="D410" s="146" t="s">
        <v>151</v>
      </c>
      <c r="E410" s="147" t="s">
        <v>3</v>
      </c>
      <c r="F410" s="148" t="s">
        <v>598</v>
      </c>
      <c r="H410" s="149">
        <v>49755</v>
      </c>
      <c r="I410" s="150"/>
      <c r="L410" s="145"/>
      <c r="M410" s="151"/>
      <c r="T410" s="152"/>
      <c r="AT410" s="147" t="s">
        <v>151</v>
      </c>
      <c r="AU410" s="147" t="s">
        <v>83</v>
      </c>
      <c r="AV410" s="12" t="s">
        <v>80</v>
      </c>
      <c r="AW410" s="12" t="s">
        <v>33</v>
      </c>
      <c r="AX410" s="12" t="s">
        <v>15</v>
      </c>
      <c r="AY410" s="147" t="s">
        <v>141</v>
      </c>
    </row>
    <row r="411" spans="2:65" s="1" customFormat="1" ht="44.25" customHeight="1">
      <c r="B411" s="127"/>
      <c r="C411" s="128" t="s">
        <v>599</v>
      </c>
      <c r="D411" s="128" t="s">
        <v>143</v>
      </c>
      <c r="E411" s="129" t="s">
        <v>600</v>
      </c>
      <c r="F411" s="130" t="s">
        <v>601</v>
      </c>
      <c r="G411" s="131" t="s">
        <v>146</v>
      </c>
      <c r="H411" s="132">
        <v>535</v>
      </c>
      <c r="I411" s="133"/>
      <c r="J411" s="134">
        <f>ROUND(I411*H411,2)</f>
        <v>0</v>
      </c>
      <c r="K411" s="130" t="s">
        <v>147</v>
      </c>
      <c r="L411" s="32"/>
      <c r="M411" s="135" t="s">
        <v>3</v>
      </c>
      <c r="N411" s="136" t="s">
        <v>43</v>
      </c>
      <c r="P411" s="137">
        <f>O411*H411</f>
        <v>0</v>
      </c>
      <c r="Q411" s="137">
        <v>0</v>
      </c>
      <c r="R411" s="137">
        <f>Q411*H411</f>
        <v>0</v>
      </c>
      <c r="S411" s="137">
        <v>0</v>
      </c>
      <c r="T411" s="138">
        <f>S411*H411</f>
        <v>0</v>
      </c>
      <c r="AR411" s="139" t="s">
        <v>86</v>
      </c>
      <c r="AT411" s="139" t="s">
        <v>143</v>
      </c>
      <c r="AU411" s="139" t="s">
        <v>83</v>
      </c>
      <c r="AY411" s="17" t="s">
        <v>141</v>
      </c>
      <c r="BE411" s="140">
        <f>IF(N411="základní",J411,0)</f>
        <v>0</v>
      </c>
      <c r="BF411" s="140">
        <f>IF(N411="snížená",J411,0)</f>
        <v>0</v>
      </c>
      <c r="BG411" s="140">
        <f>IF(N411="zákl. přenesená",J411,0)</f>
        <v>0</v>
      </c>
      <c r="BH411" s="140">
        <f>IF(N411="sníž. přenesená",J411,0)</f>
        <v>0</v>
      </c>
      <c r="BI411" s="140">
        <f>IF(N411="nulová",J411,0)</f>
        <v>0</v>
      </c>
      <c r="BJ411" s="17" t="s">
        <v>15</v>
      </c>
      <c r="BK411" s="140">
        <f>ROUND(I411*H411,2)</f>
        <v>0</v>
      </c>
      <c r="BL411" s="17" t="s">
        <v>86</v>
      </c>
      <c r="BM411" s="139" t="s">
        <v>602</v>
      </c>
    </row>
    <row r="412" spans="2:47" s="1" customFormat="1" ht="11.25">
      <c r="B412" s="32"/>
      <c r="D412" s="141" t="s">
        <v>149</v>
      </c>
      <c r="F412" s="142" t="s">
        <v>603</v>
      </c>
      <c r="I412" s="143"/>
      <c r="L412" s="32"/>
      <c r="M412" s="144"/>
      <c r="T412" s="53"/>
      <c r="AT412" s="17" t="s">
        <v>149</v>
      </c>
      <c r="AU412" s="17" t="s">
        <v>83</v>
      </c>
    </row>
    <row r="413" spans="2:65" s="1" customFormat="1" ht="24.2" customHeight="1">
      <c r="B413" s="127"/>
      <c r="C413" s="128" t="s">
        <v>604</v>
      </c>
      <c r="D413" s="128" t="s">
        <v>143</v>
      </c>
      <c r="E413" s="129" t="s">
        <v>605</v>
      </c>
      <c r="F413" s="130" t="s">
        <v>606</v>
      </c>
      <c r="G413" s="131" t="s">
        <v>146</v>
      </c>
      <c r="H413" s="132">
        <v>535</v>
      </c>
      <c r="I413" s="133"/>
      <c r="J413" s="134">
        <f>ROUND(I413*H413,2)</f>
        <v>0</v>
      </c>
      <c r="K413" s="130" t="s">
        <v>147</v>
      </c>
      <c r="L413" s="32"/>
      <c r="M413" s="135" t="s">
        <v>3</v>
      </c>
      <c r="N413" s="136" t="s">
        <v>43</v>
      </c>
      <c r="P413" s="137">
        <f>O413*H413</f>
        <v>0</v>
      </c>
      <c r="Q413" s="137">
        <v>0</v>
      </c>
      <c r="R413" s="137">
        <f>Q413*H413</f>
        <v>0</v>
      </c>
      <c r="S413" s="137">
        <v>0</v>
      </c>
      <c r="T413" s="138">
        <f>S413*H413</f>
        <v>0</v>
      </c>
      <c r="AR413" s="139" t="s">
        <v>86</v>
      </c>
      <c r="AT413" s="139" t="s">
        <v>143</v>
      </c>
      <c r="AU413" s="139" t="s">
        <v>83</v>
      </c>
      <c r="AY413" s="17" t="s">
        <v>141</v>
      </c>
      <c r="BE413" s="140">
        <f>IF(N413="základní",J413,0)</f>
        <v>0</v>
      </c>
      <c r="BF413" s="140">
        <f>IF(N413="snížená",J413,0)</f>
        <v>0</v>
      </c>
      <c r="BG413" s="140">
        <f>IF(N413="zákl. přenesená",J413,0)</f>
        <v>0</v>
      </c>
      <c r="BH413" s="140">
        <f>IF(N413="sníž. přenesená",J413,0)</f>
        <v>0</v>
      </c>
      <c r="BI413" s="140">
        <f>IF(N413="nulová",J413,0)</f>
        <v>0</v>
      </c>
      <c r="BJ413" s="17" t="s">
        <v>15</v>
      </c>
      <c r="BK413" s="140">
        <f>ROUND(I413*H413,2)</f>
        <v>0</v>
      </c>
      <c r="BL413" s="17" t="s">
        <v>86</v>
      </c>
      <c r="BM413" s="139" t="s">
        <v>607</v>
      </c>
    </row>
    <row r="414" spans="2:47" s="1" customFormat="1" ht="11.25">
      <c r="B414" s="32"/>
      <c r="D414" s="141" t="s">
        <v>149</v>
      </c>
      <c r="F414" s="142" t="s">
        <v>608</v>
      </c>
      <c r="I414" s="143"/>
      <c r="L414" s="32"/>
      <c r="M414" s="144"/>
      <c r="T414" s="53"/>
      <c r="AT414" s="17" t="s">
        <v>149</v>
      </c>
      <c r="AU414" s="17" t="s">
        <v>83</v>
      </c>
    </row>
    <row r="415" spans="2:65" s="1" customFormat="1" ht="33" customHeight="1">
      <c r="B415" s="127"/>
      <c r="C415" s="128" t="s">
        <v>609</v>
      </c>
      <c r="D415" s="128" t="s">
        <v>143</v>
      </c>
      <c r="E415" s="129" t="s">
        <v>610</v>
      </c>
      <c r="F415" s="130" t="s">
        <v>611</v>
      </c>
      <c r="G415" s="131" t="s">
        <v>146</v>
      </c>
      <c r="H415" s="132">
        <v>49755</v>
      </c>
      <c r="I415" s="133"/>
      <c r="J415" s="134">
        <f>ROUND(I415*H415,2)</f>
        <v>0</v>
      </c>
      <c r="K415" s="130" t="s">
        <v>147</v>
      </c>
      <c r="L415" s="32"/>
      <c r="M415" s="135" t="s">
        <v>3</v>
      </c>
      <c r="N415" s="136" t="s">
        <v>43</v>
      </c>
      <c r="P415" s="137">
        <f>O415*H415</f>
        <v>0</v>
      </c>
      <c r="Q415" s="137">
        <v>0</v>
      </c>
      <c r="R415" s="137">
        <f>Q415*H415</f>
        <v>0</v>
      </c>
      <c r="S415" s="137">
        <v>0</v>
      </c>
      <c r="T415" s="138">
        <f>S415*H415</f>
        <v>0</v>
      </c>
      <c r="AR415" s="139" t="s">
        <v>86</v>
      </c>
      <c r="AT415" s="139" t="s">
        <v>143</v>
      </c>
      <c r="AU415" s="139" t="s">
        <v>83</v>
      </c>
      <c r="AY415" s="17" t="s">
        <v>141</v>
      </c>
      <c r="BE415" s="140">
        <f>IF(N415="základní",J415,0)</f>
        <v>0</v>
      </c>
      <c r="BF415" s="140">
        <f>IF(N415="snížená",J415,0)</f>
        <v>0</v>
      </c>
      <c r="BG415" s="140">
        <f>IF(N415="zákl. přenesená",J415,0)</f>
        <v>0</v>
      </c>
      <c r="BH415" s="140">
        <f>IF(N415="sníž. přenesená",J415,0)</f>
        <v>0</v>
      </c>
      <c r="BI415" s="140">
        <f>IF(N415="nulová",J415,0)</f>
        <v>0</v>
      </c>
      <c r="BJ415" s="17" t="s">
        <v>15</v>
      </c>
      <c r="BK415" s="140">
        <f>ROUND(I415*H415,2)</f>
        <v>0</v>
      </c>
      <c r="BL415" s="17" t="s">
        <v>86</v>
      </c>
      <c r="BM415" s="139" t="s">
        <v>612</v>
      </c>
    </row>
    <row r="416" spans="2:47" s="1" customFormat="1" ht="11.25">
      <c r="B416" s="32"/>
      <c r="D416" s="141" t="s">
        <v>149</v>
      </c>
      <c r="F416" s="142" t="s">
        <v>613</v>
      </c>
      <c r="I416" s="143"/>
      <c r="L416" s="32"/>
      <c r="M416" s="144"/>
      <c r="T416" s="53"/>
      <c r="AT416" s="17" t="s">
        <v>149</v>
      </c>
      <c r="AU416" s="17" t="s">
        <v>83</v>
      </c>
    </row>
    <row r="417" spans="2:65" s="1" customFormat="1" ht="24.2" customHeight="1">
      <c r="B417" s="127"/>
      <c r="C417" s="128" t="s">
        <v>614</v>
      </c>
      <c r="D417" s="128" t="s">
        <v>143</v>
      </c>
      <c r="E417" s="129" t="s">
        <v>615</v>
      </c>
      <c r="F417" s="130" t="s">
        <v>616</v>
      </c>
      <c r="G417" s="131" t="s">
        <v>146</v>
      </c>
      <c r="H417" s="132">
        <v>535</v>
      </c>
      <c r="I417" s="133"/>
      <c r="J417" s="134">
        <f>ROUND(I417*H417,2)</f>
        <v>0</v>
      </c>
      <c r="K417" s="130" t="s">
        <v>147</v>
      </c>
      <c r="L417" s="32"/>
      <c r="M417" s="135" t="s">
        <v>3</v>
      </c>
      <c r="N417" s="136" t="s">
        <v>43</v>
      </c>
      <c r="P417" s="137">
        <f>O417*H417</f>
        <v>0</v>
      </c>
      <c r="Q417" s="137">
        <v>0</v>
      </c>
      <c r="R417" s="137">
        <f>Q417*H417</f>
        <v>0</v>
      </c>
      <c r="S417" s="137">
        <v>0</v>
      </c>
      <c r="T417" s="138">
        <f>S417*H417</f>
        <v>0</v>
      </c>
      <c r="AR417" s="139" t="s">
        <v>86</v>
      </c>
      <c r="AT417" s="139" t="s">
        <v>143</v>
      </c>
      <c r="AU417" s="139" t="s">
        <v>83</v>
      </c>
      <c r="AY417" s="17" t="s">
        <v>141</v>
      </c>
      <c r="BE417" s="140">
        <f>IF(N417="základní",J417,0)</f>
        <v>0</v>
      </c>
      <c r="BF417" s="140">
        <f>IF(N417="snížená",J417,0)</f>
        <v>0</v>
      </c>
      <c r="BG417" s="140">
        <f>IF(N417="zákl. přenesená",J417,0)</f>
        <v>0</v>
      </c>
      <c r="BH417" s="140">
        <f>IF(N417="sníž. přenesená",J417,0)</f>
        <v>0</v>
      </c>
      <c r="BI417" s="140">
        <f>IF(N417="nulová",J417,0)</f>
        <v>0</v>
      </c>
      <c r="BJ417" s="17" t="s">
        <v>15</v>
      </c>
      <c r="BK417" s="140">
        <f>ROUND(I417*H417,2)</f>
        <v>0</v>
      </c>
      <c r="BL417" s="17" t="s">
        <v>86</v>
      </c>
      <c r="BM417" s="139" t="s">
        <v>617</v>
      </c>
    </row>
    <row r="418" spans="2:47" s="1" customFormat="1" ht="11.25">
      <c r="B418" s="32"/>
      <c r="D418" s="141" t="s">
        <v>149</v>
      </c>
      <c r="F418" s="142" t="s">
        <v>618</v>
      </c>
      <c r="I418" s="143"/>
      <c r="L418" s="32"/>
      <c r="M418" s="144"/>
      <c r="T418" s="53"/>
      <c r="AT418" s="17" t="s">
        <v>149</v>
      </c>
      <c r="AU418" s="17" t="s">
        <v>83</v>
      </c>
    </row>
    <row r="419" spans="2:65" s="1" customFormat="1" ht="37.9" customHeight="1">
      <c r="B419" s="127"/>
      <c r="C419" s="128" t="s">
        <v>619</v>
      </c>
      <c r="D419" s="128" t="s">
        <v>143</v>
      </c>
      <c r="E419" s="129" t="s">
        <v>620</v>
      </c>
      <c r="F419" s="130" t="s">
        <v>621</v>
      </c>
      <c r="G419" s="131" t="s">
        <v>146</v>
      </c>
      <c r="H419" s="132">
        <v>429.31</v>
      </c>
      <c r="I419" s="133"/>
      <c r="J419" s="134">
        <f>ROUND(I419*H419,2)</f>
        <v>0</v>
      </c>
      <c r="K419" s="130" t="s">
        <v>147</v>
      </c>
      <c r="L419" s="32"/>
      <c r="M419" s="135" t="s">
        <v>3</v>
      </c>
      <c r="N419" s="136" t="s">
        <v>43</v>
      </c>
      <c r="P419" s="137">
        <f>O419*H419</f>
        <v>0</v>
      </c>
      <c r="Q419" s="137">
        <v>0.00013</v>
      </c>
      <c r="R419" s="137">
        <f>Q419*H419</f>
        <v>0.05581029999999999</v>
      </c>
      <c r="S419" s="137">
        <v>0</v>
      </c>
      <c r="T419" s="138">
        <f>S419*H419</f>
        <v>0</v>
      </c>
      <c r="AR419" s="139" t="s">
        <v>86</v>
      </c>
      <c r="AT419" s="139" t="s">
        <v>143</v>
      </c>
      <c r="AU419" s="139" t="s">
        <v>83</v>
      </c>
      <c r="AY419" s="17" t="s">
        <v>141</v>
      </c>
      <c r="BE419" s="140">
        <f>IF(N419="základní",J419,0)</f>
        <v>0</v>
      </c>
      <c r="BF419" s="140">
        <f>IF(N419="snížená",J419,0)</f>
        <v>0</v>
      </c>
      <c r="BG419" s="140">
        <f>IF(N419="zákl. přenesená",J419,0)</f>
        <v>0</v>
      </c>
      <c r="BH419" s="140">
        <f>IF(N419="sníž. přenesená",J419,0)</f>
        <v>0</v>
      </c>
      <c r="BI419" s="140">
        <f>IF(N419="nulová",J419,0)</f>
        <v>0</v>
      </c>
      <c r="BJ419" s="17" t="s">
        <v>15</v>
      </c>
      <c r="BK419" s="140">
        <f>ROUND(I419*H419,2)</f>
        <v>0</v>
      </c>
      <c r="BL419" s="17" t="s">
        <v>86</v>
      </c>
      <c r="BM419" s="139" t="s">
        <v>622</v>
      </c>
    </row>
    <row r="420" spans="2:47" s="1" customFormat="1" ht="11.25">
      <c r="B420" s="32"/>
      <c r="D420" s="141" t="s">
        <v>149</v>
      </c>
      <c r="F420" s="142" t="s">
        <v>623</v>
      </c>
      <c r="I420" s="143"/>
      <c r="L420" s="32"/>
      <c r="M420" s="144"/>
      <c r="T420" s="53"/>
      <c r="AT420" s="17" t="s">
        <v>149</v>
      </c>
      <c r="AU420" s="17" t="s">
        <v>83</v>
      </c>
    </row>
    <row r="421" spans="2:51" s="14" customFormat="1" ht="11.25">
      <c r="B421" s="160"/>
      <c r="D421" s="146" t="s">
        <v>151</v>
      </c>
      <c r="E421" s="161" t="s">
        <v>3</v>
      </c>
      <c r="F421" s="162" t="s">
        <v>624</v>
      </c>
      <c r="H421" s="161" t="s">
        <v>3</v>
      </c>
      <c r="I421" s="163"/>
      <c r="L421" s="160"/>
      <c r="M421" s="164"/>
      <c r="T421" s="165"/>
      <c r="AT421" s="161" t="s">
        <v>151</v>
      </c>
      <c r="AU421" s="161" t="s">
        <v>83</v>
      </c>
      <c r="AV421" s="14" t="s">
        <v>15</v>
      </c>
      <c r="AW421" s="14" t="s">
        <v>33</v>
      </c>
      <c r="AX421" s="14" t="s">
        <v>72</v>
      </c>
      <c r="AY421" s="161" t="s">
        <v>141</v>
      </c>
    </row>
    <row r="422" spans="2:51" s="12" customFormat="1" ht="11.25">
      <c r="B422" s="145"/>
      <c r="D422" s="146" t="s">
        <v>151</v>
      </c>
      <c r="E422" s="147" t="s">
        <v>3</v>
      </c>
      <c r="F422" s="148" t="s">
        <v>152</v>
      </c>
      <c r="H422" s="149">
        <v>200</v>
      </c>
      <c r="I422" s="150"/>
      <c r="L422" s="145"/>
      <c r="M422" s="151"/>
      <c r="T422" s="152"/>
      <c r="AT422" s="147" t="s">
        <v>151</v>
      </c>
      <c r="AU422" s="147" t="s">
        <v>83</v>
      </c>
      <c r="AV422" s="12" t="s">
        <v>80</v>
      </c>
      <c r="AW422" s="12" t="s">
        <v>33</v>
      </c>
      <c r="AX422" s="12" t="s">
        <v>72</v>
      </c>
      <c r="AY422" s="147" t="s">
        <v>141</v>
      </c>
    </row>
    <row r="423" spans="2:51" s="12" customFormat="1" ht="11.25">
      <c r="B423" s="145"/>
      <c r="D423" s="146" t="s">
        <v>151</v>
      </c>
      <c r="E423" s="147" t="s">
        <v>3</v>
      </c>
      <c r="F423" s="148" t="s">
        <v>171</v>
      </c>
      <c r="H423" s="149">
        <v>-3.16</v>
      </c>
      <c r="I423" s="150"/>
      <c r="L423" s="145"/>
      <c r="M423" s="151"/>
      <c r="T423" s="152"/>
      <c r="AT423" s="147" t="s">
        <v>151</v>
      </c>
      <c r="AU423" s="147" t="s">
        <v>83</v>
      </c>
      <c r="AV423" s="12" t="s">
        <v>80</v>
      </c>
      <c r="AW423" s="12" t="s">
        <v>33</v>
      </c>
      <c r="AX423" s="12" t="s">
        <v>72</v>
      </c>
      <c r="AY423" s="147" t="s">
        <v>141</v>
      </c>
    </row>
    <row r="424" spans="2:51" s="14" customFormat="1" ht="11.25">
      <c r="B424" s="160"/>
      <c r="D424" s="146" t="s">
        <v>151</v>
      </c>
      <c r="E424" s="161" t="s">
        <v>3</v>
      </c>
      <c r="F424" s="162" t="s">
        <v>625</v>
      </c>
      <c r="H424" s="161" t="s">
        <v>3</v>
      </c>
      <c r="I424" s="163"/>
      <c r="L424" s="160"/>
      <c r="M424" s="164"/>
      <c r="T424" s="165"/>
      <c r="AT424" s="161" t="s">
        <v>151</v>
      </c>
      <c r="AU424" s="161" t="s">
        <v>83</v>
      </c>
      <c r="AV424" s="14" t="s">
        <v>15</v>
      </c>
      <c r="AW424" s="14" t="s">
        <v>33</v>
      </c>
      <c r="AX424" s="14" t="s">
        <v>72</v>
      </c>
      <c r="AY424" s="161" t="s">
        <v>141</v>
      </c>
    </row>
    <row r="425" spans="2:51" s="12" customFormat="1" ht="11.25">
      <c r="B425" s="145"/>
      <c r="D425" s="146" t="s">
        <v>151</v>
      </c>
      <c r="E425" s="147" t="s">
        <v>3</v>
      </c>
      <c r="F425" s="148" t="s">
        <v>413</v>
      </c>
      <c r="H425" s="149">
        <v>232.47</v>
      </c>
      <c r="I425" s="150"/>
      <c r="L425" s="145"/>
      <c r="M425" s="151"/>
      <c r="T425" s="152"/>
      <c r="AT425" s="147" t="s">
        <v>151</v>
      </c>
      <c r="AU425" s="147" t="s">
        <v>83</v>
      </c>
      <c r="AV425" s="12" t="s">
        <v>80</v>
      </c>
      <c r="AW425" s="12" t="s">
        <v>33</v>
      </c>
      <c r="AX425" s="12" t="s">
        <v>72</v>
      </c>
      <c r="AY425" s="147" t="s">
        <v>141</v>
      </c>
    </row>
    <row r="426" spans="2:51" s="13" customFormat="1" ht="11.25">
      <c r="B426" s="153"/>
      <c r="D426" s="146" t="s">
        <v>151</v>
      </c>
      <c r="E426" s="154" t="s">
        <v>3</v>
      </c>
      <c r="F426" s="155" t="s">
        <v>153</v>
      </c>
      <c r="H426" s="156">
        <v>429.31</v>
      </c>
      <c r="I426" s="157"/>
      <c r="L426" s="153"/>
      <c r="M426" s="158"/>
      <c r="T426" s="159"/>
      <c r="AT426" s="154" t="s">
        <v>151</v>
      </c>
      <c r="AU426" s="154" t="s">
        <v>83</v>
      </c>
      <c r="AV426" s="13" t="s">
        <v>86</v>
      </c>
      <c r="AW426" s="13" t="s">
        <v>33</v>
      </c>
      <c r="AX426" s="13" t="s">
        <v>15</v>
      </c>
      <c r="AY426" s="154" t="s">
        <v>141</v>
      </c>
    </row>
    <row r="427" spans="2:63" s="11" customFormat="1" ht="20.85" customHeight="1">
      <c r="B427" s="115"/>
      <c r="D427" s="116" t="s">
        <v>71</v>
      </c>
      <c r="E427" s="125" t="s">
        <v>626</v>
      </c>
      <c r="F427" s="125" t="s">
        <v>627</v>
      </c>
      <c r="I427" s="118"/>
      <c r="J427" s="126">
        <f>BK427</f>
        <v>0</v>
      </c>
      <c r="L427" s="115"/>
      <c r="M427" s="120"/>
      <c r="P427" s="121">
        <f>SUM(P428:P431)</f>
        <v>0</v>
      </c>
      <c r="R427" s="121">
        <f>SUM(R428:R431)</f>
        <v>0.011160000000000002</v>
      </c>
      <c r="T427" s="122">
        <f>SUM(T428:T431)</f>
        <v>0</v>
      </c>
      <c r="AR427" s="116" t="s">
        <v>15</v>
      </c>
      <c r="AT427" s="123" t="s">
        <v>71</v>
      </c>
      <c r="AU427" s="123" t="s">
        <v>80</v>
      </c>
      <c r="AY427" s="116" t="s">
        <v>141</v>
      </c>
      <c r="BK427" s="124">
        <f>SUM(BK428:BK431)</f>
        <v>0</v>
      </c>
    </row>
    <row r="428" spans="2:65" s="1" customFormat="1" ht="37.9" customHeight="1">
      <c r="B428" s="127"/>
      <c r="C428" s="128" t="s">
        <v>628</v>
      </c>
      <c r="D428" s="128" t="s">
        <v>143</v>
      </c>
      <c r="E428" s="129" t="s">
        <v>629</v>
      </c>
      <c r="F428" s="130" t="s">
        <v>630</v>
      </c>
      <c r="G428" s="131" t="s">
        <v>146</v>
      </c>
      <c r="H428" s="132">
        <v>279</v>
      </c>
      <c r="I428" s="133"/>
      <c r="J428" s="134">
        <f>ROUND(I428*H428,2)</f>
        <v>0</v>
      </c>
      <c r="K428" s="130" t="s">
        <v>147</v>
      </c>
      <c r="L428" s="32"/>
      <c r="M428" s="135" t="s">
        <v>3</v>
      </c>
      <c r="N428" s="136" t="s">
        <v>43</v>
      </c>
      <c r="P428" s="137">
        <f>O428*H428</f>
        <v>0</v>
      </c>
      <c r="Q428" s="137">
        <v>4E-05</v>
      </c>
      <c r="R428" s="137">
        <f>Q428*H428</f>
        <v>0.011160000000000002</v>
      </c>
      <c r="S428" s="137">
        <v>0</v>
      </c>
      <c r="T428" s="138">
        <f>S428*H428</f>
        <v>0</v>
      </c>
      <c r="AR428" s="139" t="s">
        <v>86</v>
      </c>
      <c r="AT428" s="139" t="s">
        <v>143</v>
      </c>
      <c r="AU428" s="139" t="s">
        <v>83</v>
      </c>
      <c r="AY428" s="17" t="s">
        <v>141</v>
      </c>
      <c r="BE428" s="140">
        <f>IF(N428="základní",J428,0)</f>
        <v>0</v>
      </c>
      <c r="BF428" s="140">
        <f>IF(N428="snížená",J428,0)</f>
        <v>0</v>
      </c>
      <c r="BG428" s="140">
        <f>IF(N428="zákl. přenesená",J428,0)</f>
        <v>0</v>
      </c>
      <c r="BH428" s="140">
        <f>IF(N428="sníž. přenesená",J428,0)</f>
        <v>0</v>
      </c>
      <c r="BI428" s="140">
        <f>IF(N428="nulová",J428,0)</f>
        <v>0</v>
      </c>
      <c r="BJ428" s="17" t="s">
        <v>15</v>
      </c>
      <c r="BK428" s="140">
        <f>ROUND(I428*H428,2)</f>
        <v>0</v>
      </c>
      <c r="BL428" s="17" t="s">
        <v>86</v>
      </c>
      <c r="BM428" s="139" t="s">
        <v>631</v>
      </c>
    </row>
    <row r="429" spans="2:47" s="1" customFormat="1" ht="11.25">
      <c r="B429" s="32"/>
      <c r="D429" s="141" t="s">
        <v>149</v>
      </c>
      <c r="F429" s="142" t="s">
        <v>632</v>
      </c>
      <c r="I429" s="143"/>
      <c r="L429" s="32"/>
      <c r="M429" s="144"/>
      <c r="T429" s="53"/>
      <c r="AT429" s="17" t="s">
        <v>149</v>
      </c>
      <c r="AU429" s="17" t="s">
        <v>83</v>
      </c>
    </row>
    <row r="430" spans="2:51" s="14" customFormat="1" ht="11.25">
      <c r="B430" s="160"/>
      <c r="D430" s="146" t="s">
        <v>151</v>
      </c>
      <c r="E430" s="161" t="s">
        <v>3</v>
      </c>
      <c r="F430" s="162" t="s">
        <v>625</v>
      </c>
      <c r="H430" s="161" t="s">
        <v>3</v>
      </c>
      <c r="I430" s="163"/>
      <c r="L430" s="160"/>
      <c r="M430" s="164"/>
      <c r="T430" s="165"/>
      <c r="AT430" s="161" t="s">
        <v>151</v>
      </c>
      <c r="AU430" s="161" t="s">
        <v>83</v>
      </c>
      <c r="AV430" s="14" t="s">
        <v>15</v>
      </c>
      <c r="AW430" s="14" t="s">
        <v>33</v>
      </c>
      <c r="AX430" s="14" t="s">
        <v>72</v>
      </c>
      <c r="AY430" s="161" t="s">
        <v>141</v>
      </c>
    </row>
    <row r="431" spans="2:51" s="12" customFormat="1" ht="11.25">
      <c r="B431" s="145"/>
      <c r="D431" s="146" t="s">
        <v>151</v>
      </c>
      <c r="E431" s="147" t="s">
        <v>3</v>
      </c>
      <c r="F431" s="148" t="s">
        <v>633</v>
      </c>
      <c r="H431" s="149">
        <v>279</v>
      </c>
      <c r="I431" s="150"/>
      <c r="L431" s="145"/>
      <c r="M431" s="151"/>
      <c r="T431" s="152"/>
      <c r="AT431" s="147" t="s">
        <v>151</v>
      </c>
      <c r="AU431" s="147" t="s">
        <v>83</v>
      </c>
      <c r="AV431" s="12" t="s">
        <v>80</v>
      </c>
      <c r="AW431" s="12" t="s">
        <v>33</v>
      </c>
      <c r="AX431" s="12" t="s">
        <v>15</v>
      </c>
      <c r="AY431" s="147" t="s">
        <v>141</v>
      </c>
    </row>
    <row r="432" spans="2:63" s="11" customFormat="1" ht="20.85" customHeight="1">
      <c r="B432" s="115"/>
      <c r="D432" s="116" t="s">
        <v>71</v>
      </c>
      <c r="E432" s="125" t="s">
        <v>634</v>
      </c>
      <c r="F432" s="125" t="s">
        <v>635</v>
      </c>
      <c r="I432" s="118"/>
      <c r="J432" s="126">
        <f>BK432</f>
        <v>0</v>
      </c>
      <c r="L432" s="115"/>
      <c r="M432" s="120"/>
      <c r="P432" s="121">
        <f>SUM(P433:P443)</f>
        <v>0</v>
      </c>
      <c r="R432" s="121">
        <f>SUM(R433:R443)</f>
        <v>0</v>
      </c>
      <c r="T432" s="122">
        <f>SUM(T433:T443)</f>
        <v>8.68342</v>
      </c>
      <c r="AR432" s="116" t="s">
        <v>15</v>
      </c>
      <c r="AT432" s="123" t="s">
        <v>71</v>
      </c>
      <c r="AU432" s="123" t="s">
        <v>80</v>
      </c>
      <c r="AY432" s="116" t="s">
        <v>141</v>
      </c>
      <c r="BK432" s="124">
        <f>SUM(BK433:BK443)</f>
        <v>0</v>
      </c>
    </row>
    <row r="433" spans="2:65" s="1" customFormat="1" ht="21.75" customHeight="1">
      <c r="B433" s="127"/>
      <c r="C433" s="128" t="s">
        <v>636</v>
      </c>
      <c r="D433" s="128" t="s">
        <v>143</v>
      </c>
      <c r="E433" s="129" t="s">
        <v>637</v>
      </c>
      <c r="F433" s="130" t="s">
        <v>638</v>
      </c>
      <c r="G433" s="131" t="s">
        <v>639</v>
      </c>
      <c r="H433" s="132">
        <v>2</v>
      </c>
      <c r="I433" s="133"/>
      <c r="J433" s="134">
        <f>ROUND(I433*H433,2)</f>
        <v>0</v>
      </c>
      <c r="K433" s="130" t="s">
        <v>3</v>
      </c>
      <c r="L433" s="32"/>
      <c r="M433" s="135" t="s">
        <v>3</v>
      </c>
      <c r="N433" s="136" t="s">
        <v>43</v>
      </c>
      <c r="P433" s="137">
        <f>O433*H433</f>
        <v>0</v>
      </c>
      <c r="Q433" s="137">
        <v>0</v>
      </c>
      <c r="R433" s="137">
        <f>Q433*H433</f>
        <v>0</v>
      </c>
      <c r="S433" s="137">
        <v>0.1</v>
      </c>
      <c r="T433" s="138">
        <f>S433*H433</f>
        <v>0.2</v>
      </c>
      <c r="AR433" s="139" t="s">
        <v>86</v>
      </c>
      <c r="AT433" s="139" t="s">
        <v>143</v>
      </c>
      <c r="AU433" s="139" t="s">
        <v>83</v>
      </c>
      <c r="AY433" s="17" t="s">
        <v>141</v>
      </c>
      <c r="BE433" s="140">
        <f>IF(N433="základní",J433,0)</f>
        <v>0</v>
      </c>
      <c r="BF433" s="140">
        <f>IF(N433="snížená",J433,0)</f>
        <v>0</v>
      </c>
      <c r="BG433" s="140">
        <f>IF(N433="zákl. přenesená",J433,0)</f>
        <v>0</v>
      </c>
      <c r="BH433" s="140">
        <f>IF(N433="sníž. přenesená",J433,0)</f>
        <v>0</v>
      </c>
      <c r="BI433" s="140">
        <f>IF(N433="nulová",J433,0)</f>
        <v>0</v>
      </c>
      <c r="BJ433" s="17" t="s">
        <v>15</v>
      </c>
      <c r="BK433" s="140">
        <f>ROUND(I433*H433,2)</f>
        <v>0</v>
      </c>
      <c r="BL433" s="17" t="s">
        <v>86</v>
      </c>
      <c r="BM433" s="139" t="s">
        <v>640</v>
      </c>
    </row>
    <row r="434" spans="2:65" s="1" customFormat="1" ht="24.2" customHeight="1">
      <c r="B434" s="127"/>
      <c r="C434" s="128" t="s">
        <v>641</v>
      </c>
      <c r="D434" s="128" t="s">
        <v>143</v>
      </c>
      <c r="E434" s="129" t="s">
        <v>642</v>
      </c>
      <c r="F434" s="130" t="s">
        <v>643</v>
      </c>
      <c r="G434" s="131" t="s">
        <v>639</v>
      </c>
      <c r="H434" s="132">
        <v>2</v>
      </c>
      <c r="I434" s="133"/>
      <c r="J434" s="134">
        <f>ROUND(I434*H434,2)</f>
        <v>0</v>
      </c>
      <c r="K434" s="130" t="s">
        <v>3</v>
      </c>
      <c r="L434" s="32"/>
      <c r="M434" s="135" t="s">
        <v>3</v>
      </c>
      <c r="N434" s="136" t="s">
        <v>43</v>
      </c>
      <c r="P434" s="137">
        <f>O434*H434</f>
        <v>0</v>
      </c>
      <c r="Q434" s="137">
        <v>0</v>
      </c>
      <c r="R434" s="137">
        <f>Q434*H434</f>
        <v>0</v>
      </c>
      <c r="S434" s="137">
        <v>0.1</v>
      </c>
      <c r="T434" s="138">
        <f>S434*H434</f>
        <v>0.2</v>
      </c>
      <c r="AR434" s="139" t="s">
        <v>86</v>
      </c>
      <c r="AT434" s="139" t="s">
        <v>143</v>
      </c>
      <c r="AU434" s="139" t="s">
        <v>83</v>
      </c>
      <c r="AY434" s="17" t="s">
        <v>141</v>
      </c>
      <c r="BE434" s="140">
        <f>IF(N434="základní",J434,0)</f>
        <v>0</v>
      </c>
      <c r="BF434" s="140">
        <f>IF(N434="snížená",J434,0)</f>
        <v>0</v>
      </c>
      <c r="BG434" s="140">
        <f>IF(N434="zákl. přenesená",J434,0)</f>
        <v>0</v>
      </c>
      <c r="BH434" s="140">
        <f>IF(N434="sníž. přenesená",J434,0)</f>
        <v>0</v>
      </c>
      <c r="BI434" s="140">
        <f>IF(N434="nulová",J434,0)</f>
        <v>0</v>
      </c>
      <c r="BJ434" s="17" t="s">
        <v>15</v>
      </c>
      <c r="BK434" s="140">
        <f>ROUND(I434*H434,2)</f>
        <v>0</v>
      </c>
      <c r="BL434" s="17" t="s">
        <v>86</v>
      </c>
      <c r="BM434" s="139" t="s">
        <v>644</v>
      </c>
    </row>
    <row r="435" spans="2:65" s="1" customFormat="1" ht="24.2" customHeight="1">
      <c r="B435" s="127"/>
      <c r="C435" s="128" t="s">
        <v>645</v>
      </c>
      <c r="D435" s="128" t="s">
        <v>143</v>
      </c>
      <c r="E435" s="129" t="s">
        <v>646</v>
      </c>
      <c r="F435" s="130" t="s">
        <v>647</v>
      </c>
      <c r="G435" s="131" t="s">
        <v>167</v>
      </c>
      <c r="H435" s="132">
        <v>3.495</v>
      </c>
      <c r="I435" s="133"/>
      <c r="J435" s="134">
        <f>ROUND(I435*H435,2)</f>
        <v>0</v>
      </c>
      <c r="K435" s="130" t="s">
        <v>147</v>
      </c>
      <c r="L435" s="32"/>
      <c r="M435" s="135" t="s">
        <v>3</v>
      </c>
      <c r="N435" s="136" t="s">
        <v>43</v>
      </c>
      <c r="P435" s="137">
        <f>O435*H435</f>
        <v>0</v>
      </c>
      <c r="Q435" s="137">
        <v>0</v>
      </c>
      <c r="R435" s="137">
        <f>Q435*H435</f>
        <v>0</v>
      </c>
      <c r="S435" s="137">
        <v>2.2</v>
      </c>
      <c r="T435" s="138">
        <f>S435*H435</f>
        <v>7.689000000000001</v>
      </c>
      <c r="AR435" s="139" t="s">
        <v>86</v>
      </c>
      <c r="AT435" s="139" t="s">
        <v>143</v>
      </c>
      <c r="AU435" s="139" t="s">
        <v>83</v>
      </c>
      <c r="AY435" s="17" t="s">
        <v>141</v>
      </c>
      <c r="BE435" s="140">
        <f>IF(N435="základní",J435,0)</f>
        <v>0</v>
      </c>
      <c r="BF435" s="140">
        <f>IF(N435="snížená",J435,0)</f>
        <v>0</v>
      </c>
      <c r="BG435" s="140">
        <f>IF(N435="zákl. přenesená",J435,0)</f>
        <v>0</v>
      </c>
      <c r="BH435" s="140">
        <f>IF(N435="sníž. přenesená",J435,0)</f>
        <v>0</v>
      </c>
      <c r="BI435" s="140">
        <f>IF(N435="nulová",J435,0)</f>
        <v>0</v>
      </c>
      <c r="BJ435" s="17" t="s">
        <v>15</v>
      </c>
      <c r="BK435" s="140">
        <f>ROUND(I435*H435,2)</f>
        <v>0</v>
      </c>
      <c r="BL435" s="17" t="s">
        <v>86</v>
      </c>
      <c r="BM435" s="139" t="s">
        <v>648</v>
      </c>
    </row>
    <row r="436" spans="2:47" s="1" customFormat="1" ht="11.25">
      <c r="B436" s="32"/>
      <c r="D436" s="141" t="s">
        <v>149</v>
      </c>
      <c r="F436" s="142" t="s">
        <v>649</v>
      </c>
      <c r="I436" s="143"/>
      <c r="L436" s="32"/>
      <c r="M436" s="144"/>
      <c r="T436" s="53"/>
      <c r="AT436" s="17" t="s">
        <v>149</v>
      </c>
      <c r="AU436" s="17" t="s">
        <v>83</v>
      </c>
    </row>
    <row r="437" spans="2:51" s="14" customFormat="1" ht="11.25">
      <c r="B437" s="160"/>
      <c r="D437" s="146" t="s">
        <v>151</v>
      </c>
      <c r="E437" s="161" t="s">
        <v>3</v>
      </c>
      <c r="F437" s="162" t="s">
        <v>650</v>
      </c>
      <c r="H437" s="161" t="s">
        <v>3</v>
      </c>
      <c r="I437" s="163"/>
      <c r="L437" s="160"/>
      <c r="M437" s="164"/>
      <c r="T437" s="165"/>
      <c r="AT437" s="161" t="s">
        <v>151</v>
      </c>
      <c r="AU437" s="161" t="s">
        <v>83</v>
      </c>
      <c r="AV437" s="14" t="s">
        <v>15</v>
      </c>
      <c r="AW437" s="14" t="s">
        <v>33</v>
      </c>
      <c r="AX437" s="14" t="s">
        <v>72</v>
      </c>
      <c r="AY437" s="161" t="s">
        <v>141</v>
      </c>
    </row>
    <row r="438" spans="2:51" s="12" customFormat="1" ht="11.25">
      <c r="B438" s="145"/>
      <c r="D438" s="146" t="s">
        <v>151</v>
      </c>
      <c r="E438" s="147" t="s">
        <v>3</v>
      </c>
      <c r="F438" s="148" t="s">
        <v>651</v>
      </c>
      <c r="H438" s="149">
        <v>3.495</v>
      </c>
      <c r="I438" s="150"/>
      <c r="L438" s="145"/>
      <c r="M438" s="151"/>
      <c r="T438" s="152"/>
      <c r="AT438" s="147" t="s">
        <v>151</v>
      </c>
      <c r="AU438" s="147" t="s">
        <v>83</v>
      </c>
      <c r="AV438" s="12" t="s">
        <v>80</v>
      </c>
      <c r="AW438" s="12" t="s">
        <v>33</v>
      </c>
      <c r="AX438" s="12" t="s">
        <v>15</v>
      </c>
      <c r="AY438" s="147" t="s">
        <v>141</v>
      </c>
    </row>
    <row r="439" spans="2:65" s="1" customFormat="1" ht="33" customHeight="1">
      <c r="B439" s="127"/>
      <c r="C439" s="128" t="s">
        <v>652</v>
      </c>
      <c r="D439" s="128" t="s">
        <v>143</v>
      </c>
      <c r="E439" s="129" t="s">
        <v>653</v>
      </c>
      <c r="F439" s="130" t="s">
        <v>654</v>
      </c>
      <c r="G439" s="131" t="s">
        <v>167</v>
      </c>
      <c r="H439" s="132">
        <v>3.495</v>
      </c>
      <c r="I439" s="133"/>
      <c r="J439" s="134">
        <f>ROUND(I439*H439,2)</f>
        <v>0</v>
      </c>
      <c r="K439" s="130" t="s">
        <v>147</v>
      </c>
      <c r="L439" s="32"/>
      <c r="M439" s="135" t="s">
        <v>3</v>
      </c>
      <c r="N439" s="136" t="s">
        <v>43</v>
      </c>
      <c r="P439" s="137">
        <f>O439*H439</f>
        <v>0</v>
      </c>
      <c r="Q439" s="137">
        <v>0</v>
      </c>
      <c r="R439" s="137">
        <f>Q439*H439</f>
        <v>0</v>
      </c>
      <c r="S439" s="137">
        <v>0.044</v>
      </c>
      <c r="T439" s="138">
        <f>S439*H439</f>
        <v>0.15378</v>
      </c>
      <c r="AR439" s="139" t="s">
        <v>86</v>
      </c>
      <c r="AT439" s="139" t="s">
        <v>143</v>
      </c>
      <c r="AU439" s="139" t="s">
        <v>83</v>
      </c>
      <c r="AY439" s="17" t="s">
        <v>141</v>
      </c>
      <c r="BE439" s="140">
        <f>IF(N439="základní",J439,0)</f>
        <v>0</v>
      </c>
      <c r="BF439" s="140">
        <f>IF(N439="snížená",J439,0)</f>
        <v>0</v>
      </c>
      <c r="BG439" s="140">
        <f>IF(N439="zákl. přenesená",J439,0)</f>
        <v>0</v>
      </c>
      <c r="BH439" s="140">
        <f>IF(N439="sníž. přenesená",J439,0)</f>
        <v>0</v>
      </c>
      <c r="BI439" s="140">
        <f>IF(N439="nulová",J439,0)</f>
        <v>0</v>
      </c>
      <c r="BJ439" s="17" t="s">
        <v>15</v>
      </c>
      <c r="BK439" s="140">
        <f>ROUND(I439*H439,2)</f>
        <v>0</v>
      </c>
      <c r="BL439" s="17" t="s">
        <v>86</v>
      </c>
      <c r="BM439" s="139" t="s">
        <v>655</v>
      </c>
    </row>
    <row r="440" spans="2:47" s="1" customFormat="1" ht="11.25">
      <c r="B440" s="32"/>
      <c r="D440" s="141" t="s">
        <v>149</v>
      </c>
      <c r="F440" s="142" t="s">
        <v>656</v>
      </c>
      <c r="I440" s="143"/>
      <c r="L440" s="32"/>
      <c r="M440" s="144"/>
      <c r="T440" s="53"/>
      <c r="AT440" s="17" t="s">
        <v>149</v>
      </c>
      <c r="AU440" s="17" t="s">
        <v>83</v>
      </c>
    </row>
    <row r="441" spans="2:65" s="1" customFormat="1" ht="33" customHeight="1">
      <c r="B441" s="127"/>
      <c r="C441" s="128" t="s">
        <v>657</v>
      </c>
      <c r="D441" s="128" t="s">
        <v>143</v>
      </c>
      <c r="E441" s="129" t="s">
        <v>658</v>
      </c>
      <c r="F441" s="130" t="s">
        <v>659</v>
      </c>
      <c r="G441" s="131" t="s">
        <v>146</v>
      </c>
      <c r="H441" s="132">
        <v>8.64</v>
      </c>
      <c r="I441" s="133"/>
      <c r="J441" s="134">
        <f>ROUND(I441*H441,2)</f>
        <v>0</v>
      </c>
      <c r="K441" s="130" t="s">
        <v>147</v>
      </c>
      <c r="L441" s="32"/>
      <c r="M441" s="135" t="s">
        <v>3</v>
      </c>
      <c r="N441" s="136" t="s">
        <v>43</v>
      </c>
      <c r="P441" s="137">
        <f>O441*H441</f>
        <v>0</v>
      </c>
      <c r="Q441" s="137">
        <v>0</v>
      </c>
      <c r="R441" s="137">
        <f>Q441*H441</f>
        <v>0</v>
      </c>
      <c r="S441" s="137">
        <v>0.051</v>
      </c>
      <c r="T441" s="138">
        <f>S441*H441</f>
        <v>0.44064</v>
      </c>
      <c r="AR441" s="139" t="s">
        <v>86</v>
      </c>
      <c r="AT441" s="139" t="s">
        <v>143</v>
      </c>
      <c r="AU441" s="139" t="s">
        <v>83</v>
      </c>
      <c r="AY441" s="17" t="s">
        <v>141</v>
      </c>
      <c r="BE441" s="140">
        <f>IF(N441="základní",J441,0)</f>
        <v>0</v>
      </c>
      <c r="BF441" s="140">
        <f>IF(N441="snížená",J441,0)</f>
        <v>0</v>
      </c>
      <c r="BG441" s="140">
        <f>IF(N441="zákl. přenesená",J441,0)</f>
        <v>0</v>
      </c>
      <c r="BH441" s="140">
        <f>IF(N441="sníž. přenesená",J441,0)</f>
        <v>0</v>
      </c>
      <c r="BI441" s="140">
        <f>IF(N441="nulová",J441,0)</f>
        <v>0</v>
      </c>
      <c r="BJ441" s="17" t="s">
        <v>15</v>
      </c>
      <c r="BK441" s="140">
        <f>ROUND(I441*H441,2)</f>
        <v>0</v>
      </c>
      <c r="BL441" s="17" t="s">
        <v>86</v>
      </c>
      <c r="BM441" s="139" t="s">
        <v>660</v>
      </c>
    </row>
    <row r="442" spans="2:47" s="1" customFormat="1" ht="11.25">
      <c r="B442" s="32"/>
      <c r="D442" s="141" t="s">
        <v>149</v>
      </c>
      <c r="F442" s="142" t="s">
        <v>661</v>
      </c>
      <c r="I442" s="143"/>
      <c r="L442" s="32"/>
      <c r="M442" s="144"/>
      <c r="T442" s="53"/>
      <c r="AT442" s="17" t="s">
        <v>149</v>
      </c>
      <c r="AU442" s="17" t="s">
        <v>83</v>
      </c>
    </row>
    <row r="443" spans="2:51" s="12" customFormat="1" ht="11.25">
      <c r="B443" s="145"/>
      <c r="D443" s="146" t="s">
        <v>151</v>
      </c>
      <c r="E443" s="147" t="s">
        <v>3</v>
      </c>
      <c r="F443" s="148" t="s">
        <v>662</v>
      </c>
      <c r="H443" s="149">
        <v>8.64</v>
      </c>
      <c r="I443" s="150"/>
      <c r="L443" s="145"/>
      <c r="M443" s="151"/>
      <c r="T443" s="152"/>
      <c r="AT443" s="147" t="s">
        <v>151</v>
      </c>
      <c r="AU443" s="147" t="s">
        <v>83</v>
      </c>
      <c r="AV443" s="12" t="s">
        <v>80</v>
      </c>
      <c r="AW443" s="12" t="s">
        <v>33</v>
      </c>
      <c r="AX443" s="12" t="s">
        <v>15</v>
      </c>
      <c r="AY443" s="147" t="s">
        <v>141</v>
      </c>
    </row>
    <row r="444" spans="2:63" s="11" customFormat="1" ht="22.9" customHeight="1">
      <c r="B444" s="115"/>
      <c r="D444" s="116" t="s">
        <v>71</v>
      </c>
      <c r="E444" s="125" t="s">
        <v>663</v>
      </c>
      <c r="F444" s="125" t="s">
        <v>664</v>
      </c>
      <c r="I444" s="118"/>
      <c r="J444" s="126">
        <f>BK444</f>
        <v>0</v>
      </c>
      <c r="L444" s="115"/>
      <c r="M444" s="120"/>
      <c r="P444" s="121">
        <f>SUM(P445:P453)</f>
        <v>0</v>
      </c>
      <c r="R444" s="121">
        <f>SUM(R445:R453)</f>
        <v>0</v>
      </c>
      <c r="T444" s="122">
        <f>SUM(T445:T453)</f>
        <v>0</v>
      </c>
      <c r="AR444" s="116" t="s">
        <v>15</v>
      </c>
      <c r="AT444" s="123" t="s">
        <v>71</v>
      </c>
      <c r="AU444" s="123" t="s">
        <v>15</v>
      </c>
      <c r="AY444" s="116" t="s">
        <v>141</v>
      </c>
      <c r="BK444" s="124">
        <f>SUM(BK445:BK453)</f>
        <v>0</v>
      </c>
    </row>
    <row r="445" spans="2:65" s="1" customFormat="1" ht="37.9" customHeight="1">
      <c r="B445" s="127"/>
      <c r="C445" s="128" t="s">
        <v>665</v>
      </c>
      <c r="D445" s="128" t="s">
        <v>143</v>
      </c>
      <c r="E445" s="129" t="s">
        <v>666</v>
      </c>
      <c r="F445" s="130" t="s">
        <v>667</v>
      </c>
      <c r="G445" s="131" t="s">
        <v>205</v>
      </c>
      <c r="H445" s="132">
        <v>68.316</v>
      </c>
      <c r="I445" s="133"/>
      <c r="J445" s="134">
        <f>ROUND(I445*H445,2)</f>
        <v>0</v>
      </c>
      <c r="K445" s="130" t="s">
        <v>147</v>
      </c>
      <c r="L445" s="32"/>
      <c r="M445" s="135" t="s">
        <v>3</v>
      </c>
      <c r="N445" s="136" t="s">
        <v>43</v>
      </c>
      <c r="P445" s="137">
        <f>O445*H445</f>
        <v>0</v>
      </c>
      <c r="Q445" s="137">
        <v>0</v>
      </c>
      <c r="R445" s="137">
        <f>Q445*H445</f>
        <v>0</v>
      </c>
      <c r="S445" s="137">
        <v>0</v>
      </c>
      <c r="T445" s="138">
        <f>S445*H445</f>
        <v>0</v>
      </c>
      <c r="AR445" s="139" t="s">
        <v>86</v>
      </c>
      <c r="AT445" s="139" t="s">
        <v>143</v>
      </c>
      <c r="AU445" s="139" t="s">
        <v>80</v>
      </c>
      <c r="AY445" s="17" t="s">
        <v>141</v>
      </c>
      <c r="BE445" s="140">
        <f>IF(N445="základní",J445,0)</f>
        <v>0</v>
      </c>
      <c r="BF445" s="140">
        <f>IF(N445="snížená",J445,0)</f>
        <v>0</v>
      </c>
      <c r="BG445" s="140">
        <f>IF(N445="zákl. přenesená",J445,0)</f>
        <v>0</v>
      </c>
      <c r="BH445" s="140">
        <f>IF(N445="sníž. přenesená",J445,0)</f>
        <v>0</v>
      </c>
      <c r="BI445" s="140">
        <f>IF(N445="nulová",J445,0)</f>
        <v>0</v>
      </c>
      <c r="BJ445" s="17" t="s">
        <v>15</v>
      </c>
      <c r="BK445" s="140">
        <f>ROUND(I445*H445,2)</f>
        <v>0</v>
      </c>
      <c r="BL445" s="17" t="s">
        <v>86</v>
      </c>
      <c r="BM445" s="139" t="s">
        <v>668</v>
      </c>
    </row>
    <row r="446" spans="2:47" s="1" customFormat="1" ht="11.25">
      <c r="B446" s="32"/>
      <c r="D446" s="141" t="s">
        <v>149</v>
      </c>
      <c r="F446" s="142" t="s">
        <v>669</v>
      </c>
      <c r="I446" s="143"/>
      <c r="L446" s="32"/>
      <c r="M446" s="144"/>
      <c r="T446" s="53"/>
      <c r="AT446" s="17" t="s">
        <v>149</v>
      </c>
      <c r="AU446" s="17" t="s">
        <v>80</v>
      </c>
    </row>
    <row r="447" spans="2:65" s="1" customFormat="1" ht="33" customHeight="1">
      <c r="B447" s="127"/>
      <c r="C447" s="128" t="s">
        <v>670</v>
      </c>
      <c r="D447" s="128" t="s">
        <v>143</v>
      </c>
      <c r="E447" s="129" t="s">
        <v>671</v>
      </c>
      <c r="F447" s="130" t="s">
        <v>672</v>
      </c>
      <c r="G447" s="131" t="s">
        <v>205</v>
      </c>
      <c r="H447" s="132">
        <v>68.316</v>
      </c>
      <c r="I447" s="133"/>
      <c r="J447" s="134">
        <f>ROUND(I447*H447,2)</f>
        <v>0</v>
      </c>
      <c r="K447" s="130" t="s">
        <v>147</v>
      </c>
      <c r="L447" s="32"/>
      <c r="M447" s="135" t="s">
        <v>3</v>
      </c>
      <c r="N447" s="136" t="s">
        <v>43</v>
      </c>
      <c r="P447" s="137">
        <f>O447*H447</f>
        <v>0</v>
      </c>
      <c r="Q447" s="137">
        <v>0</v>
      </c>
      <c r="R447" s="137">
        <f>Q447*H447</f>
        <v>0</v>
      </c>
      <c r="S447" s="137">
        <v>0</v>
      </c>
      <c r="T447" s="138">
        <f>S447*H447</f>
        <v>0</v>
      </c>
      <c r="AR447" s="139" t="s">
        <v>86</v>
      </c>
      <c r="AT447" s="139" t="s">
        <v>143</v>
      </c>
      <c r="AU447" s="139" t="s">
        <v>80</v>
      </c>
      <c r="AY447" s="17" t="s">
        <v>141</v>
      </c>
      <c r="BE447" s="140">
        <f>IF(N447="základní",J447,0)</f>
        <v>0</v>
      </c>
      <c r="BF447" s="140">
        <f>IF(N447="snížená",J447,0)</f>
        <v>0</v>
      </c>
      <c r="BG447" s="140">
        <f>IF(N447="zákl. přenesená",J447,0)</f>
        <v>0</v>
      </c>
      <c r="BH447" s="140">
        <f>IF(N447="sníž. přenesená",J447,0)</f>
        <v>0</v>
      </c>
      <c r="BI447" s="140">
        <f>IF(N447="nulová",J447,0)</f>
        <v>0</v>
      </c>
      <c r="BJ447" s="17" t="s">
        <v>15</v>
      </c>
      <c r="BK447" s="140">
        <f>ROUND(I447*H447,2)</f>
        <v>0</v>
      </c>
      <c r="BL447" s="17" t="s">
        <v>86</v>
      </c>
      <c r="BM447" s="139" t="s">
        <v>673</v>
      </c>
    </row>
    <row r="448" spans="2:47" s="1" customFormat="1" ht="11.25">
      <c r="B448" s="32"/>
      <c r="D448" s="141" t="s">
        <v>149</v>
      </c>
      <c r="F448" s="142" t="s">
        <v>674</v>
      </c>
      <c r="I448" s="143"/>
      <c r="L448" s="32"/>
      <c r="M448" s="144"/>
      <c r="T448" s="53"/>
      <c r="AT448" s="17" t="s">
        <v>149</v>
      </c>
      <c r="AU448" s="17" t="s">
        <v>80</v>
      </c>
    </row>
    <row r="449" spans="2:65" s="1" customFormat="1" ht="44.25" customHeight="1">
      <c r="B449" s="127"/>
      <c r="C449" s="128" t="s">
        <v>675</v>
      </c>
      <c r="D449" s="128" t="s">
        <v>143</v>
      </c>
      <c r="E449" s="129" t="s">
        <v>676</v>
      </c>
      <c r="F449" s="130" t="s">
        <v>677</v>
      </c>
      <c r="G449" s="131" t="s">
        <v>205</v>
      </c>
      <c r="H449" s="132">
        <v>1366.32</v>
      </c>
      <c r="I449" s="133"/>
      <c r="J449" s="134">
        <f>ROUND(I449*H449,2)</f>
        <v>0</v>
      </c>
      <c r="K449" s="130" t="s">
        <v>147</v>
      </c>
      <c r="L449" s="32"/>
      <c r="M449" s="135" t="s">
        <v>3</v>
      </c>
      <c r="N449" s="136" t="s">
        <v>43</v>
      </c>
      <c r="P449" s="137">
        <f>O449*H449</f>
        <v>0</v>
      </c>
      <c r="Q449" s="137">
        <v>0</v>
      </c>
      <c r="R449" s="137">
        <f>Q449*H449</f>
        <v>0</v>
      </c>
      <c r="S449" s="137">
        <v>0</v>
      </c>
      <c r="T449" s="138">
        <f>S449*H449</f>
        <v>0</v>
      </c>
      <c r="AR449" s="139" t="s">
        <v>86</v>
      </c>
      <c r="AT449" s="139" t="s">
        <v>143</v>
      </c>
      <c r="AU449" s="139" t="s">
        <v>80</v>
      </c>
      <c r="AY449" s="17" t="s">
        <v>141</v>
      </c>
      <c r="BE449" s="140">
        <f>IF(N449="základní",J449,0)</f>
        <v>0</v>
      </c>
      <c r="BF449" s="140">
        <f>IF(N449="snížená",J449,0)</f>
        <v>0</v>
      </c>
      <c r="BG449" s="140">
        <f>IF(N449="zákl. přenesená",J449,0)</f>
        <v>0</v>
      </c>
      <c r="BH449" s="140">
        <f>IF(N449="sníž. přenesená",J449,0)</f>
        <v>0</v>
      </c>
      <c r="BI449" s="140">
        <f>IF(N449="nulová",J449,0)</f>
        <v>0</v>
      </c>
      <c r="BJ449" s="17" t="s">
        <v>15</v>
      </c>
      <c r="BK449" s="140">
        <f>ROUND(I449*H449,2)</f>
        <v>0</v>
      </c>
      <c r="BL449" s="17" t="s">
        <v>86</v>
      </c>
      <c r="BM449" s="139" t="s">
        <v>678</v>
      </c>
    </row>
    <row r="450" spans="2:47" s="1" customFormat="1" ht="11.25">
      <c r="B450" s="32"/>
      <c r="D450" s="141" t="s">
        <v>149</v>
      </c>
      <c r="F450" s="142" t="s">
        <v>679</v>
      </c>
      <c r="I450" s="143"/>
      <c r="L450" s="32"/>
      <c r="M450" s="144"/>
      <c r="T450" s="53"/>
      <c r="AT450" s="17" t="s">
        <v>149</v>
      </c>
      <c r="AU450" s="17" t="s">
        <v>80</v>
      </c>
    </row>
    <row r="451" spans="2:51" s="12" customFormat="1" ht="11.25">
      <c r="B451" s="145"/>
      <c r="D451" s="146" t="s">
        <v>151</v>
      </c>
      <c r="F451" s="148" t="s">
        <v>680</v>
      </c>
      <c r="H451" s="149">
        <v>1366.32</v>
      </c>
      <c r="I451" s="150"/>
      <c r="L451" s="145"/>
      <c r="M451" s="151"/>
      <c r="T451" s="152"/>
      <c r="AT451" s="147" t="s">
        <v>151</v>
      </c>
      <c r="AU451" s="147" t="s">
        <v>80</v>
      </c>
      <c r="AV451" s="12" t="s">
        <v>80</v>
      </c>
      <c r="AW451" s="12" t="s">
        <v>4</v>
      </c>
      <c r="AX451" s="12" t="s">
        <v>15</v>
      </c>
      <c r="AY451" s="147" t="s">
        <v>141</v>
      </c>
    </row>
    <row r="452" spans="2:65" s="1" customFormat="1" ht="44.25" customHeight="1">
      <c r="B452" s="127"/>
      <c r="C452" s="128" t="s">
        <v>681</v>
      </c>
      <c r="D452" s="128" t="s">
        <v>143</v>
      </c>
      <c r="E452" s="129" t="s">
        <v>682</v>
      </c>
      <c r="F452" s="130" t="s">
        <v>683</v>
      </c>
      <c r="G452" s="131" t="s">
        <v>205</v>
      </c>
      <c r="H452" s="132">
        <v>68.316</v>
      </c>
      <c r="I452" s="133"/>
      <c r="J452" s="134">
        <f>ROUND(I452*H452,2)</f>
        <v>0</v>
      </c>
      <c r="K452" s="130" t="s">
        <v>147</v>
      </c>
      <c r="L452" s="32"/>
      <c r="M452" s="135" t="s">
        <v>3</v>
      </c>
      <c r="N452" s="136" t="s">
        <v>43</v>
      </c>
      <c r="P452" s="137">
        <f>O452*H452</f>
        <v>0</v>
      </c>
      <c r="Q452" s="137">
        <v>0</v>
      </c>
      <c r="R452" s="137">
        <f>Q452*H452</f>
        <v>0</v>
      </c>
      <c r="S452" s="137">
        <v>0</v>
      </c>
      <c r="T452" s="138">
        <f>S452*H452</f>
        <v>0</v>
      </c>
      <c r="AR452" s="139" t="s">
        <v>86</v>
      </c>
      <c r="AT452" s="139" t="s">
        <v>143</v>
      </c>
      <c r="AU452" s="139" t="s">
        <v>80</v>
      </c>
      <c r="AY452" s="17" t="s">
        <v>141</v>
      </c>
      <c r="BE452" s="140">
        <f>IF(N452="základní",J452,0)</f>
        <v>0</v>
      </c>
      <c r="BF452" s="140">
        <f>IF(N452="snížená",J452,0)</f>
        <v>0</v>
      </c>
      <c r="BG452" s="140">
        <f>IF(N452="zákl. přenesená",J452,0)</f>
        <v>0</v>
      </c>
      <c r="BH452" s="140">
        <f>IF(N452="sníž. přenesená",J452,0)</f>
        <v>0</v>
      </c>
      <c r="BI452" s="140">
        <f>IF(N452="nulová",J452,0)</f>
        <v>0</v>
      </c>
      <c r="BJ452" s="17" t="s">
        <v>15</v>
      </c>
      <c r="BK452" s="140">
        <f>ROUND(I452*H452,2)</f>
        <v>0</v>
      </c>
      <c r="BL452" s="17" t="s">
        <v>86</v>
      </c>
      <c r="BM452" s="139" t="s">
        <v>684</v>
      </c>
    </row>
    <row r="453" spans="2:47" s="1" customFormat="1" ht="11.25">
      <c r="B453" s="32"/>
      <c r="D453" s="141" t="s">
        <v>149</v>
      </c>
      <c r="F453" s="142" t="s">
        <v>685</v>
      </c>
      <c r="I453" s="143"/>
      <c r="L453" s="32"/>
      <c r="M453" s="144"/>
      <c r="T453" s="53"/>
      <c r="AT453" s="17" t="s">
        <v>149</v>
      </c>
      <c r="AU453" s="17" t="s">
        <v>80</v>
      </c>
    </row>
    <row r="454" spans="2:63" s="11" customFormat="1" ht="22.9" customHeight="1">
      <c r="B454" s="115"/>
      <c r="D454" s="116" t="s">
        <v>71</v>
      </c>
      <c r="E454" s="125" t="s">
        <v>686</v>
      </c>
      <c r="F454" s="125" t="s">
        <v>687</v>
      </c>
      <c r="I454" s="118"/>
      <c r="J454" s="126">
        <f>BK454</f>
        <v>0</v>
      </c>
      <c r="L454" s="115"/>
      <c r="M454" s="120"/>
      <c r="P454" s="121">
        <f>SUM(P455:P456)</f>
        <v>0</v>
      </c>
      <c r="R454" s="121">
        <f>SUM(R455:R456)</f>
        <v>0</v>
      </c>
      <c r="T454" s="122">
        <f>SUM(T455:T456)</f>
        <v>0</v>
      </c>
      <c r="AR454" s="116" t="s">
        <v>15</v>
      </c>
      <c r="AT454" s="123" t="s">
        <v>71</v>
      </c>
      <c r="AU454" s="123" t="s">
        <v>15</v>
      </c>
      <c r="AY454" s="116" t="s">
        <v>141</v>
      </c>
      <c r="BK454" s="124">
        <f>SUM(BK455:BK456)</f>
        <v>0</v>
      </c>
    </row>
    <row r="455" spans="2:65" s="1" customFormat="1" ht="55.5" customHeight="1">
      <c r="B455" s="127"/>
      <c r="C455" s="128" t="s">
        <v>688</v>
      </c>
      <c r="D455" s="128" t="s">
        <v>143</v>
      </c>
      <c r="E455" s="129" t="s">
        <v>689</v>
      </c>
      <c r="F455" s="130" t="s">
        <v>690</v>
      </c>
      <c r="G455" s="131" t="s">
        <v>205</v>
      </c>
      <c r="H455" s="132">
        <v>417.699</v>
      </c>
      <c r="I455" s="133"/>
      <c r="J455" s="134">
        <f>ROUND(I455*H455,2)</f>
        <v>0</v>
      </c>
      <c r="K455" s="130" t="s">
        <v>147</v>
      </c>
      <c r="L455" s="32"/>
      <c r="M455" s="135" t="s">
        <v>3</v>
      </c>
      <c r="N455" s="136" t="s">
        <v>43</v>
      </c>
      <c r="P455" s="137">
        <f>O455*H455</f>
        <v>0</v>
      </c>
      <c r="Q455" s="137">
        <v>0</v>
      </c>
      <c r="R455" s="137">
        <f>Q455*H455</f>
        <v>0</v>
      </c>
      <c r="S455" s="137">
        <v>0</v>
      </c>
      <c r="T455" s="138">
        <f>S455*H455</f>
        <v>0</v>
      </c>
      <c r="AR455" s="139" t="s">
        <v>86</v>
      </c>
      <c r="AT455" s="139" t="s">
        <v>143</v>
      </c>
      <c r="AU455" s="139" t="s">
        <v>80</v>
      </c>
      <c r="AY455" s="17" t="s">
        <v>141</v>
      </c>
      <c r="BE455" s="140">
        <f>IF(N455="základní",J455,0)</f>
        <v>0</v>
      </c>
      <c r="BF455" s="140">
        <f>IF(N455="snížená",J455,0)</f>
        <v>0</v>
      </c>
      <c r="BG455" s="140">
        <f>IF(N455="zákl. přenesená",J455,0)</f>
        <v>0</v>
      </c>
      <c r="BH455" s="140">
        <f>IF(N455="sníž. přenesená",J455,0)</f>
        <v>0</v>
      </c>
      <c r="BI455" s="140">
        <f>IF(N455="nulová",J455,0)</f>
        <v>0</v>
      </c>
      <c r="BJ455" s="17" t="s">
        <v>15</v>
      </c>
      <c r="BK455" s="140">
        <f>ROUND(I455*H455,2)</f>
        <v>0</v>
      </c>
      <c r="BL455" s="17" t="s">
        <v>86</v>
      </c>
      <c r="BM455" s="139" t="s">
        <v>691</v>
      </c>
    </row>
    <row r="456" spans="2:47" s="1" customFormat="1" ht="11.25">
      <c r="B456" s="32"/>
      <c r="D456" s="141" t="s">
        <v>149</v>
      </c>
      <c r="F456" s="142" t="s">
        <v>692</v>
      </c>
      <c r="I456" s="143"/>
      <c r="L456" s="32"/>
      <c r="M456" s="144"/>
      <c r="T456" s="53"/>
      <c r="AT456" s="17" t="s">
        <v>149</v>
      </c>
      <c r="AU456" s="17" t="s">
        <v>80</v>
      </c>
    </row>
    <row r="457" spans="2:63" s="11" customFormat="1" ht="25.9" customHeight="1">
      <c r="B457" s="115"/>
      <c r="D457" s="116" t="s">
        <v>71</v>
      </c>
      <c r="E457" s="117" t="s">
        <v>693</v>
      </c>
      <c r="F457" s="117" t="s">
        <v>694</v>
      </c>
      <c r="I457" s="118"/>
      <c r="J457" s="119">
        <f>BK457</f>
        <v>0</v>
      </c>
      <c r="L457" s="115"/>
      <c r="M457" s="120"/>
      <c r="P457" s="121">
        <f>P458+P498+P531+P535+P604+P616+P634+P639+P706+P724</f>
        <v>0</v>
      </c>
      <c r="R457" s="121">
        <f>R458+R498+R531+R535+R604+R616+R634+R639+R706+R724</f>
        <v>38.02400662</v>
      </c>
      <c r="T457" s="122">
        <f>T458+T498+T531+T535+T604+T616+T634+T639+T706+T724</f>
        <v>0.632485</v>
      </c>
      <c r="AR457" s="116" t="s">
        <v>80</v>
      </c>
      <c r="AT457" s="123" t="s">
        <v>71</v>
      </c>
      <c r="AU457" s="123" t="s">
        <v>72</v>
      </c>
      <c r="AY457" s="116" t="s">
        <v>141</v>
      </c>
      <c r="BK457" s="124">
        <f>BK458+BK498+BK531+BK535+BK604+BK616+BK634+BK639+BK706+BK724</f>
        <v>0</v>
      </c>
    </row>
    <row r="458" spans="2:63" s="11" customFormat="1" ht="22.9" customHeight="1">
      <c r="B458" s="115"/>
      <c r="D458" s="116" t="s">
        <v>71</v>
      </c>
      <c r="E458" s="125" t="s">
        <v>695</v>
      </c>
      <c r="F458" s="125" t="s">
        <v>696</v>
      </c>
      <c r="I458" s="118"/>
      <c r="J458" s="126">
        <f>BK458</f>
        <v>0</v>
      </c>
      <c r="L458" s="115"/>
      <c r="M458" s="120"/>
      <c r="P458" s="121">
        <f>SUM(P459:P497)</f>
        <v>0</v>
      </c>
      <c r="R458" s="121">
        <f>SUM(R459:R497)</f>
        <v>0.9417407</v>
      </c>
      <c r="T458" s="122">
        <f>SUM(T459:T497)</f>
        <v>0</v>
      </c>
      <c r="AR458" s="116" t="s">
        <v>80</v>
      </c>
      <c r="AT458" s="123" t="s">
        <v>71</v>
      </c>
      <c r="AU458" s="123" t="s">
        <v>15</v>
      </c>
      <c r="AY458" s="116" t="s">
        <v>141</v>
      </c>
      <c r="BK458" s="124">
        <f>SUM(BK459:BK497)</f>
        <v>0</v>
      </c>
    </row>
    <row r="459" spans="2:65" s="1" customFormat="1" ht="66.75" customHeight="1">
      <c r="B459" s="127"/>
      <c r="C459" s="128" t="s">
        <v>697</v>
      </c>
      <c r="D459" s="128" t="s">
        <v>143</v>
      </c>
      <c r="E459" s="129" t="s">
        <v>698</v>
      </c>
      <c r="F459" s="130" t="s">
        <v>699</v>
      </c>
      <c r="G459" s="131" t="s">
        <v>146</v>
      </c>
      <c r="H459" s="132">
        <v>222.35</v>
      </c>
      <c r="I459" s="133"/>
      <c r="J459" s="134">
        <f>ROUND(I459*H459,2)</f>
        <v>0</v>
      </c>
      <c r="K459" s="130" t="s">
        <v>147</v>
      </c>
      <c r="L459" s="32"/>
      <c r="M459" s="135" t="s">
        <v>3</v>
      </c>
      <c r="N459" s="136" t="s">
        <v>43</v>
      </c>
      <c r="P459" s="137">
        <f>O459*H459</f>
        <v>0</v>
      </c>
      <c r="Q459" s="137">
        <v>0.00018</v>
      </c>
      <c r="R459" s="137">
        <f>Q459*H459</f>
        <v>0.040023</v>
      </c>
      <c r="S459" s="137">
        <v>0</v>
      </c>
      <c r="T459" s="138">
        <f>S459*H459</f>
        <v>0</v>
      </c>
      <c r="AR459" s="139" t="s">
        <v>244</v>
      </c>
      <c r="AT459" s="139" t="s">
        <v>143</v>
      </c>
      <c r="AU459" s="139" t="s">
        <v>80</v>
      </c>
      <c r="AY459" s="17" t="s">
        <v>141</v>
      </c>
      <c r="BE459" s="140">
        <f>IF(N459="základní",J459,0)</f>
        <v>0</v>
      </c>
      <c r="BF459" s="140">
        <f>IF(N459="snížená",J459,0)</f>
        <v>0</v>
      </c>
      <c r="BG459" s="140">
        <f>IF(N459="zákl. přenesená",J459,0)</f>
        <v>0</v>
      </c>
      <c r="BH459" s="140">
        <f>IF(N459="sníž. přenesená",J459,0)</f>
        <v>0</v>
      </c>
      <c r="BI459" s="140">
        <f>IF(N459="nulová",J459,0)</f>
        <v>0</v>
      </c>
      <c r="BJ459" s="17" t="s">
        <v>15</v>
      </c>
      <c r="BK459" s="140">
        <f>ROUND(I459*H459,2)</f>
        <v>0</v>
      </c>
      <c r="BL459" s="17" t="s">
        <v>244</v>
      </c>
      <c r="BM459" s="139" t="s">
        <v>700</v>
      </c>
    </row>
    <row r="460" spans="2:47" s="1" customFormat="1" ht="11.25">
      <c r="B460" s="32"/>
      <c r="D460" s="141" t="s">
        <v>149</v>
      </c>
      <c r="F460" s="142" t="s">
        <v>701</v>
      </c>
      <c r="I460" s="143"/>
      <c r="L460" s="32"/>
      <c r="M460" s="144"/>
      <c r="T460" s="53"/>
      <c r="AT460" s="17" t="s">
        <v>149</v>
      </c>
      <c r="AU460" s="17" t="s">
        <v>80</v>
      </c>
    </row>
    <row r="461" spans="2:51" s="12" customFormat="1" ht="11.25">
      <c r="B461" s="145"/>
      <c r="D461" s="146" t="s">
        <v>151</v>
      </c>
      <c r="E461" s="147" t="s">
        <v>3</v>
      </c>
      <c r="F461" s="148" t="s">
        <v>702</v>
      </c>
      <c r="H461" s="149">
        <v>188.2</v>
      </c>
      <c r="I461" s="150"/>
      <c r="L461" s="145"/>
      <c r="M461" s="151"/>
      <c r="T461" s="152"/>
      <c r="AT461" s="147" t="s">
        <v>151</v>
      </c>
      <c r="AU461" s="147" t="s">
        <v>80</v>
      </c>
      <c r="AV461" s="12" t="s">
        <v>80</v>
      </c>
      <c r="AW461" s="12" t="s">
        <v>33</v>
      </c>
      <c r="AX461" s="12" t="s">
        <v>72</v>
      </c>
      <c r="AY461" s="147" t="s">
        <v>141</v>
      </c>
    </row>
    <row r="462" spans="2:51" s="12" customFormat="1" ht="11.25">
      <c r="B462" s="145"/>
      <c r="D462" s="146" t="s">
        <v>151</v>
      </c>
      <c r="E462" s="147" t="s">
        <v>3</v>
      </c>
      <c r="F462" s="148" t="s">
        <v>703</v>
      </c>
      <c r="H462" s="149">
        <v>29.4</v>
      </c>
      <c r="I462" s="150"/>
      <c r="L462" s="145"/>
      <c r="M462" s="151"/>
      <c r="T462" s="152"/>
      <c r="AT462" s="147" t="s">
        <v>151</v>
      </c>
      <c r="AU462" s="147" t="s">
        <v>80</v>
      </c>
      <c r="AV462" s="12" t="s">
        <v>80</v>
      </c>
      <c r="AW462" s="12" t="s">
        <v>33</v>
      </c>
      <c r="AX462" s="12" t="s">
        <v>72</v>
      </c>
      <c r="AY462" s="147" t="s">
        <v>141</v>
      </c>
    </row>
    <row r="463" spans="2:51" s="12" customFormat="1" ht="11.25">
      <c r="B463" s="145"/>
      <c r="D463" s="146" t="s">
        <v>151</v>
      </c>
      <c r="E463" s="147" t="s">
        <v>3</v>
      </c>
      <c r="F463" s="148" t="s">
        <v>704</v>
      </c>
      <c r="H463" s="149">
        <v>4.75</v>
      </c>
      <c r="I463" s="150"/>
      <c r="L463" s="145"/>
      <c r="M463" s="151"/>
      <c r="T463" s="152"/>
      <c r="AT463" s="147" t="s">
        <v>151</v>
      </c>
      <c r="AU463" s="147" t="s">
        <v>80</v>
      </c>
      <c r="AV463" s="12" t="s">
        <v>80</v>
      </c>
      <c r="AW463" s="12" t="s">
        <v>33</v>
      </c>
      <c r="AX463" s="12" t="s">
        <v>72</v>
      </c>
      <c r="AY463" s="147" t="s">
        <v>141</v>
      </c>
    </row>
    <row r="464" spans="2:51" s="13" customFormat="1" ht="11.25">
      <c r="B464" s="153"/>
      <c r="D464" s="146" t="s">
        <v>151</v>
      </c>
      <c r="E464" s="154" t="s">
        <v>3</v>
      </c>
      <c r="F464" s="155" t="s">
        <v>153</v>
      </c>
      <c r="H464" s="156">
        <v>222.35</v>
      </c>
      <c r="I464" s="157"/>
      <c r="L464" s="153"/>
      <c r="M464" s="158"/>
      <c r="T464" s="159"/>
      <c r="AT464" s="154" t="s">
        <v>151</v>
      </c>
      <c r="AU464" s="154" t="s">
        <v>80</v>
      </c>
      <c r="AV464" s="13" t="s">
        <v>86</v>
      </c>
      <c r="AW464" s="13" t="s">
        <v>33</v>
      </c>
      <c r="AX464" s="13" t="s">
        <v>15</v>
      </c>
      <c r="AY464" s="154" t="s">
        <v>141</v>
      </c>
    </row>
    <row r="465" spans="2:65" s="1" customFormat="1" ht="24.2" customHeight="1">
      <c r="B465" s="127"/>
      <c r="C465" s="166" t="s">
        <v>705</v>
      </c>
      <c r="D465" s="166" t="s">
        <v>245</v>
      </c>
      <c r="E465" s="167" t="s">
        <v>706</v>
      </c>
      <c r="F465" s="168" t="s">
        <v>707</v>
      </c>
      <c r="G465" s="169" t="s">
        <v>146</v>
      </c>
      <c r="H465" s="170">
        <v>259.149</v>
      </c>
      <c r="I465" s="171"/>
      <c r="J465" s="172">
        <f>ROUND(I465*H465,2)</f>
        <v>0</v>
      </c>
      <c r="K465" s="168" t="s">
        <v>147</v>
      </c>
      <c r="L465" s="173"/>
      <c r="M465" s="174" t="s">
        <v>3</v>
      </c>
      <c r="N465" s="175" t="s">
        <v>43</v>
      </c>
      <c r="P465" s="137">
        <f>O465*H465</f>
        <v>0</v>
      </c>
      <c r="Q465" s="137">
        <v>0.0025</v>
      </c>
      <c r="R465" s="137">
        <f>Q465*H465</f>
        <v>0.6478725</v>
      </c>
      <c r="S465" s="137">
        <v>0</v>
      </c>
      <c r="T465" s="138">
        <f>S465*H465</f>
        <v>0</v>
      </c>
      <c r="AR465" s="139" t="s">
        <v>347</v>
      </c>
      <c r="AT465" s="139" t="s">
        <v>245</v>
      </c>
      <c r="AU465" s="139" t="s">
        <v>80</v>
      </c>
      <c r="AY465" s="17" t="s">
        <v>141</v>
      </c>
      <c r="BE465" s="140">
        <f>IF(N465="základní",J465,0)</f>
        <v>0</v>
      </c>
      <c r="BF465" s="140">
        <f>IF(N465="snížená",J465,0)</f>
        <v>0</v>
      </c>
      <c r="BG465" s="140">
        <f>IF(N465="zákl. přenesená",J465,0)</f>
        <v>0</v>
      </c>
      <c r="BH465" s="140">
        <f>IF(N465="sníž. přenesená",J465,0)</f>
        <v>0</v>
      </c>
      <c r="BI465" s="140">
        <f>IF(N465="nulová",J465,0)</f>
        <v>0</v>
      </c>
      <c r="BJ465" s="17" t="s">
        <v>15</v>
      </c>
      <c r="BK465" s="140">
        <f>ROUND(I465*H465,2)</f>
        <v>0</v>
      </c>
      <c r="BL465" s="17" t="s">
        <v>244</v>
      </c>
      <c r="BM465" s="139" t="s">
        <v>708</v>
      </c>
    </row>
    <row r="466" spans="2:51" s="12" customFormat="1" ht="11.25">
      <c r="B466" s="145"/>
      <c r="D466" s="146" t="s">
        <v>151</v>
      </c>
      <c r="F466" s="148" t="s">
        <v>709</v>
      </c>
      <c r="H466" s="149">
        <v>259.149</v>
      </c>
      <c r="I466" s="150"/>
      <c r="L466" s="145"/>
      <c r="M466" s="151"/>
      <c r="T466" s="152"/>
      <c r="AT466" s="147" t="s">
        <v>151</v>
      </c>
      <c r="AU466" s="147" t="s">
        <v>80</v>
      </c>
      <c r="AV466" s="12" t="s">
        <v>80</v>
      </c>
      <c r="AW466" s="12" t="s">
        <v>4</v>
      </c>
      <c r="AX466" s="12" t="s">
        <v>15</v>
      </c>
      <c r="AY466" s="147" t="s">
        <v>141</v>
      </c>
    </row>
    <row r="467" spans="2:65" s="1" customFormat="1" ht="33" customHeight="1">
      <c r="B467" s="127"/>
      <c r="C467" s="128" t="s">
        <v>710</v>
      </c>
      <c r="D467" s="128" t="s">
        <v>143</v>
      </c>
      <c r="E467" s="129" t="s">
        <v>711</v>
      </c>
      <c r="F467" s="130" t="s">
        <v>712</v>
      </c>
      <c r="G467" s="131" t="s">
        <v>146</v>
      </c>
      <c r="H467" s="132">
        <v>222.35</v>
      </c>
      <c r="I467" s="133"/>
      <c r="J467" s="134">
        <f>ROUND(I467*H467,2)</f>
        <v>0</v>
      </c>
      <c r="K467" s="130" t="s">
        <v>147</v>
      </c>
      <c r="L467" s="32"/>
      <c r="M467" s="135" t="s">
        <v>3</v>
      </c>
      <c r="N467" s="136" t="s">
        <v>43</v>
      </c>
      <c r="P467" s="137">
        <f>O467*H467</f>
        <v>0</v>
      </c>
      <c r="Q467" s="137">
        <v>0</v>
      </c>
      <c r="R467" s="137">
        <f>Q467*H467</f>
        <v>0</v>
      </c>
      <c r="S467" s="137">
        <v>0</v>
      </c>
      <c r="T467" s="138">
        <f>S467*H467</f>
        <v>0</v>
      </c>
      <c r="AR467" s="139" t="s">
        <v>244</v>
      </c>
      <c r="AT467" s="139" t="s">
        <v>143</v>
      </c>
      <c r="AU467" s="139" t="s">
        <v>80</v>
      </c>
      <c r="AY467" s="17" t="s">
        <v>141</v>
      </c>
      <c r="BE467" s="140">
        <f>IF(N467="základní",J467,0)</f>
        <v>0</v>
      </c>
      <c r="BF467" s="140">
        <f>IF(N467="snížená",J467,0)</f>
        <v>0</v>
      </c>
      <c r="BG467" s="140">
        <f>IF(N467="zákl. přenesená",J467,0)</f>
        <v>0</v>
      </c>
      <c r="BH467" s="140">
        <f>IF(N467="sníž. přenesená",J467,0)</f>
        <v>0</v>
      </c>
      <c r="BI467" s="140">
        <f>IF(N467="nulová",J467,0)</f>
        <v>0</v>
      </c>
      <c r="BJ467" s="17" t="s">
        <v>15</v>
      </c>
      <c r="BK467" s="140">
        <f>ROUND(I467*H467,2)</f>
        <v>0</v>
      </c>
      <c r="BL467" s="17" t="s">
        <v>244</v>
      </c>
      <c r="BM467" s="139" t="s">
        <v>713</v>
      </c>
    </row>
    <row r="468" spans="2:47" s="1" customFormat="1" ht="11.25">
      <c r="B468" s="32"/>
      <c r="D468" s="141" t="s">
        <v>149</v>
      </c>
      <c r="F468" s="142" t="s">
        <v>714</v>
      </c>
      <c r="I468" s="143"/>
      <c r="L468" s="32"/>
      <c r="M468" s="144"/>
      <c r="T468" s="53"/>
      <c r="AT468" s="17" t="s">
        <v>149</v>
      </c>
      <c r="AU468" s="17" t="s">
        <v>80</v>
      </c>
    </row>
    <row r="469" spans="2:65" s="1" customFormat="1" ht="24.2" customHeight="1">
      <c r="B469" s="127"/>
      <c r="C469" s="166" t="s">
        <v>715</v>
      </c>
      <c r="D469" s="166" t="s">
        <v>245</v>
      </c>
      <c r="E469" s="167" t="s">
        <v>716</v>
      </c>
      <c r="F469" s="168" t="s">
        <v>717</v>
      </c>
      <c r="G469" s="169" t="s">
        <v>146</v>
      </c>
      <c r="H469" s="170">
        <v>256.814</v>
      </c>
      <c r="I469" s="171"/>
      <c r="J469" s="172">
        <f>ROUND(I469*H469,2)</f>
        <v>0</v>
      </c>
      <c r="K469" s="168" t="s">
        <v>147</v>
      </c>
      <c r="L469" s="173"/>
      <c r="M469" s="174" t="s">
        <v>3</v>
      </c>
      <c r="N469" s="175" t="s">
        <v>43</v>
      </c>
      <c r="P469" s="137">
        <f>O469*H469</f>
        <v>0</v>
      </c>
      <c r="Q469" s="137">
        <v>0.0003</v>
      </c>
      <c r="R469" s="137">
        <f>Q469*H469</f>
        <v>0.0770442</v>
      </c>
      <c r="S469" s="137">
        <v>0</v>
      </c>
      <c r="T469" s="138">
        <f>S469*H469</f>
        <v>0</v>
      </c>
      <c r="AR469" s="139" t="s">
        <v>347</v>
      </c>
      <c r="AT469" s="139" t="s">
        <v>245</v>
      </c>
      <c r="AU469" s="139" t="s">
        <v>80</v>
      </c>
      <c r="AY469" s="17" t="s">
        <v>141</v>
      </c>
      <c r="BE469" s="140">
        <f>IF(N469="základní",J469,0)</f>
        <v>0</v>
      </c>
      <c r="BF469" s="140">
        <f>IF(N469="snížená",J469,0)</f>
        <v>0</v>
      </c>
      <c r="BG469" s="140">
        <f>IF(N469="zákl. přenesená",J469,0)</f>
        <v>0</v>
      </c>
      <c r="BH469" s="140">
        <f>IF(N469="sníž. přenesená",J469,0)</f>
        <v>0</v>
      </c>
      <c r="BI469" s="140">
        <f>IF(N469="nulová",J469,0)</f>
        <v>0</v>
      </c>
      <c r="BJ469" s="17" t="s">
        <v>15</v>
      </c>
      <c r="BK469" s="140">
        <f>ROUND(I469*H469,2)</f>
        <v>0</v>
      </c>
      <c r="BL469" s="17" t="s">
        <v>244</v>
      </c>
      <c r="BM469" s="139" t="s">
        <v>718</v>
      </c>
    </row>
    <row r="470" spans="2:51" s="12" customFormat="1" ht="11.25">
      <c r="B470" s="145"/>
      <c r="D470" s="146" t="s">
        <v>151</v>
      </c>
      <c r="F470" s="148" t="s">
        <v>719</v>
      </c>
      <c r="H470" s="149">
        <v>256.814</v>
      </c>
      <c r="I470" s="150"/>
      <c r="L470" s="145"/>
      <c r="M470" s="151"/>
      <c r="T470" s="152"/>
      <c r="AT470" s="147" t="s">
        <v>151</v>
      </c>
      <c r="AU470" s="147" t="s">
        <v>80</v>
      </c>
      <c r="AV470" s="12" t="s">
        <v>80</v>
      </c>
      <c r="AW470" s="12" t="s">
        <v>4</v>
      </c>
      <c r="AX470" s="12" t="s">
        <v>15</v>
      </c>
      <c r="AY470" s="147" t="s">
        <v>141</v>
      </c>
    </row>
    <row r="471" spans="2:65" s="1" customFormat="1" ht="37.9" customHeight="1">
      <c r="B471" s="127"/>
      <c r="C471" s="128" t="s">
        <v>720</v>
      </c>
      <c r="D471" s="128" t="s">
        <v>143</v>
      </c>
      <c r="E471" s="129" t="s">
        <v>721</v>
      </c>
      <c r="F471" s="130" t="s">
        <v>722</v>
      </c>
      <c r="G471" s="131" t="s">
        <v>230</v>
      </c>
      <c r="H471" s="132">
        <v>68.3</v>
      </c>
      <c r="I471" s="133"/>
      <c r="J471" s="134">
        <f>ROUND(I471*H471,2)</f>
        <v>0</v>
      </c>
      <c r="K471" s="130" t="s">
        <v>147</v>
      </c>
      <c r="L471" s="32"/>
      <c r="M471" s="135" t="s">
        <v>3</v>
      </c>
      <c r="N471" s="136" t="s">
        <v>43</v>
      </c>
      <c r="P471" s="137">
        <f>O471*H471</f>
        <v>0</v>
      </c>
      <c r="Q471" s="137">
        <v>0.0006</v>
      </c>
      <c r="R471" s="137">
        <f>Q471*H471</f>
        <v>0.040979999999999996</v>
      </c>
      <c r="S471" s="137">
        <v>0</v>
      </c>
      <c r="T471" s="138">
        <f>S471*H471</f>
        <v>0</v>
      </c>
      <c r="AR471" s="139" t="s">
        <v>244</v>
      </c>
      <c r="AT471" s="139" t="s">
        <v>143</v>
      </c>
      <c r="AU471" s="139" t="s">
        <v>80</v>
      </c>
      <c r="AY471" s="17" t="s">
        <v>141</v>
      </c>
      <c r="BE471" s="140">
        <f>IF(N471="základní",J471,0)</f>
        <v>0</v>
      </c>
      <c r="BF471" s="140">
        <f>IF(N471="snížená",J471,0)</f>
        <v>0</v>
      </c>
      <c r="BG471" s="140">
        <f>IF(N471="zákl. přenesená",J471,0)</f>
        <v>0</v>
      </c>
      <c r="BH471" s="140">
        <f>IF(N471="sníž. přenesená",J471,0)</f>
        <v>0</v>
      </c>
      <c r="BI471" s="140">
        <f>IF(N471="nulová",J471,0)</f>
        <v>0</v>
      </c>
      <c r="BJ471" s="17" t="s">
        <v>15</v>
      </c>
      <c r="BK471" s="140">
        <f>ROUND(I471*H471,2)</f>
        <v>0</v>
      </c>
      <c r="BL471" s="17" t="s">
        <v>244</v>
      </c>
      <c r="BM471" s="139" t="s">
        <v>723</v>
      </c>
    </row>
    <row r="472" spans="2:47" s="1" customFormat="1" ht="11.25">
      <c r="B472" s="32"/>
      <c r="D472" s="141" t="s">
        <v>149</v>
      </c>
      <c r="F472" s="142" t="s">
        <v>724</v>
      </c>
      <c r="I472" s="143"/>
      <c r="L472" s="32"/>
      <c r="M472" s="144"/>
      <c r="T472" s="53"/>
      <c r="AT472" s="17" t="s">
        <v>149</v>
      </c>
      <c r="AU472" s="17" t="s">
        <v>80</v>
      </c>
    </row>
    <row r="473" spans="2:51" s="12" customFormat="1" ht="11.25">
      <c r="B473" s="145"/>
      <c r="D473" s="146" t="s">
        <v>151</v>
      </c>
      <c r="E473" s="147" t="s">
        <v>3</v>
      </c>
      <c r="F473" s="148" t="s">
        <v>725</v>
      </c>
      <c r="H473" s="149">
        <v>58.8</v>
      </c>
      <c r="I473" s="150"/>
      <c r="L473" s="145"/>
      <c r="M473" s="151"/>
      <c r="T473" s="152"/>
      <c r="AT473" s="147" t="s">
        <v>151</v>
      </c>
      <c r="AU473" s="147" t="s">
        <v>80</v>
      </c>
      <c r="AV473" s="12" t="s">
        <v>80</v>
      </c>
      <c r="AW473" s="12" t="s">
        <v>33</v>
      </c>
      <c r="AX473" s="12" t="s">
        <v>72</v>
      </c>
      <c r="AY473" s="147" t="s">
        <v>141</v>
      </c>
    </row>
    <row r="474" spans="2:51" s="12" customFormat="1" ht="11.25">
      <c r="B474" s="145"/>
      <c r="D474" s="146" t="s">
        <v>151</v>
      </c>
      <c r="E474" s="147" t="s">
        <v>3</v>
      </c>
      <c r="F474" s="148" t="s">
        <v>726</v>
      </c>
      <c r="H474" s="149">
        <v>9.5</v>
      </c>
      <c r="I474" s="150"/>
      <c r="L474" s="145"/>
      <c r="M474" s="151"/>
      <c r="T474" s="152"/>
      <c r="AT474" s="147" t="s">
        <v>151</v>
      </c>
      <c r="AU474" s="147" t="s">
        <v>80</v>
      </c>
      <c r="AV474" s="12" t="s">
        <v>80</v>
      </c>
      <c r="AW474" s="12" t="s">
        <v>33</v>
      </c>
      <c r="AX474" s="12" t="s">
        <v>72</v>
      </c>
      <c r="AY474" s="147" t="s">
        <v>141</v>
      </c>
    </row>
    <row r="475" spans="2:51" s="13" customFormat="1" ht="11.25">
      <c r="B475" s="153"/>
      <c r="D475" s="146" t="s">
        <v>151</v>
      </c>
      <c r="E475" s="154" t="s">
        <v>3</v>
      </c>
      <c r="F475" s="155" t="s">
        <v>153</v>
      </c>
      <c r="H475" s="156">
        <v>68.3</v>
      </c>
      <c r="I475" s="157"/>
      <c r="L475" s="153"/>
      <c r="M475" s="158"/>
      <c r="T475" s="159"/>
      <c r="AT475" s="154" t="s">
        <v>151</v>
      </c>
      <c r="AU475" s="154" t="s">
        <v>80</v>
      </c>
      <c r="AV475" s="13" t="s">
        <v>86</v>
      </c>
      <c r="AW475" s="13" t="s">
        <v>33</v>
      </c>
      <c r="AX475" s="13" t="s">
        <v>15</v>
      </c>
      <c r="AY475" s="154" t="s">
        <v>141</v>
      </c>
    </row>
    <row r="476" spans="2:65" s="1" customFormat="1" ht="37.9" customHeight="1">
      <c r="B476" s="127"/>
      <c r="C476" s="128" t="s">
        <v>727</v>
      </c>
      <c r="D476" s="128" t="s">
        <v>143</v>
      </c>
      <c r="E476" s="129" t="s">
        <v>728</v>
      </c>
      <c r="F476" s="130" t="s">
        <v>729</v>
      </c>
      <c r="G476" s="131" t="s">
        <v>230</v>
      </c>
      <c r="H476" s="132">
        <v>58.8</v>
      </c>
      <c r="I476" s="133"/>
      <c r="J476" s="134">
        <f>ROUND(I476*H476,2)</f>
        <v>0</v>
      </c>
      <c r="K476" s="130" t="s">
        <v>147</v>
      </c>
      <c r="L476" s="32"/>
      <c r="M476" s="135" t="s">
        <v>3</v>
      </c>
      <c r="N476" s="136" t="s">
        <v>43</v>
      </c>
      <c r="P476" s="137">
        <f>O476*H476</f>
        <v>0</v>
      </c>
      <c r="Q476" s="137">
        <v>0.0006</v>
      </c>
      <c r="R476" s="137">
        <f>Q476*H476</f>
        <v>0.03527999999999999</v>
      </c>
      <c r="S476" s="137">
        <v>0</v>
      </c>
      <c r="T476" s="138">
        <f>S476*H476</f>
        <v>0</v>
      </c>
      <c r="AR476" s="139" t="s">
        <v>244</v>
      </c>
      <c r="AT476" s="139" t="s">
        <v>143</v>
      </c>
      <c r="AU476" s="139" t="s">
        <v>80</v>
      </c>
      <c r="AY476" s="17" t="s">
        <v>141</v>
      </c>
      <c r="BE476" s="140">
        <f>IF(N476="základní",J476,0)</f>
        <v>0</v>
      </c>
      <c r="BF476" s="140">
        <f>IF(N476="snížená",J476,0)</f>
        <v>0</v>
      </c>
      <c r="BG476" s="140">
        <f>IF(N476="zákl. přenesená",J476,0)</f>
        <v>0</v>
      </c>
      <c r="BH476" s="140">
        <f>IF(N476="sníž. přenesená",J476,0)</f>
        <v>0</v>
      </c>
      <c r="BI476" s="140">
        <f>IF(N476="nulová",J476,0)</f>
        <v>0</v>
      </c>
      <c r="BJ476" s="17" t="s">
        <v>15</v>
      </c>
      <c r="BK476" s="140">
        <f>ROUND(I476*H476,2)</f>
        <v>0</v>
      </c>
      <c r="BL476" s="17" t="s">
        <v>244</v>
      </c>
      <c r="BM476" s="139" t="s">
        <v>730</v>
      </c>
    </row>
    <row r="477" spans="2:47" s="1" customFormat="1" ht="11.25">
      <c r="B477" s="32"/>
      <c r="D477" s="141" t="s">
        <v>149</v>
      </c>
      <c r="F477" s="142" t="s">
        <v>731</v>
      </c>
      <c r="I477" s="143"/>
      <c r="L477" s="32"/>
      <c r="M477" s="144"/>
      <c r="T477" s="53"/>
      <c r="AT477" s="17" t="s">
        <v>149</v>
      </c>
      <c r="AU477" s="17" t="s">
        <v>80</v>
      </c>
    </row>
    <row r="478" spans="2:51" s="12" customFormat="1" ht="11.25">
      <c r="B478" s="145"/>
      <c r="D478" s="146" t="s">
        <v>151</v>
      </c>
      <c r="E478" s="147" t="s">
        <v>3</v>
      </c>
      <c r="F478" s="148" t="s">
        <v>725</v>
      </c>
      <c r="H478" s="149">
        <v>58.8</v>
      </c>
      <c r="I478" s="150"/>
      <c r="L478" s="145"/>
      <c r="M478" s="151"/>
      <c r="T478" s="152"/>
      <c r="AT478" s="147" t="s">
        <v>151</v>
      </c>
      <c r="AU478" s="147" t="s">
        <v>80</v>
      </c>
      <c r="AV478" s="12" t="s">
        <v>80</v>
      </c>
      <c r="AW478" s="12" t="s">
        <v>33</v>
      </c>
      <c r="AX478" s="12" t="s">
        <v>15</v>
      </c>
      <c r="AY478" s="147" t="s">
        <v>141</v>
      </c>
    </row>
    <row r="479" spans="2:65" s="1" customFormat="1" ht="37.9" customHeight="1">
      <c r="B479" s="127"/>
      <c r="C479" s="128" t="s">
        <v>732</v>
      </c>
      <c r="D479" s="128" t="s">
        <v>143</v>
      </c>
      <c r="E479" s="129" t="s">
        <v>733</v>
      </c>
      <c r="F479" s="130" t="s">
        <v>734</v>
      </c>
      <c r="G479" s="131" t="s">
        <v>230</v>
      </c>
      <c r="H479" s="132">
        <v>9.5</v>
      </c>
      <c r="I479" s="133"/>
      <c r="J479" s="134">
        <f>ROUND(I479*H479,2)</f>
        <v>0</v>
      </c>
      <c r="K479" s="130" t="s">
        <v>147</v>
      </c>
      <c r="L479" s="32"/>
      <c r="M479" s="135" t="s">
        <v>3</v>
      </c>
      <c r="N479" s="136" t="s">
        <v>43</v>
      </c>
      <c r="P479" s="137">
        <f>O479*H479</f>
        <v>0</v>
      </c>
      <c r="Q479" s="137">
        <v>0.00043</v>
      </c>
      <c r="R479" s="137">
        <f>Q479*H479</f>
        <v>0.004085</v>
      </c>
      <c r="S479" s="137">
        <v>0</v>
      </c>
      <c r="T479" s="138">
        <f>S479*H479</f>
        <v>0</v>
      </c>
      <c r="AR479" s="139" t="s">
        <v>244</v>
      </c>
      <c r="AT479" s="139" t="s">
        <v>143</v>
      </c>
      <c r="AU479" s="139" t="s">
        <v>80</v>
      </c>
      <c r="AY479" s="17" t="s">
        <v>141</v>
      </c>
      <c r="BE479" s="140">
        <f>IF(N479="základní",J479,0)</f>
        <v>0</v>
      </c>
      <c r="BF479" s="140">
        <f>IF(N479="snížená",J479,0)</f>
        <v>0</v>
      </c>
      <c r="BG479" s="140">
        <f>IF(N479="zákl. přenesená",J479,0)</f>
        <v>0</v>
      </c>
      <c r="BH479" s="140">
        <f>IF(N479="sníž. přenesená",J479,0)</f>
        <v>0</v>
      </c>
      <c r="BI479" s="140">
        <f>IF(N479="nulová",J479,0)</f>
        <v>0</v>
      </c>
      <c r="BJ479" s="17" t="s">
        <v>15</v>
      </c>
      <c r="BK479" s="140">
        <f>ROUND(I479*H479,2)</f>
        <v>0</v>
      </c>
      <c r="BL479" s="17" t="s">
        <v>244</v>
      </c>
      <c r="BM479" s="139" t="s">
        <v>735</v>
      </c>
    </row>
    <row r="480" spans="2:47" s="1" customFormat="1" ht="11.25">
      <c r="B480" s="32"/>
      <c r="D480" s="141" t="s">
        <v>149</v>
      </c>
      <c r="F480" s="142" t="s">
        <v>736</v>
      </c>
      <c r="I480" s="143"/>
      <c r="L480" s="32"/>
      <c r="M480" s="144"/>
      <c r="T480" s="53"/>
      <c r="AT480" s="17" t="s">
        <v>149</v>
      </c>
      <c r="AU480" s="17" t="s">
        <v>80</v>
      </c>
    </row>
    <row r="481" spans="2:65" s="1" customFormat="1" ht="33" customHeight="1">
      <c r="B481" s="127"/>
      <c r="C481" s="128" t="s">
        <v>737</v>
      </c>
      <c r="D481" s="128" t="s">
        <v>143</v>
      </c>
      <c r="E481" s="129" t="s">
        <v>738</v>
      </c>
      <c r="F481" s="130" t="s">
        <v>739</v>
      </c>
      <c r="G481" s="131" t="s">
        <v>230</v>
      </c>
      <c r="H481" s="132">
        <v>58.8</v>
      </c>
      <c r="I481" s="133"/>
      <c r="J481" s="134">
        <f>ROUND(I481*H481,2)</f>
        <v>0</v>
      </c>
      <c r="K481" s="130" t="s">
        <v>147</v>
      </c>
      <c r="L481" s="32"/>
      <c r="M481" s="135" t="s">
        <v>3</v>
      </c>
      <c r="N481" s="136" t="s">
        <v>43</v>
      </c>
      <c r="P481" s="137">
        <f>O481*H481</f>
        <v>0</v>
      </c>
      <c r="Q481" s="137">
        <v>0.00162</v>
      </c>
      <c r="R481" s="137">
        <f>Q481*H481</f>
        <v>0.095256</v>
      </c>
      <c r="S481" s="137">
        <v>0</v>
      </c>
      <c r="T481" s="138">
        <f>S481*H481</f>
        <v>0</v>
      </c>
      <c r="AR481" s="139" t="s">
        <v>244</v>
      </c>
      <c r="AT481" s="139" t="s">
        <v>143</v>
      </c>
      <c r="AU481" s="139" t="s">
        <v>80</v>
      </c>
      <c r="AY481" s="17" t="s">
        <v>141</v>
      </c>
      <c r="BE481" s="140">
        <f>IF(N481="základní",J481,0)</f>
        <v>0</v>
      </c>
      <c r="BF481" s="140">
        <f>IF(N481="snížená",J481,0)</f>
        <v>0</v>
      </c>
      <c r="BG481" s="140">
        <f>IF(N481="zákl. přenesená",J481,0)</f>
        <v>0</v>
      </c>
      <c r="BH481" s="140">
        <f>IF(N481="sníž. přenesená",J481,0)</f>
        <v>0</v>
      </c>
      <c r="BI481" s="140">
        <f>IF(N481="nulová",J481,0)</f>
        <v>0</v>
      </c>
      <c r="BJ481" s="17" t="s">
        <v>15</v>
      </c>
      <c r="BK481" s="140">
        <f>ROUND(I481*H481,2)</f>
        <v>0</v>
      </c>
      <c r="BL481" s="17" t="s">
        <v>244</v>
      </c>
      <c r="BM481" s="139" t="s">
        <v>740</v>
      </c>
    </row>
    <row r="482" spans="2:47" s="1" customFormat="1" ht="11.25">
      <c r="B482" s="32"/>
      <c r="D482" s="141" t="s">
        <v>149</v>
      </c>
      <c r="F482" s="142" t="s">
        <v>741</v>
      </c>
      <c r="I482" s="143"/>
      <c r="L482" s="32"/>
      <c r="M482" s="144"/>
      <c r="T482" s="53"/>
      <c r="AT482" s="17" t="s">
        <v>149</v>
      </c>
      <c r="AU482" s="17" t="s">
        <v>80</v>
      </c>
    </row>
    <row r="483" spans="2:51" s="12" customFormat="1" ht="11.25">
      <c r="B483" s="145"/>
      <c r="D483" s="146" t="s">
        <v>151</v>
      </c>
      <c r="E483" s="147" t="s">
        <v>3</v>
      </c>
      <c r="F483" s="148" t="s">
        <v>725</v>
      </c>
      <c r="H483" s="149">
        <v>58.8</v>
      </c>
      <c r="I483" s="150"/>
      <c r="L483" s="145"/>
      <c r="M483" s="151"/>
      <c r="T483" s="152"/>
      <c r="AT483" s="147" t="s">
        <v>151</v>
      </c>
      <c r="AU483" s="147" t="s">
        <v>80</v>
      </c>
      <c r="AV483" s="12" t="s">
        <v>80</v>
      </c>
      <c r="AW483" s="12" t="s">
        <v>33</v>
      </c>
      <c r="AX483" s="12" t="s">
        <v>15</v>
      </c>
      <c r="AY483" s="147" t="s">
        <v>141</v>
      </c>
    </row>
    <row r="484" spans="2:65" s="1" customFormat="1" ht="49.15" customHeight="1">
      <c r="B484" s="127"/>
      <c r="C484" s="128" t="s">
        <v>742</v>
      </c>
      <c r="D484" s="128" t="s">
        <v>143</v>
      </c>
      <c r="E484" s="129" t="s">
        <v>743</v>
      </c>
      <c r="F484" s="130" t="s">
        <v>744</v>
      </c>
      <c r="G484" s="131" t="s">
        <v>146</v>
      </c>
      <c r="H484" s="132">
        <v>31.025</v>
      </c>
      <c r="I484" s="133"/>
      <c r="J484" s="134">
        <f>ROUND(I484*H484,2)</f>
        <v>0</v>
      </c>
      <c r="K484" s="130" t="s">
        <v>147</v>
      </c>
      <c r="L484" s="32"/>
      <c r="M484" s="135" t="s">
        <v>3</v>
      </c>
      <c r="N484" s="136" t="s">
        <v>43</v>
      </c>
      <c r="P484" s="137">
        <f>O484*H484</f>
        <v>0</v>
      </c>
      <c r="Q484" s="137">
        <v>0</v>
      </c>
      <c r="R484" s="137">
        <f>Q484*H484</f>
        <v>0</v>
      </c>
      <c r="S484" s="137">
        <v>0</v>
      </c>
      <c r="T484" s="138">
        <f>S484*H484</f>
        <v>0</v>
      </c>
      <c r="AR484" s="139" t="s">
        <v>244</v>
      </c>
      <c r="AT484" s="139" t="s">
        <v>143</v>
      </c>
      <c r="AU484" s="139" t="s">
        <v>80</v>
      </c>
      <c r="AY484" s="17" t="s">
        <v>141</v>
      </c>
      <c r="BE484" s="140">
        <f>IF(N484="základní",J484,0)</f>
        <v>0</v>
      </c>
      <c r="BF484" s="140">
        <f>IF(N484="snížená",J484,0)</f>
        <v>0</v>
      </c>
      <c r="BG484" s="140">
        <f>IF(N484="zákl. přenesená",J484,0)</f>
        <v>0</v>
      </c>
      <c r="BH484" s="140">
        <f>IF(N484="sníž. přenesená",J484,0)</f>
        <v>0</v>
      </c>
      <c r="BI484" s="140">
        <f>IF(N484="nulová",J484,0)</f>
        <v>0</v>
      </c>
      <c r="BJ484" s="17" t="s">
        <v>15</v>
      </c>
      <c r="BK484" s="140">
        <f>ROUND(I484*H484,2)</f>
        <v>0</v>
      </c>
      <c r="BL484" s="17" t="s">
        <v>244</v>
      </c>
      <c r="BM484" s="139" t="s">
        <v>745</v>
      </c>
    </row>
    <row r="485" spans="2:47" s="1" customFormat="1" ht="11.25">
      <c r="B485" s="32"/>
      <c r="D485" s="141" t="s">
        <v>149</v>
      </c>
      <c r="F485" s="142" t="s">
        <v>746</v>
      </c>
      <c r="I485" s="143"/>
      <c r="L485" s="32"/>
      <c r="M485" s="144"/>
      <c r="T485" s="53"/>
      <c r="AT485" s="17" t="s">
        <v>149</v>
      </c>
      <c r="AU485" s="17" t="s">
        <v>80</v>
      </c>
    </row>
    <row r="486" spans="2:51" s="12" customFormat="1" ht="11.25">
      <c r="B486" s="145"/>
      <c r="D486" s="146" t="s">
        <v>151</v>
      </c>
      <c r="E486" s="147" t="s">
        <v>3</v>
      </c>
      <c r="F486" s="148" t="s">
        <v>747</v>
      </c>
      <c r="H486" s="149">
        <v>6.83</v>
      </c>
      <c r="I486" s="150"/>
      <c r="L486" s="145"/>
      <c r="M486" s="151"/>
      <c r="T486" s="152"/>
      <c r="AT486" s="147" t="s">
        <v>151</v>
      </c>
      <c r="AU486" s="147" t="s">
        <v>80</v>
      </c>
      <c r="AV486" s="12" t="s">
        <v>80</v>
      </c>
      <c r="AW486" s="12" t="s">
        <v>33</v>
      </c>
      <c r="AX486" s="12" t="s">
        <v>72</v>
      </c>
      <c r="AY486" s="147" t="s">
        <v>141</v>
      </c>
    </row>
    <row r="487" spans="2:51" s="12" customFormat="1" ht="11.25">
      <c r="B487" s="145"/>
      <c r="D487" s="146" t="s">
        <v>151</v>
      </c>
      <c r="E487" s="147" t="s">
        <v>3</v>
      </c>
      <c r="F487" s="148" t="s">
        <v>748</v>
      </c>
      <c r="H487" s="149">
        <v>5.88</v>
      </c>
      <c r="I487" s="150"/>
      <c r="L487" s="145"/>
      <c r="M487" s="151"/>
      <c r="T487" s="152"/>
      <c r="AT487" s="147" t="s">
        <v>151</v>
      </c>
      <c r="AU487" s="147" t="s">
        <v>80</v>
      </c>
      <c r="AV487" s="12" t="s">
        <v>80</v>
      </c>
      <c r="AW487" s="12" t="s">
        <v>33</v>
      </c>
      <c r="AX487" s="12" t="s">
        <v>72</v>
      </c>
      <c r="AY487" s="147" t="s">
        <v>141</v>
      </c>
    </row>
    <row r="488" spans="2:51" s="12" customFormat="1" ht="11.25">
      <c r="B488" s="145"/>
      <c r="D488" s="146" t="s">
        <v>151</v>
      </c>
      <c r="E488" s="147" t="s">
        <v>3</v>
      </c>
      <c r="F488" s="148" t="s">
        <v>749</v>
      </c>
      <c r="H488" s="149">
        <v>0.675</v>
      </c>
      <c r="I488" s="150"/>
      <c r="L488" s="145"/>
      <c r="M488" s="151"/>
      <c r="T488" s="152"/>
      <c r="AT488" s="147" t="s">
        <v>151</v>
      </c>
      <c r="AU488" s="147" t="s">
        <v>80</v>
      </c>
      <c r="AV488" s="12" t="s">
        <v>80</v>
      </c>
      <c r="AW488" s="12" t="s">
        <v>33</v>
      </c>
      <c r="AX488" s="12" t="s">
        <v>72</v>
      </c>
      <c r="AY488" s="147" t="s">
        <v>141</v>
      </c>
    </row>
    <row r="489" spans="2:51" s="12" customFormat="1" ht="11.25">
      <c r="B489" s="145"/>
      <c r="D489" s="146" t="s">
        <v>151</v>
      </c>
      <c r="E489" s="147" t="s">
        <v>3</v>
      </c>
      <c r="F489" s="148" t="s">
        <v>750</v>
      </c>
      <c r="H489" s="149">
        <v>17.64</v>
      </c>
      <c r="I489" s="150"/>
      <c r="L489" s="145"/>
      <c r="M489" s="151"/>
      <c r="T489" s="152"/>
      <c r="AT489" s="147" t="s">
        <v>151</v>
      </c>
      <c r="AU489" s="147" t="s">
        <v>80</v>
      </c>
      <c r="AV489" s="12" t="s">
        <v>80</v>
      </c>
      <c r="AW489" s="12" t="s">
        <v>33</v>
      </c>
      <c r="AX489" s="12" t="s">
        <v>72</v>
      </c>
      <c r="AY489" s="147" t="s">
        <v>141</v>
      </c>
    </row>
    <row r="490" spans="2:51" s="13" customFormat="1" ht="11.25">
      <c r="B490" s="153"/>
      <c r="D490" s="146" t="s">
        <v>151</v>
      </c>
      <c r="E490" s="154" t="s">
        <v>3</v>
      </c>
      <c r="F490" s="155" t="s">
        <v>153</v>
      </c>
      <c r="H490" s="156">
        <v>31.025000000000002</v>
      </c>
      <c r="I490" s="157"/>
      <c r="L490" s="153"/>
      <c r="M490" s="158"/>
      <c r="T490" s="159"/>
      <c r="AT490" s="154" t="s">
        <v>151</v>
      </c>
      <c r="AU490" s="154" t="s">
        <v>80</v>
      </c>
      <c r="AV490" s="13" t="s">
        <v>86</v>
      </c>
      <c r="AW490" s="13" t="s">
        <v>33</v>
      </c>
      <c r="AX490" s="13" t="s">
        <v>15</v>
      </c>
      <c r="AY490" s="154" t="s">
        <v>141</v>
      </c>
    </row>
    <row r="491" spans="2:65" s="1" customFormat="1" ht="16.5" customHeight="1">
      <c r="B491" s="127"/>
      <c r="C491" s="128" t="s">
        <v>751</v>
      </c>
      <c r="D491" s="128" t="s">
        <v>143</v>
      </c>
      <c r="E491" s="129" t="s">
        <v>752</v>
      </c>
      <c r="F491" s="130" t="s">
        <v>753</v>
      </c>
      <c r="G491" s="131" t="s">
        <v>639</v>
      </c>
      <c r="H491" s="132">
        <v>2</v>
      </c>
      <c r="I491" s="133"/>
      <c r="J491" s="134">
        <f>ROUND(I491*H491,2)</f>
        <v>0</v>
      </c>
      <c r="K491" s="130" t="s">
        <v>3</v>
      </c>
      <c r="L491" s="32"/>
      <c r="M491" s="135" t="s">
        <v>3</v>
      </c>
      <c r="N491" s="136" t="s">
        <v>43</v>
      </c>
      <c r="P491" s="137">
        <f>O491*H491</f>
        <v>0</v>
      </c>
      <c r="Q491" s="137">
        <v>0</v>
      </c>
      <c r="R491" s="137">
        <f>Q491*H491</f>
        <v>0</v>
      </c>
      <c r="S491" s="137">
        <v>0</v>
      </c>
      <c r="T491" s="138">
        <f>S491*H491</f>
        <v>0</v>
      </c>
      <c r="AR491" s="139" t="s">
        <v>244</v>
      </c>
      <c r="AT491" s="139" t="s">
        <v>143</v>
      </c>
      <c r="AU491" s="139" t="s">
        <v>80</v>
      </c>
      <c r="AY491" s="17" t="s">
        <v>141</v>
      </c>
      <c r="BE491" s="140">
        <f>IF(N491="základní",J491,0)</f>
        <v>0</v>
      </c>
      <c r="BF491" s="140">
        <f>IF(N491="snížená",J491,0)</f>
        <v>0</v>
      </c>
      <c r="BG491" s="140">
        <f>IF(N491="zákl. přenesená",J491,0)</f>
        <v>0</v>
      </c>
      <c r="BH491" s="140">
        <f>IF(N491="sníž. přenesená",J491,0)</f>
        <v>0</v>
      </c>
      <c r="BI491" s="140">
        <f>IF(N491="nulová",J491,0)</f>
        <v>0</v>
      </c>
      <c r="BJ491" s="17" t="s">
        <v>15</v>
      </c>
      <c r="BK491" s="140">
        <f>ROUND(I491*H491,2)</f>
        <v>0</v>
      </c>
      <c r="BL491" s="17" t="s">
        <v>244</v>
      </c>
      <c r="BM491" s="139" t="s">
        <v>754</v>
      </c>
    </row>
    <row r="492" spans="2:65" s="1" customFormat="1" ht="66.75" customHeight="1">
      <c r="B492" s="127"/>
      <c r="C492" s="128" t="s">
        <v>755</v>
      </c>
      <c r="D492" s="128" t="s">
        <v>143</v>
      </c>
      <c r="E492" s="129" t="s">
        <v>756</v>
      </c>
      <c r="F492" s="130" t="s">
        <v>757</v>
      </c>
      <c r="G492" s="131" t="s">
        <v>639</v>
      </c>
      <c r="H492" s="132">
        <v>6</v>
      </c>
      <c r="I492" s="133"/>
      <c r="J492" s="134">
        <f>ROUND(I492*H492,2)</f>
        <v>0</v>
      </c>
      <c r="K492" s="130" t="s">
        <v>147</v>
      </c>
      <c r="L492" s="32"/>
      <c r="M492" s="135" t="s">
        <v>3</v>
      </c>
      <c r="N492" s="136" t="s">
        <v>43</v>
      </c>
      <c r="P492" s="137">
        <f>O492*H492</f>
        <v>0</v>
      </c>
      <c r="Q492" s="137">
        <v>0</v>
      </c>
      <c r="R492" s="137">
        <f>Q492*H492</f>
        <v>0</v>
      </c>
      <c r="S492" s="137">
        <v>0</v>
      </c>
      <c r="T492" s="138">
        <f>S492*H492</f>
        <v>0</v>
      </c>
      <c r="AR492" s="139" t="s">
        <v>244</v>
      </c>
      <c r="AT492" s="139" t="s">
        <v>143</v>
      </c>
      <c r="AU492" s="139" t="s">
        <v>80</v>
      </c>
      <c r="AY492" s="17" t="s">
        <v>141</v>
      </c>
      <c r="BE492" s="140">
        <f>IF(N492="základní",J492,0)</f>
        <v>0</v>
      </c>
      <c r="BF492" s="140">
        <f>IF(N492="snížená",J492,0)</f>
        <v>0</v>
      </c>
      <c r="BG492" s="140">
        <f>IF(N492="zákl. přenesená",J492,0)</f>
        <v>0</v>
      </c>
      <c r="BH492" s="140">
        <f>IF(N492="sníž. přenesená",J492,0)</f>
        <v>0</v>
      </c>
      <c r="BI492" s="140">
        <f>IF(N492="nulová",J492,0)</f>
        <v>0</v>
      </c>
      <c r="BJ492" s="17" t="s">
        <v>15</v>
      </c>
      <c r="BK492" s="140">
        <f>ROUND(I492*H492,2)</f>
        <v>0</v>
      </c>
      <c r="BL492" s="17" t="s">
        <v>244</v>
      </c>
      <c r="BM492" s="139" t="s">
        <v>758</v>
      </c>
    </row>
    <row r="493" spans="2:47" s="1" customFormat="1" ht="11.25">
      <c r="B493" s="32"/>
      <c r="D493" s="141" t="s">
        <v>149</v>
      </c>
      <c r="F493" s="142" t="s">
        <v>759</v>
      </c>
      <c r="I493" s="143"/>
      <c r="L493" s="32"/>
      <c r="M493" s="144"/>
      <c r="T493" s="53"/>
      <c r="AT493" s="17" t="s">
        <v>149</v>
      </c>
      <c r="AU493" s="17" t="s">
        <v>80</v>
      </c>
    </row>
    <row r="494" spans="2:65" s="1" customFormat="1" ht="16.5" customHeight="1">
      <c r="B494" s="127"/>
      <c r="C494" s="166" t="s">
        <v>585</v>
      </c>
      <c r="D494" s="166" t="s">
        <v>245</v>
      </c>
      <c r="E494" s="167" t="s">
        <v>760</v>
      </c>
      <c r="F494" s="168" t="s">
        <v>761</v>
      </c>
      <c r="G494" s="169" t="s">
        <v>639</v>
      </c>
      <c r="H494" s="170">
        <v>5</v>
      </c>
      <c r="I494" s="171"/>
      <c r="J494" s="172">
        <f>ROUND(I494*H494,2)</f>
        <v>0</v>
      </c>
      <c r="K494" s="168" t="s">
        <v>147</v>
      </c>
      <c r="L494" s="173"/>
      <c r="M494" s="174" t="s">
        <v>3</v>
      </c>
      <c r="N494" s="175" t="s">
        <v>43</v>
      </c>
      <c r="P494" s="137">
        <f>O494*H494</f>
        <v>0</v>
      </c>
      <c r="Q494" s="137">
        <v>0.0002</v>
      </c>
      <c r="R494" s="137">
        <f>Q494*H494</f>
        <v>0.001</v>
      </c>
      <c r="S494" s="137">
        <v>0</v>
      </c>
      <c r="T494" s="138">
        <f>S494*H494</f>
        <v>0</v>
      </c>
      <c r="AR494" s="139" t="s">
        <v>347</v>
      </c>
      <c r="AT494" s="139" t="s">
        <v>245</v>
      </c>
      <c r="AU494" s="139" t="s">
        <v>80</v>
      </c>
      <c r="AY494" s="17" t="s">
        <v>141</v>
      </c>
      <c r="BE494" s="140">
        <f>IF(N494="základní",J494,0)</f>
        <v>0</v>
      </c>
      <c r="BF494" s="140">
        <f>IF(N494="snížená",J494,0)</f>
        <v>0</v>
      </c>
      <c r="BG494" s="140">
        <f>IF(N494="zákl. přenesená",J494,0)</f>
        <v>0</v>
      </c>
      <c r="BH494" s="140">
        <f>IF(N494="sníž. přenesená",J494,0)</f>
        <v>0</v>
      </c>
      <c r="BI494" s="140">
        <f>IF(N494="nulová",J494,0)</f>
        <v>0</v>
      </c>
      <c r="BJ494" s="17" t="s">
        <v>15</v>
      </c>
      <c r="BK494" s="140">
        <f>ROUND(I494*H494,2)</f>
        <v>0</v>
      </c>
      <c r="BL494" s="17" t="s">
        <v>244</v>
      </c>
      <c r="BM494" s="139" t="s">
        <v>762</v>
      </c>
    </row>
    <row r="495" spans="2:65" s="1" customFormat="1" ht="16.5" customHeight="1">
      <c r="B495" s="127"/>
      <c r="C495" s="166" t="s">
        <v>626</v>
      </c>
      <c r="D495" s="166" t="s">
        <v>245</v>
      </c>
      <c r="E495" s="167" t="s">
        <v>763</v>
      </c>
      <c r="F495" s="168" t="s">
        <v>764</v>
      </c>
      <c r="G495" s="169" t="s">
        <v>639</v>
      </c>
      <c r="H495" s="170">
        <v>1</v>
      </c>
      <c r="I495" s="171"/>
      <c r="J495" s="172">
        <f>ROUND(I495*H495,2)</f>
        <v>0</v>
      </c>
      <c r="K495" s="168" t="s">
        <v>147</v>
      </c>
      <c r="L495" s="173"/>
      <c r="M495" s="174" t="s">
        <v>3</v>
      </c>
      <c r="N495" s="175" t="s">
        <v>43</v>
      </c>
      <c r="P495" s="137">
        <f>O495*H495</f>
        <v>0</v>
      </c>
      <c r="Q495" s="137">
        <v>0.0002</v>
      </c>
      <c r="R495" s="137">
        <f>Q495*H495</f>
        <v>0.0002</v>
      </c>
      <c r="S495" s="137">
        <v>0</v>
      </c>
      <c r="T495" s="138">
        <f>S495*H495</f>
        <v>0</v>
      </c>
      <c r="AR495" s="139" t="s">
        <v>347</v>
      </c>
      <c r="AT495" s="139" t="s">
        <v>245</v>
      </c>
      <c r="AU495" s="139" t="s">
        <v>80</v>
      </c>
      <c r="AY495" s="17" t="s">
        <v>141</v>
      </c>
      <c r="BE495" s="140">
        <f>IF(N495="základní",J495,0)</f>
        <v>0</v>
      </c>
      <c r="BF495" s="140">
        <f>IF(N495="snížená",J495,0)</f>
        <v>0</v>
      </c>
      <c r="BG495" s="140">
        <f>IF(N495="zákl. přenesená",J495,0)</f>
        <v>0</v>
      </c>
      <c r="BH495" s="140">
        <f>IF(N495="sníž. přenesená",J495,0)</f>
        <v>0</v>
      </c>
      <c r="BI495" s="140">
        <f>IF(N495="nulová",J495,0)</f>
        <v>0</v>
      </c>
      <c r="BJ495" s="17" t="s">
        <v>15</v>
      </c>
      <c r="BK495" s="140">
        <f>ROUND(I495*H495,2)</f>
        <v>0</v>
      </c>
      <c r="BL495" s="17" t="s">
        <v>244</v>
      </c>
      <c r="BM495" s="139" t="s">
        <v>765</v>
      </c>
    </row>
    <row r="496" spans="2:65" s="1" customFormat="1" ht="49.15" customHeight="1">
      <c r="B496" s="127"/>
      <c r="C496" s="128" t="s">
        <v>634</v>
      </c>
      <c r="D496" s="128" t="s">
        <v>143</v>
      </c>
      <c r="E496" s="129" t="s">
        <v>766</v>
      </c>
      <c r="F496" s="130" t="s">
        <v>767</v>
      </c>
      <c r="G496" s="131" t="s">
        <v>205</v>
      </c>
      <c r="H496" s="132">
        <v>0.942</v>
      </c>
      <c r="I496" s="133"/>
      <c r="J496" s="134">
        <f>ROUND(I496*H496,2)</f>
        <v>0</v>
      </c>
      <c r="K496" s="130" t="s">
        <v>147</v>
      </c>
      <c r="L496" s="32"/>
      <c r="M496" s="135" t="s">
        <v>3</v>
      </c>
      <c r="N496" s="136" t="s">
        <v>43</v>
      </c>
      <c r="P496" s="137">
        <f>O496*H496</f>
        <v>0</v>
      </c>
      <c r="Q496" s="137">
        <v>0</v>
      </c>
      <c r="R496" s="137">
        <f>Q496*H496</f>
        <v>0</v>
      </c>
      <c r="S496" s="137">
        <v>0</v>
      </c>
      <c r="T496" s="138">
        <f>S496*H496</f>
        <v>0</v>
      </c>
      <c r="AR496" s="139" t="s">
        <v>244</v>
      </c>
      <c r="AT496" s="139" t="s">
        <v>143</v>
      </c>
      <c r="AU496" s="139" t="s">
        <v>80</v>
      </c>
      <c r="AY496" s="17" t="s">
        <v>141</v>
      </c>
      <c r="BE496" s="140">
        <f>IF(N496="základní",J496,0)</f>
        <v>0</v>
      </c>
      <c r="BF496" s="140">
        <f>IF(N496="snížená",J496,0)</f>
        <v>0</v>
      </c>
      <c r="BG496" s="140">
        <f>IF(N496="zákl. přenesená",J496,0)</f>
        <v>0</v>
      </c>
      <c r="BH496" s="140">
        <f>IF(N496="sníž. přenesená",J496,0)</f>
        <v>0</v>
      </c>
      <c r="BI496" s="140">
        <f>IF(N496="nulová",J496,0)</f>
        <v>0</v>
      </c>
      <c r="BJ496" s="17" t="s">
        <v>15</v>
      </c>
      <c r="BK496" s="140">
        <f>ROUND(I496*H496,2)</f>
        <v>0</v>
      </c>
      <c r="BL496" s="17" t="s">
        <v>244</v>
      </c>
      <c r="BM496" s="139" t="s">
        <v>768</v>
      </c>
    </row>
    <row r="497" spans="2:47" s="1" customFormat="1" ht="11.25">
      <c r="B497" s="32"/>
      <c r="D497" s="141" t="s">
        <v>149</v>
      </c>
      <c r="F497" s="142" t="s">
        <v>769</v>
      </c>
      <c r="I497" s="143"/>
      <c r="L497" s="32"/>
      <c r="M497" s="144"/>
      <c r="T497" s="53"/>
      <c r="AT497" s="17" t="s">
        <v>149</v>
      </c>
      <c r="AU497" s="17" t="s">
        <v>80</v>
      </c>
    </row>
    <row r="498" spans="2:63" s="11" customFormat="1" ht="22.9" customHeight="1">
      <c r="B498" s="115"/>
      <c r="D498" s="116" t="s">
        <v>71</v>
      </c>
      <c r="E498" s="125" t="s">
        <v>770</v>
      </c>
      <c r="F498" s="125" t="s">
        <v>771</v>
      </c>
      <c r="I498" s="118"/>
      <c r="J498" s="126">
        <f>BK498</f>
        <v>0</v>
      </c>
      <c r="L498" s="115"/>
      <c r="M498" s="120"/>
      <c r="P498" s="121">
        <f>SUM(P499:P530)</f>
        <v>0</v>
      </c>
      <c r="R498" s="121">
        <f>SUM(R499:R530)</f>
        <v>2.70849575</v>
      </c>
      <c r="T498" s="122">
        <f>SUM(T499:T530)</f>
        <v>0.024465</v>
      </c>
      <c r="AR498" s="116" t="s">
        <v>80</v>
      </c>
      <c r="AT498" s="123" t="s">
        <v>71</v>
      </c>
      <c r="AU498" s="123" t="s">
        <v>15</v>
      </c>
      <c r="AY498" s="116" t="s">
        <v>141</v>
      </c>
      <c r="BK498" s="124">
        <f>SUM(BK499:BK530)</f>
        <v>0</v>
      </c>
    </row>
    <row r="499" spans="2:65" s="1" customFormat="1" ht="55.5" customHeight="1">
      <c r="B499" s="127"/>
      <c r="C499" s="128" t="s">
        <v>772</v>
      </c>
      <c r="D499" s="128" t="s">
        <v>143</v>
      </c>
      <c r="E499" s="129" t="s">
        <v>773</v>
      </c>
      <c r="F499" s="130" t="s">
        <v>774</v>
      </c>
      <c r="G499" s="131" t="s">
        <v>146</v>
      </c>
      <c r="H499" s="132">
        <v>58.25</v>
      </c>
      <c r="I499" s="133"/>
      <c r="J499" s="134">
        <f>ROUND(I499*H499,2)</f>
        <v>0</v>
      </c>
      <c r="K499" s="130" t="s">
        <v>147</v>
      </c>
      <c r="L499" s="32"/>
      <c r="M499" s="135" t="s">
        <v>3</v>
      </c>
      <c r="N499" s="136" t="s">
        <v>43</v>
      </c>
      <c r="P499" s="137">
        <f>O499*H499</f>
        <v>0</v>
      </c>
      <c r="Q499" s="137">
        <v>0</v>
      </c>
      <c r="R499" s="137">
        <f>Q499*H499</f>
        <v>0</v>
      </c>
      <c r="S499" s="137">
        <v>0.00042</v>
      </c>
      <c r="T499" s="138">
        <f>S499*H499</f>
        <v>0.024465</v>
      </c>
      <c r="AR499" s="139" t="s">
        <v>244</v>
      </c>
      <c r="AT499" s="139" t="s">
        <v>143</v>
      </c>
      <c r="AU499" s="139" t="s">
        <v>80</v>
      </c>
      <c r="AY499" s="17" t="s">
        <v>141</v>
      </c>
      <c r="BE499" s="140">
        <f>IF(N499="základní",J499,0)</f>
        <v>0</v>
      </c>
      <c r="BF499" s="140">
        <f>IF(N499="snížená",J499,0)</f>
        <v>0</v>
      </c>
      <c r="BG499" s="140">
        <f>IF(N499="zákl. přenesená",J499,0)</f>
        <v>0</v>
      </c>
      <c r="BH499" s="140">
        <f>IF(N499="sníž. přenesená",J499,0)</f>
        <v>0</v>
      </c>
      <c r="BI499" s="140">
        <f>IF(N499="nulová",J499,0)</f>
        <v>0</v>
      </c>
      <c r="BJ499" s="17" t="s">
        <v>15</v>
      </c>
      <c r="BK499" s="140">
        <f>ROUND(I499*H499,2)</f>
        <v>0</v>
      </c>
      <c r="BL499" s="17" t="s">
        <v>244</v>
      </c>
      <c r="BM499" s="139" t="s">
        <v>775</v>
      </c>
    </row>
    <row r="500" spans="2:47" s="1" customFormat="1" ht="11.25">
      <c r="B500" s="32"/>
      <c r="D500" s="141" t="s">
        <v>149</v>
      </c>
      <c r="F500" s="142" t="s">
        <v>776</v>
      </c>
      <c r="I500" s="143"/>
      <c r="L500" s="32"/>
      <c r="M500" s="144"/>
      <c r="T500" s="53"/>
      <c r="AT500" s="17" t="s">
        <v>149</v>
      </c>
      <c r="AU500" s="17" t="s">
        <v>80</v>
      </c>
    </row>
    <row r="501" spans="2:51" s="14" customFormat="1" ht="11.25">
      <c r="B501" s="160"/>
      <c r="D501" s="146" t="s">
        <v>151</v>
      </c>
      <c r="E501" s="161" t="s">
        <v>3</v>
      </c>
      <c r="F501" s="162" t="s">
        <v>650</v>
      </c>
      <c r="H501" s="161" t="s">
        <v>3</v>
      </c>
      <c r="I501" s="163"/>
      <c r="L501" s="160"/>
      <c r="M501" s="164"/>
      <c r="T501" s="165"/>
      <c r="AT501" s="161" t="s">
        <v>151</v>
      </c>
      <c r="AU501" s="161" t="s">
        <v>80</v>
      </c>
      <c r="AV501" s="14" t="s">
        <v>15</v>
      </c>
      <c r="AW501" s="14" t="s">
        <v>33</v>
      </c>
      <c r="AX501" s="14" t="s">
        <v>72</v>
      </c>
      <c r="AY501" s="161" t="s">
        <v>141</v>
      </c>
    </row>
    <row r="502" spans="2:51" s="12" customFormat="1" ht="11.25">
      <c r="B502" s="145"/>
      <c r="D502" s="146" t="s">
        <v>151</v>
      </c>
      <c r="E502" s="147" t="s">
        <v>3</v>
      </c>
      <c r="F502" s="148" t="s">
        <v>777</v>
      </c>
      <c r="H502" s="149">
        <v>58.25</v>
      </c>
      <c r="I502" s="150"/>
      <c r="L502" s="145"/>
      <c r="M502" s="151"/>
      <c r="T502" s="152"/>
      <c r="AT502" s="147" t="s">
        <v>151</v>
      </c>
      <c r="AU502" s="147" t="s">
        <v>80</v>
      </c>
      <c r="AV502" s="12" t="s">
        <v>80</v>
      </c>
      <c r="AW502" s="12" t="s">
        <v>33</v>
      </c>
      <c r="AX502" s="12" t="s">
        <v>15</v>
      </c>
      <c r="AY502" s="147" t="s">
        <v>141</v>
      </c>
    </row>
    <row r="503" spans="2:65" s="1" customFormat="1" ht="37.9" customHeight="1">
      <c r="B503" s="127"/>
      <c r="C503" s="128" t="s">
        <v>778</v>
      </c>
      <c r="D503" s="128" t="s">
        <v>143</v>
      </c>
      <c r="E503" s="129" t="s">
        <v>779</v>
      </c>
      <c r="F503" s="130" t="s">
        <v>780</v>
      </c>
      <c r="G503" s="131" t="s">
        <v>146</v>
      </c>
      <c r="H503" s="132">
        <v>175.34</v>
      </c>
      <c r="I503" s="133"/>
      <c r="J503" s="134">
        <f>ROUND(I503*H503,2)</f>
        <v>0</v>
      </c>
      <c r="K503" s="130" t="s">
        <v>147</v>
      </c>
      <c r="L503" s="32"/>
      <c r="M503" s="135" t="s">
        <v>3</v>
      </c>
      <c r="N503" s="136" t="s">
        <v>43</v>
      </c>
      <c r="P503" s="137">
        <f>O503*H503</f>
        <v>0</v>
      </c>
      <c r="Q503" s="137">
        <v>0</v>
      </c>
      <c r="R503" s="137">
        <f>Q503*H503</f>
        <v>0</v>
      </c>
      <c r="S503" s="137">
        <v>0</v>
      </c>
      <c r="T503" s="138">
        <f>S503*H503</f>
        <v>0</v>
      </c>
      <c r="AR503" s="139" t="s">
        <v>244</v>
      </c>
      <c r="AT503" s="139" t="s">
        <v>143</v>
      </c>
      <c r="AU503" s="139" t="s">
        <v>80</v>
      </c>
      <c r="AY503" s="17" t="s">
        <v>141</v>
      </c>
      <c r="BE503" s="140">
        <f>IF(N503="základní",J503,0)</f>
        <v>0</v>
      </c>
      <c r="BF503" s="140">
        <f>IF(N503="snížená",J503,0)</f>
        <v>0</v>
      </c>
      <c r="BG503" s="140">
        <f>IF(N503="zákl. přenesená",J503,0)</f>
        <v>0</v>
      </c>
      <c r="BH503" s="140">
        <f>IF(N503="sníž. přenesená",J503,0)</f>
        <v>0</v>
      </c>
      <c r="BI503" s="140">
        <f>IF(N503="nulová",J503,0)</f>
        <v>0</v>
      </c>
      <c r="BJ503" s="17" t="s">
        <v>15</v>
      </c>
      <c r="BK503" s="140">
        <f>ROUND(I503*H503,2)</f>
        <v>0</v>
      </c>
      <c r="BL503" s="17" t="s">
        <v>244</v>
      </c>
      <c r="BM503" s="139" t="s">
        <v>781</v>
      </c>
    </row>
    <row r="504" spans="2:47" s="1" customFormat="1" ht="11.25">
      <c r="B504" s="32"/>
      <c r="D504" s="141" t="s">
        <v>149</v>
      </c>
      <c r="F504" s="142" t="s">
        <v>782</v>
      </c>
      <c r="I504" s="143"/>
      <c r="L504" s="32"/>
      <c r="M504" s="144"/>
      <c r="T504" s="53"/>
      <c r="AT504" s="17" t="s">
        <v>149</v>
      </c>
      <c r="AU504" s="17" t="s">
        <v>80</v>
      </c>
    </row>
    <row r="505" spans="2:51" s="14" customFormat="1" ht="11.25">
      <c r="B505" s="160"/>
      <c r="D505" s="146" t="s">
        <v>151</v>
      </c>
      <c r="E505" s="161" t="s">
        <v>3</v>
      </c>
      <c r="F505" s="162" t="s">
        <v>549</v>
      </c>
      <c r="H505" s="161" t="s">
        <v>3</v>
      </c>
      <c r="I505" s="163"/>
      <c r="L505" s="160"/>
      <c r="M505" s="164"/>
      <c r="T505" s="165"/>
      <c r="AT505" s="161" t="s">
        <v>151</v>
      </c>
      <c r="AU505" s="161" t="s">
        <v>80</v>
      </c>
      <c r="AV505" s="14" t="s">
        <v>15</v>
      </c>
      <c r="AW505" s="14" t="s">
        <v>33</v>
      </c>
      <c r="AX505" s="14" t="s">
        <v>72</v>
      </c>
      <c r="AY505" s="161" t="s">
        <v>141</v>
      </c>
    </row>
    <row r="506" spans="2:51" s="12" customFormat="1" ht="11.25">
      <c r="B506" s="145"/>
      <c r="D506" s="146" t="s">
        <v>151</v>
      </c>
      <c r="E506" s="147" t="s">
        <v>3</v>
      </c>
      <c r="F506" s="148" t="s">
        <v>550</v>
      </c>
      <c r="H506" s="149">
        <v>175.34</v>
      </c>
      <c r="I506" s="150"/>
      <c r="L506" s="145"/>
      <c r="M506" s="151"/>
      <c r="T506" s="152"/>
      <c r="AT506" s="147" t="s">
        <v>151</v>
      </c>
      <c r="AU506" s="147" t="s">
        <v>80</v>
      </c>
      <c r="AV506" s="12" t="s">
        <v>80</v>
      </c>
      <c r="AW506" s="12" t="s">
        <v>33</v>
      </c>
      <c r="AX506" s="12" t="s">
        <v>15</v>
      </c>
      <c r="AY506" s="147" t="s">
        <v>141</v>
      </c>
    </row>
    <row r="507" spans="2:65" s="1" customFormat="1" ht="24.2" customHeight="1">
      <c r="B507" s="127"/>
      <c r="C507" s="166" t="s">
        <v>783</v>
      </c>
      <c r="D507" s="166" t="s">
        <v>245</v>
      </c>
      <c r="E507" s="167" t="s">
        <v>784</v>
      </c>
      <c r="F507" s="168" t="s">
        <v>785</v>
      </c>
      <c r="G507" s="169" t="s">
        <v>146</v>
      </c>
      <c r="H507" s="170">
        <v>184.107</v>
      </c>
      <c r="I507" s="171"/>
      <c r="J507" s="172">
        <f>ROUND(I507*H507,2)</f>
        <v>0</v>
      </c>
      <c r="K507" s="168" t="s">
        <v>147</v>
      </c>
      <c r="L507" s="173"/>
      <c r="M507" s="174" t="s">
        <v>3</v>
      </c>
      <c r="N507" s="175" t="s">
        <v>43</v>
      </c>
      <c r="P507" s="137">
        <f>O507*H507</f>
        <v>0</v>
      </c>
      <c r="Q507" s="137">
        <v>0.00375</v>
      </c>
      <c r="R507" s="137">
        <f>Q507*H507</f>
        <v>0.69040125</v>
      </c>
      <c r="S507" s="137">
        <v>0</v>
      </c>
      <c r="T507" s="138">
        <f>S507*H507</f>
        <v>0</v>
      </c>
      <c r="AR507" s="139" t="s">
        <v>347</v>
      </c>
      <c r="AT507" s="139" t="s">
        <v>245</v>
      </c>
      <c r="AU507" s="139" t="s">
        <v>80</v>
      </c>
      <c r="AY507" s="17" t="s">
        <v>141</v>
      </c>
      <c r="BE507" s="140">
        <f>IF(N507="základní",J507,0)</f>
        <v>0</v>
      </c>
      <c r="BF507" s="140">
        <f>IF(N507="snížená",J507,0)</f>
        <v>0</v>
      </c>
      <c r="BG507" s="140">
        <f>IF(N507="zákl. přenesená",J507,0)</f>
        <v>0</v>
      </c>
      <c r="BH507" s="140">
        <f>IF(N507="sníž. přenesená",J507,0)</f>
        <v>0</v>
      </c>
      <c r="BI507" s="140">
        <f>IF(N507="nulová",J507,0)</f>
        <v>0</v>
      </c>
      <c r="BJ507" s="17" t="s">
        <v>15</v>
      </c>
      <c r="BK507" s="140">
        <f>ROUND(I507*H507,2)</f>
        <v>0</v>
      </c>
      <c r="BL507" s="17" t="s">
        <v>244</v>
      </c>
      <c r="BM507" s="139" t="s">
        <v>786</v>
      </c>
    </row>
    <row r="508" spans="2:51" s="12" customFormat="1" ht="11.25">
      <c r="B508" s="145"/>
      <c r="D508" s="146" t="s">
        <v>151</v>
      </c>
      <c r="F508" s="148" t="s">
        <v>787</v>
      </c>
      <c r="H508" s="149">
        <v>184.107</v>
      </c>
      <c r="I508" s="150"/>
      <c r="L508" s="145"/>
      <c r="M508" s="151"/>
      <c r="T508" s="152"/>
      <c r="AT508" s="147" t="s">
        <v>151</v>
      </c>
      <c r="AU508" s="147" t="s">
        <v>80</v>
      </c>
      <c r="AV508" s="12" t="s">
        <v>80</v>
      </c>
      <c r="AW508" s="12" t="s">
        <v>4</v>
      </c>
      <c r="AX508" s="12" t="s">
        <v>15</v>
      </c>
      <c r="AY508" s="147" t="s">
        <v>141</v>
      </c>
    </row>
    <row r="509" spans="2:65" s="1" customFormat="1" ht="37.9" customHeight="1">
      <c r="B509" s="127"/>
      <c r="C509" s="128" t="s">
        <v>788</v>
      </c>
      <c r="D509" s="128" t="s">
        <v>143</v>
      </c>
      <c r="E509" s="129" t="s">
        <v>779</v>
      </c>
      <c r="F509" s="130" t="s">
        <v>780</v>
      </c>
      <c r="G509" s="131" t="s">
        <v>146</v>
      </c>
      <c r="H509" s="132">
        <v>57.13</v>
      </c>
      <c r="I509" s="133"/>
      <c r="J509" s="134">
        <f>ROUND(I509*H509,2)</f>
        <v>0</v>
      </c>
      <c r="K509" s="130" t="s">
        <v>147</v>
      </c>
      <c r="L509" s="32"/>
      <c r="M509" s="135" t="s">
        <v>3</v>
      </c>
      <c r="N509" s="136" t="s">
        <v>43</v>
      </c>
      <c r="P509" s="137">
        <f>O509*H509</f>
        <v>0</v>
      </c>
      <c r="Q509" s="137">
        <v>0</v>
      </c>
      <c r="R509" s="137">
        <f>Q509*H509</f>
        <v>0</v>
      </c>
      <c r="S509" s="137">
        <v>0</v>
      </c>
      <c r="T509" s="138">
        <f>S509*H509</f>
        <v>0</v>
      </c>
      <c r="AR509" s="139" t="s">
        <v>244</v>
      </c>
      <c r="AT509" s="139" t="s">
        <v>143</v>
      </c>
      <c r="AU509" s="139" t="s">
        <v>80</v>
      </c>
      <c r="AY509" s="17" t="s">
        <v>141</v>
      </c>
      <c r="BE509" s="140">
        <f>IF(N509="základní",J509,0)</f>
        <v>0</v>
      </c>
      <c r="BF509" s="140">
        <f>IF(N509="snížená",J509,0)</f>
        <v>0</v>
      </c>
      <c r="BG509" s="140">
        <f>IF(N509="zákl. přenesená",J509,0)</f>
        <v>0</v>
      </c>
      <c r="BH509" s="140">
        <f>IF(N509="sníž. přenesená",J509,0)</f>
        <v>0</v>
      </c>
      <c r="BI509" s="140">
        <f>IF(N509="nulová",J509,0)</f>
        <v>0</v>
      </c>
      <c r="BJ509" s="17" t="s">
        <v>15</v>
      </c>
      <c r="BK509" s="140">
        <f>ROUND(I509*H509,2)</f>
        <v>0</v>
      </c>
      <c r="BL509" s="17" t="s">
        <v>244</v>
      </c>
      <c r="BM509" s="139" t="s">
        <v>789</v>
      </c>
    </row>
    <row r="510" spans="2:47" s="1" customFormat="1" ht="11.25">
      <c r="B510" s="32"/>
      <c r="D510" s="141" t="s">
        <v>149</v>
      </c>
      <c r="F510" s="142" t="s">
        <v>782</v>
      </c>
      <c r="I510" s="143"/>
      <c r="L510" s="32"/>
      <c r="M510" s="144"/>
      <c r="T510" s="53"/>
      <c r="AT510" s="17" t="s">
        <v>149</v>
      </c>
      <c r="AU510" s="17" t="s">
        <v>80</v>
      </c>
    </row>
    <row r="511" spans="2:51" s="14" customFormat="1" ht="11.25">
      <c r="B511" s="160"/>
      <c r="D511" s="146" t="s">
        <v>151</v>
      </c>
      <c r="E511" s="161" t="s">
        <v>3</v>
      </c>
      <c r="F511" s="162" t="s">
        <v>551</v>
      </c>
      <c r="H511" s="161" t="s">
        <v>3</v>
      </c>
      <c r="I511" s="163"/>
      <c r="L511" s="160"/>
      <c r="M511" s="164"/>
      <c r="T511" s="165"/>
      <c r="AT511" s="161" t="s">
        <v>151</v>
      </c>
      <c r="AU511" s="161" t="s">
        <v>80</v>
      </c>
      <c r="AV511" s="14" t="s">
        <v>15</v>
      </c>
      <c r="AW511" s="14" t="s">
        <v>33</v>
      </c>
      <c r="AX511" s="14" t="s">
        <v>72</v>
      </c>
      <c r="AY511" s="161" t="s">
        <v>141</v>
      </c>
    </row>
    <row r="512" spans="2:51" s="12" customFormat="1" ht="11.25">
      <c r="B512" s="145"/>
      <c r="D512" s="146" t="s">
        <v>151</v>
      </c>
      <c r="E512" s="147" t="s">
        <v>3</v>
      </c>
      <c r="F512" s="148" t="s">
        <v>552</v>
      </c>
      <c r="H512" s="149">
        <v>57.13</v>
      </c>
      <c r="I512" s="150"/>
      <c r="L512" s="145"/>
      <c r="M512" s="151"/>
      <c r="T512" s="152"/>
      <c r="AT512" s="147" t="s">
        <v>151</v>
      </c>
      <c r="AU512" s="147" t="s">
        <v>80</v>
      </c>
      <c r="AV512" s="12" t="s">
        <v>80</v>
      </c>
      <c r="AW512" s="12" t="s">
        <v>33</v>
      </c>
      <c r="AX512" s="12" t="s">
        <v>15</v>
      </c>
      <c r="AY512" s="147" t="s">
        <v>141</v>
      </c>
    </row>
    <row r="513" spans="2:65" s="1" customFormat="1" ht="24.2" customHeight="1">
      <c r="B513" s="127"/>
      <c r="C513" s="166" t="s">
        <v>790</v>
      </c>
      <c r="D513" s="166" t="s">
        <v>245</v>
      </c>
      <c r="E513" s="167" t="s">
        <v>791</v>
      </c>
      <c r="F513" s="168" t="s">
        <v>792</v>
      </c>
      <c r="G513" s="169" t="s">
        <v>146</v>
      </c>
      <c r="H513" s="170">
        <v>59.987</v>
      </c>
      <c r="I513" s="171"/>
      <c r="J513" s="172">
        <f>ROUND(I513*H513,2)</f>
        <v>0</v>
      </c>
      <c r="K513" s="168" t="s">
        <v>147</v>
      </c>
      <c r="L513" s="173"/>
      <c r="M513" s="174" t="s">
        <v>3</v>
      </c>
      <c r="N513" s="175" t="s">
        <v>43</v>
      </c>
      <c r="P513" s="137">
        <f>O513*H513</f>
        <v>0</v>
      </c>
      <c r="Q513" s="137">
        <v>0.0015</v>
      </c>
      <c r="R513" s="137">
        <f>Q513*H513</f>
        <v>0.0899805</v>
      </c>
      <c r="S513" s="137">
        <v>0</v>
      </c>
      <c r="T513" s="138">
        <f>S513*H513</f>
        <v>0</v>
      </c>
      <c r="AR513" s="139" t="s">
        <v>347</v>
      </c>
      <c r="AT513" s="139" t="s">
        <v>245</v>
      </c>
      <c r="AU513" s="139" t="s">
        <v>80</v>
      </c>
      <c r="AY513" s="17" t="s">
        <v>141</v>
      </c>
      <c r="BE513" s="140">
        <f>IF(N513="základní",J513,0)</f>
        <v>0</v>
      </c>
      <c r="BF513" s="140">
        <f>IF(N513="snížená",J513,0)</f>
        <v>0</v>
      </c>
      <c r="BG513" s="140">
        <f>IF(N513="zákl. přenesená",J513,0)</f>
        <v>0</v>
      </c>
      <c r="BH513" s="140">
        <f>IF(N513="sníž. přenesená",J513,0)</f>
        <v>0</v>
      </c>
      <c r="BI513" s="140">
        <f>IF(N513="nulová",J513,0)</f>
        <v>0</v>
      </c>
      <c r="BJ513" s="17" t="s">
        <v>15</v>
      </c>
      <c r="BK513" s="140">
        <f>ROUND(I513*H513,2)</f>
        <v>0</v>
      </c>
      <c r="BL513" s="17" t="s">
        <v>244</v>
      </c>
      <c r="BM513" s="139" t="s">
        <v>793</v>
      </c>
    </row>
    <row r="514" spans="2:51" s="12" customFormat="1" ht="11.25">
      <c r="B514" s="145"/>
      <c r="D514" s="146" t="s">
        <v>151</v>
      </c>
      <c r="F514" s="148" t="s">
        <v>794</v>
      </c>
      <c r="H514" s="149">
        <v>59.987</v>
      </c>
      <c r="I514" s="150"/>
      <c r="L514" s="145"/>
      <c r="M514" s="151"/>
      <c r="T514" s="152"/>
      <c r="AT514" s="147" t="s">
        <v>151</v>
      </c>
      <c r="AU514" s="147" t="s">
        <v>80</v>
      </c>
      <c r="AV514" s="12" t="s">
        <v>80</v>
      </c>
      <c r="AW514" s="12" t="s">
        <v>4</v>
      </c>
      <c r="AX514" s="12" t="s">
        <v>15</v>
      </c>
      <c r="AY514" s="147" t="s">
        <v>141</v>
      </c>
    </row>
    <row r="515" spans="2:65" s="1" customFormat="1" ht="44.25" customHeight="1">
      <c r="B515" s="127"/>
      <c r="C515" s="128" t="s">
        <v>795</v>
      </c>
      <c r="D515" s="128" t="s">
        <v>143</v>
      </c>
      <c r="E515" s="129" t="s">
        <v>796</v>
      </c>
      <c r="F515" s="130" t="s">
        <v>797</v>
      </c>
      <c r="G515" s="131" t="s">
        <v>146</v>
      </c>
      <c r="H515" s="132">
        <v>376.4</v>
      </c>
      <c r="I515" s="133"/>
      <c r="J515" s="134">
        <f>ROUND(I515*H515,2)</f>
        <v>0</v>
      </c>
      <c r="K515" s="130" t="s">
        <v>147</v>
      </c>
      <c r="L515" s="32"/>
      <c r="M515" s="135" t="s">
        <v>3</v>
      </c>
      <c r="N515" s="136" t="s">
        <v>43</v>
      </c>
      <c r="P515" s="137">
        <f>O515*H515</f>
        <v>0</v>
      </c>
      <c r="Q515" s="137">
        <v>0.00058</v>
      </c>
      <c r="R515" s="137">
        <f>Q515*H515</f>
        <v>0.21831199999999998</v>
      </c>
      <c r="S515" s="137">
        <v>0</v>
      </c>
      <c r="T515" s="138">
        <f>S515*H515</f>
        <v>0</v>
      </c>
      <c r="AR515" s="139" t="s">
        <v>244</v>
      </c>
      <c r="AT515" s="139" t="s">
        <v>143</v>
      </c>
      <c r="AU515" s="139" t="s">
        <v>80</v>
      </c>
      <c r="AY515" s="17" t="s">
        <v>141</v>
      </c>
      <c r="BE515" s="140">
        <f>IF(N515="základní",J515,0)</f>
        <v>0</v>
      </c>
      <c r="BF515" s="140">
        <f>IF(N515="snížená",J515,0)</f>
        <v>0</v>
      </c>
      <c r="BG515" s="140">
        <f>IF(N515="zákl. přenesená",J515,0)</f>
        <v>0</v>
      </c>
      <c r="BH515" s="140">
        <f>IF(N515="sníž. přenesená",J515,0)</f>
        <v>0</v>
      </c>
      <c r="BI515" s="140">
        <f>IF(N515="nulová",J515,0)</f>
        <v>0</v>
      </c>
      <c r="BJ515" s="17" t="s">
        <v>15</v>
      </c>
      <c r="BK515" s="140">
        <f>ROUND(I515*H515,2)</f>
        <v>0</v>
      </c>
      <c r="BL515" s="17" t="s">
        <v>244</v>
      </c>
      <c r="BM515" s="139" t="s">
        <v>798</v>
      </c>
    </row>
    <row r="516" spans="2:47" s="1" customFormat="1" ht="11.25">
      <c r="B516" s="32"/>
      <c r="D516" s="141" t="s">
        <v>149</v>
      </c>
      <c r="F516" s="142" t="s">
        <v>799</v>
      </c>
      <c r="I516" s="143"/>
      <c r="L516" s="32"/>
      <c r="M516" s="144"/>
      <c r="T516" s="53"/>
      <c r="AT516" s="17" t="s">
        <v>149</v>
      </c>
      <c r="AU516" s="17" t="s">
        <v>80</v>
      </c>
    </row>
    <row r="517" spans="2:51" s="14" customFormat="1" ht="11.25">
      <c r="B517" s="160"/>
      <c r="D517" s="146" t="s">
        <v>151</v>
      </c>
      <c r="E517" s="161" t="s">
        <v>3</v>
      </c>
      <c r="F517" s="162" t="s">
        <v>800</v>
      </c>
      <c r="H517" s="161" t="s">
        <v>3</v>
      </c>
      <c r="I517" s="163"/>
      <c r="L517" s="160"/>
      <c r="M517" s="164"/>
      <c r="T517" s="165"/>
      <c r="AT517" s="161" t="s">
        <v>151</v>
      </c>
      <c r="AU517" s="161" t="s">
        <v>80</v>
      </c>
      <c r="AV517" s="14" t="s">
        <v>15</v>
      </c>
      <c r="AW517" s="14" t="s">
        <v>33</v>
      </c>
      <c r="AX517" s="14" t="s">
        <v>72</v>
      </c>
      <c r="AY517" s="161" t="s">
        <v>141</v>
      </c>
    </row>
    <row r="518" spans="2:51" s="12" customFormat="1" ht="11.25">
      <c r="B518" s="145"/>
      <c r="D518" s="146" t="s">
        <v>151</v>
      </c>
      <c r="E518" s="147" t="s">
        <v>3</v>
      </c>
      <c r="F518" s="148" t="s">
        <v>801</v>
      </c>
      <c r="H518" s="149">
        <v>376.4</v>
      </c>
      <c r="I518" s="150"/>
      <c r="L518" s="145"/>
      <c r="M518" s="151"/>
      <c r="T518" s="152"/>
      <c r="AT518" s="147" t="s">
        <v>151</v>
      </c>
      <c r="AU518" s="147" t="s">
        <v>80</v>
      </c>
      <c r="AV518" s="12" t="s">
        <v>80</v>
      </c>
      <c r="AW518" s="12" t="s">
        <v>33</v>
      </c>
      <c r="AX518" s="12" t="s">
        <v>15</v>
      </c>
      <c r="AY518" s="147" t="s">
        <v>141</v>
      </c>
    </row>
    <row r="519" spans="2:65" s="1" customFormat="1" ht="24.2" customHeight="1">
      <c r="B519" s="127"/>
      <c r="C519" s="166" t="s">
        <v>802</v>
      </c>
      <c r="D519" s="166" t="s">
        <v>245</v>
      </c>
      <c r="E519" s="167" t="s">
        <v>803</v>
      </c>
      <c r="F519" s="168" t="s">
        <v>804</v>
      </c>
      <c r="G519" s="169" t="s">
        <v>146</v>
      </c>
      <c r="H519" s="170">
        <v>197.61</v>
      </c>
      <c r="I519" s="171"/>
      <c r="J519" s="172">
        <f>ROUND(I519*H519,2)</f>
        <v>0</v>
      </c>
      <c r="K519" s="168" t="s">
        <v>147</v>
      </c>
      <c r="L519" s="173"/>
      <c r="M519" s="174" t="s">
        <v>3</v>
      </c>
      <c r="N519" s="175" t="s">
        <v>43</v>
      </c>
      <c r="P519" s="137">
        <f>O519*H519</f>
        <v>0</v>
      </c>
      <c r="Q519" s="137">
        <v>0.0032</v>
      </c>
      <c r="R519" s="137">
        <f>Q519*H519</f>
        <v>0.632352</v>
      </c>
      <c r="S519" s="137">
        <v>0</v>
      </c>
      <c r="T519" s="138">
        <f>S519*H519</f>
        <v>0</v>
      </c>
      <c r="AR519" s="139" t="s">
        <v>347</v>
      </c>
      <c r="AT519" s="139" t="s">
        <v>245</v>
      </c>
      <c r="AU519" s="139" t="s">
        <v>80</v>
      </c>
      <c r="AY519" s="17" t="s">
        <v>141</v>
      </c>
      <c r="BE519" s="140">
        <f>IF(N519="základní",J519,0)</f>
        <v>0</v>
      </c>
      <c r="BF519" s="140">
        <f>IF(N519="snížená",J519,0)</f>
        <v>0</v>
      </c>
      <c r="BG519" s="140">
        <f>IF(N519="zákl. přenesená",J519,0)</f>
        <v>0</v>
      </c>
      <c r="BH519" s="140">
        <f>IF(N519="sníž. přenesená",J519,0)</f>
        <v>0</v>
      </c>
      <c r="BI519" s="140">
        <f>IF(N519="nulová",J519,0)</f>
        <v>0</v>
      </c>
      <c r="BJ519" s="17" t="s">
        <v>15</v>
      </c>
      <c r="BK519" s="140">
        <f>ROUND(I519*H519,2)</f>
        <v>0</v>
      </c>
      <c r="BL519" s="17" t="s">
        <v>244</v>
      </c>
      <c r="BM519" s="139" t="s">
        <v>805</v>
      </c>
    </row>
    <row r="520" spans="2:51" s="12" customFormat="1" ht="11.25">
      <c r="B520" s="145"/>
      <c r="D520" s="146" t="s">
        <v>151</v>
      </c>
      <c r="F520" s="148" t="s">
        <v>806</v>
      </c>
      <c r="H520" s="149">
        <v>197.61</v>
      </c>
      <c r="I520" s="150"/>
      <c r="L520" s="145"/>
      <c r="M520" s="151"/>
      <c r="T520" s="152"/>
      <c r="AT520" s="147" t="s">
        <v>151</v>
      </c>
      <c r="AU520" s="147" t="s">
        <v>80</v>
      </c>
      <c r="AV520" s="12" t="s">
        <v>80</v>
      </c>
      <c r="AW520" s="12" t="s">
        <v>4</v>
      </c>
      <c r="AX520" s="12" t="s">
        <v>15</v>
      </c>
      <c r="AY520" s="147" t="s">
        <v>141</v>
      </c>
    </row>
    <row r="521" spans="2:65" s="1" customFormat="1" ht="24.2" customHeight="1">
      <c r="B521" s="127"/>
      <c r="C521" s="166" t="s">
        <v>807</v>
      </c>
      <c r="D521" s="166" t="s">
        <v>245</v>
      </c>
      <c r="E521" s="167" t="s">
        <v>808</v>
      </c>
      <c r="F521" s="168" t="s">
        <v>809</v>
      </c>
      <c r="G521" s="169" t="s">
        <v>146</v>
      </c>
      <c r="H521" s="170">
        <v>197.61</v>
      </c>
      <c r="I521" s="171"/>
      <c r="J521" s="172">
        <f>ROUND(I521*H521,2)</f>
        <v>0</v>
      </c>
      <c r="K521" s="168" t="s">
        <v>147</v>
      </c>
      <c r="L521" s="173"/>
      <c r="M521" s="174" t="s">
        <v>3</v>
      </c>
      <c r="N521" s="175" t="s">
        <v>43</v>
      </c>
      <c r="P521" s="137">
        <f>O521*H521</f>
        <v>0</v>
      </c>
      <c r="Q521" s="137">
        <v>0.0029</v>
      </c>
      <c r="R521" s="137">
        <f>Q521*H521</f>
        <v>0.573069</v>
      </c>
      <c r="S521" s="137">
        <v>0</v>
      </c>
      <c r="T521" s="138">
        <f>S521*H521</f>
        <v>0</v>
      </c>
      <c r="AR521" s="139" t="s">
        <v>347</v>
      </c>
      <c r="AT521" s="139" t="s">
        <v>245</v>
      </c>
      <c r="AU521" s="139" t="s">
        <v>80</v>
      </c>
      <c r="AY521" s="17" t="s">
        <v>141</v>
      </c>
      <c r="BE521" s="140">
        <f>IF(N521="základní",J521,0)</f>
        <v>0</v>
      </c>
      <c r="BF521" s="140">
        <f>IF(N521="snížená",J521,0)</f>
        <v>0</v>
      </c>
      <c r="BG521" s="140">
        <f>IF(N521="zákl. přenesená",J521,0)</f>
        <v>0</v>
      </c>
      <c r="BH521" s="140">
        <f>IF(N521="sníž. přenesená",J521,0)</f>
        <v>0</v>
      </c>
      <c r="BI521" s="140">
        <f>IF(N521="nulová",J521,0)</f>
        <v>0</v>
      </c>
      <c r="BJ521" s="17" t="s">
        <v>15</v>
      </c>
      <c r="BK521" s="140">
        <f>ROUND(I521*H521,2)</f>
        <v>0</v>
      </c>
      <c r="BL521" s="17" t="s">
        <v>244</v>
      </c>
      <c r="BM521" s="139" t="s">
        <v>810</v>
      </c>
    </row>
    <row r="522" spans="2:51" s="12" customFormat="1" ht="11.25">
      <c r="B522" s="145"/>
      <c r="D522" s="146" t="s">
        <v>151</v>
      </c>
      <c r="F522" s="148" t="s">
        <v>806</v>
      </c>
      <c r="H522" s="149">
        <v>197.61</v>
      </c>
      <c r="I522" s="150"/>
      <c r="L522" s="145"/>
      <c r="M522" s="151"/>
      <c r="T522" s="152"/>
      <c r="AT522" s="147" t="s">
        <v>151</v>
      </c>
      <c r="AU522" s="147" t="s">
        <v>80</v>
      </c>
      <c r="AV522" s="12" t="s">
        <v>80</v>
      </c>
      <c r="AW522" s="12" t="s">
        <v>4</v>
      </c>
      <c r="AX522" s="12" t="s">
        <v>15</v>
      </c>
      <c r="AY522" s="147" t="s">
        <v>141</v>
      </c>
    </row>
    <row r="523" spans="2:65" s="1" customFormat="1" ht="33" customHeight="1">
      <c r="B523" s="127"/>
      <c r="C523" s="128" t="s">
        <v>811</v>
      </c>
      <c r="D523" s="128" t="s">
        <v>143</v>
      </c>
      <c r="E523" s="129" t="s">
        <v>812</v>
      </c>
      <c r="F523" s="130" t="s">
        <v>813</v>
      </c>
      <c r="G523" s="131" t="s">
        <v>146</v>
      </c>
      <c r="H523" s="132">
        <v>188.2</v>
      </c>
      <c r="I523" s="133"/>
      <c r="J523" s="134">
        <f>ROUND(I523*H523,2)</f>
        <v>0</v>
      </c>
      <c r="K523" s="130" t="s">
        <v>147</v>
      </c>
      <c r="L523" s="32"/>
      <c r="M523" s="135" t="s">
        <v>3</v>
      </c>
      <c r="N523" s="136" t="s">
        <v>43</v>
      </c>
      <c r="P523" s="137">
        <f>O523*H523</f>
        <v>0</v>
      </c>
      <c r="Q523" s="137">
        <v>0.00058</v>
      </c>
      <c r="R523" s="137">
        <f>Q523*H523</f>
        <v>0.10915599999999999</v>
      </c>
      <c r="S523" s="137">
        <v>0</v>
      </c>
      <c r="T523" s="138">
        <f>S523*H523</f>
        <v>0</v>
      </c>
      <c r="AR523" s="139" t="s">
        <v>244</v>
      </c>
      <c r="AT523" s="139" t="s">
        <v>143</v>
      </c>
      <c r="AU523" s="139" t="s">
        <v>80</v>
      </c>
      <c r="AY523" s="17" t="s">
        <v>141</v>
      </c>
      <c r="BE523" s="140">
        <f>IF(N523="základní",J523,0)</f>
        <v>0</v>
      </c>
      <c r="BF523" s="140">
        <f>IF(N523="snížená",J523,0)</f>
        <v>0</v>
      </c>
      <c r="BG523" s="140">
        <f>IF(N523="zákl. přenesená",J523,0)</f>
        <v>0</v>
      </c>
      <c r="BH523" s="140">
        <f>IF(N523="sníž. přenesená",J523,0)</f>
        <v>0</v>
      </c>
      <c r="BI523" s="140">
        <f>IF(N523="nulová",J523,0)</f>
        <v>0</v>
      </c>
      <c r="BJ523" s="17" t="s">
        <v>15</v>
      </c>
      <c r="BK523" s="140">
        <f>ROUND(I523*H523,2)</f>
        <v>0</v>
      </c>
      <c r="BL523" s="17" t="s">
        <v>244</v>
      </c>
      <c r="BM523" s="139" t="s">
        <v>814</v>
      </c>
    </row>
    <row r="524" spans="2:47" s="1" customFormat="1" ht="11.25">
      <c r="B524" s="32"/>
      <c r="D524" s="141" t="s">
        <v>149</v>
      </c>
      <c r="F524" s="142" t="s">
        <v>815</v>
      </c>
      <c r="I524" s="143"/>
      <c r="L524" s="32"/>
      <c r="M524" s="144"/>
      <c r="T524" s="53"/>
      <c r="AT524" s="17" t="s">
        <v>149</v>
      </c>
      <c r="AU524" s="17" t="s">
        <v>80</v>
      </c>
    </row>
    <row r="525" spans="2:51" s="12" customFormat="1" ht="11.25">
      <c r="B525" s="145"/>
      <c r="D525" s="146" t="s">
        <v>151</v>
      </c>
      <c r="E525" s="147" t="s">
        <v>3</v>
      </c>
      <c r="F525" s="148" t="s">
        <v>702</v>
      </c>
      <c r="H525" s="149">
        <v>188.2</v>
      </c>
      <c r="I525" s="150"/>
      <c r="L525" s="145"/>
      <c r="M525" s="151"/>
      <c r="T525" s="152"/>
      <c r="AT525" s="147" t="s">
        <v>151</v>
      </c>
      <c r="AU525" s="147" t="s">
        <v>80</v>
      </c>
      <c r="AV525" s="12" t="s">
        <v>80</v>
      </c>
      <c r="AW525" s="12" t="s">
        <v>33</v>
      </c>
      <c r="AX525" s="12" t="s">
        <v>15</v>
      </c>
      <c r="AY525" s="147" t="s">
        <v>141</v>
      </c>
    </row>
    <row r="526" spans="2:65" s="1" customFormat="1" ht="16.5" customHeight="1">
      <c r="B526" s="127"/>
      <c r="C526" s="166" t="s">
        <v>816</v>
      </c>
      <c r="D526" s="166" t="s">
        <v>245</v>
      </c>
      <c r="E526" s="167" t="s">
        <v>817</v>
      </c>
      <c r="F526" s="168" t="s">
        <v>818</v>
      </c>
      <c r="G526" s="169" t="s">
        <v>167</v>
      </c>
      <c r="H526" s="170">
        <v>15.809</v>
      </c>
      <c r="I526" s="171"/>
      <c r="J526" s="172">
        <f>ROUND(I526*H526,2)</f>
        <v>0</v>
      </c>
      <c r="K526" s="168" t="s">
        <v>147</v>
      </c>
      <c r="L526" s="173"/>
      <c r="M526" s="174" t="s">
        <v>3</v>
      </c>
      <c r="N526" s="175" t="s">
        <v>43</v>
      </c>
      <c r="P526" s="137">
        <f>O526*H526</f>
        <v>0</v>
      </c>
      <c r="Q526" s="137">
        <v>0.025</v>
      </c>
      <c r="R526" s="137">
        <f>Q526*H526</f>
        <v>0.395225</v>
      </c>
      <c r="S526" s="137">
        <v>0</v>
      </c>
      <c r="T526" s="138">
        <f>S526*H526</f>
        <v>0</v>
      </c>
      <c r="AR526" s="139" t="s">
        <v>347</v>
      </c>
      <c r="AT526" s="139" t="s">
        <v>245</v>
      </c>
      <c r="AU526" s="139" t="s">
        <v>80</v>
      </c>
      <c r="AY526" s="17" t="s">
        <v>141</v>
      </c>
      <c r="BE526" s="140">
        <f>IF(N526="základní",J526,0)</f>
        <v>0</v>
      </c>
      <c r="BF526" s="140">
        <f>IF(N526="snížená",J526,0)</f>
        <v>0</v>
      </c>
      <c r="BG526" s="140">
        <f>IF(N526="zákl. přenesená",J526,0)</f>
        <v>0</v>
      </c>
      <c r="BH526" s="140">
        <f>IF(N526="sníž. přenesená",J526,0)</f>
        <v>0</v>
      </c>
      <c r="BI526" s="140">
        <f>IF(N526="nulová",J526,0)</f>
        <v>0</v>
      </c>
      <c r="BJ526" s="17" t="s">
        <v>15</v>
      </c>
      <c r="BK526" s="140">
        <f>ROUND(I526*H526,2)</f>
        <v>0</v>
      </c>
      <c r="BL526" s="17" t="s">
        <v>244</v>
      </c>
      <c r="BM526" s="139" t="s">
        <v>819</v>
      </c>
    </row>
    <row r="527" spans="2:51" s="12" customFormat="1" ht="11.25">
      <c r="B527" s="145"/>
      <c r="D527" s="146" t="s">
        <v>151</v>
      </c>
      <c r="E527" s="147" t="s">
        <v>3</v>
      </c>
      <c r="F527" s="148" t="s">
        <v>820</v>
      </c>
      <c r="H527" s="149">
        <v>15.056</v>
      </c>
      <c r="I527" s="150"/>
      <c r="L527" s="145"/>
      <c r="M527" s="151"/>
      <c r="T527" s="152"/>
      <c r="AT527" s="147" t="s">
        <v>151</v>
      </c>
      <c r="AU527" s="147" t="s">
        <v>80</v>
      </c>
      <c r="AV527" s="12" t="s">
        <v>80</v>
      </c>
      <c r="AW527" s="12" t="s">
        <v>33</v>
      </c>
      <c r="AX527" s="12" t="s">
        <v>15</v>
      </c>
      <c r="AY527" s="147" t="s">
        <v>141</v>
      </c>
    </row>
    <row r="528" spans="2:51" s="12" customFormat="1" ht="11.25">
      <c r="B528" s="145"/>
      <c r="D528" s="146" t="s">
        <v>151</v>
      </c>
      <c r="F528" s="148" t="s">
        <v>821</v>
      </c>
      <c r="H528" s="149">
        <v>15.809</v>
      </c>
      <c r="I528" s="150"/>
      <c r="L528" s="145"/>
      <c r="M528" s="151"/>
      <c r="T528" s="152"/>
      <c r="AT528" s="147" t="s">
        <v>151</v>
      </c>
      <c r="AU528" s="147" t="s">
        <v>80</v>
      </c>
      <c r="AV528" s="12" t="s">
        <v>80</v>
      </c>
      <c r="AW528" s="12" t="s">
        <v>4</v>
      </c>
      <c r="AX528" s="12" t="s">
        <v>15</v>
      </c>
      <c r="AY528" s="147" t="s">
        <v>141</v>
      </c>
    </row>
    <row r="529" spans="2:65" s="1" customFormat="1" ht="44.25" customHeight="1">
      <c r="B529" s="127"/>
      <c r="C529" s="128" t="s">
        <v>822</v>
      </c>
      <c r="D529" s="128" t="s">
        <v>143</v>
      </c>
      <c r="E529" s="129" t="s">
        <v>823</v>
      </c>
      <c r="F529" s="130" t="s">
        <v>824</v>
      </c>
      <c r="G529" s="131" t="s">
        <v>205</v>
      </c>
      <c r="H529" s="132">
        <v>2.708</v>
      </c>
      <c r="I529" s="133"/>
      <c r="J529" s="134">
        <f>ROUND(I529*H529,2)</f>
        <v>0</v>
      </c>
      <c r="K529" s="130" t="s">
        <v>147</v>
      </c>
      <c r="L529" s="32"/>
      <c r="M529" s="135" t="s">
        <v>3</v>
      </c>
      <c r="N529" s="136" t="s">
        <v>43</v>
      </c>
      <c r="P529" s="137">
        <f>O529*H529</f>
        <v>0</v>
      </c>
      <c r="Q529" s="137">
        <v>0</v>
      </c>
      <c r="R529" s="137">
        <f>Q529*H529</f>
        <v>0</v>
      </c>
      <c r="S529" s="137">
        <v>0</v>
      </c>
      <c r="T529" s="138">
        <f>S529*H529</f>
        <v>0</v>
      </c>
      <c r="AR529" s="139" t="s">
        <v>244</v>
      </c>
      <c r="AT529" s="139" t="s">
        <v>143</v>
      </c>
      <c r="AU529" s="139" t="s">
        <v>80</v>
      </c>
      <c r="AY529" s="17" t="s">
        <v>141</v>
      </c>
      <c r="BE529" s="140">
        <f>IF(N529="základní",J529,0)</f>
        <v>0</v>
      </c>
      <c r="BF529" s="140">
        <f>IF(N529="snížená",J529,0)</f>
        <v>0</v>
      </c>
      <c r="BG529" s="140">
        <f>IF(N529="zákl. přenesená",J529,0)</f>
        <v>0</v>
      </c>
      <c r="BH529" s="140">
        <f>IF(N529="sníž. přenesená",J529,0)</f>
        <v>0</v>
      </c>
      <c r="BI529" s="140">
        <f>IF(N529="nulová",J529,0)</f>
        <v>0</v>
      </c>
      <c r="BJ529" s="17" t="s">
        <v>15</v>
      </c>
      <c r="BK529" s="140">
        <f>ROUND(I529*H529,2)</f>
        <v>0</v>
      </c>
      <c r="BL529" s="17" t="s">
        <v>244</v>
      </c>
      <c r="BM529" s="139" t="s">
        <v>825</v>
      </c>
    </row>
    <row r="530" spans="2:47" s="1" customFormat="1" ht="11.25">
      <c r="B530" s="32"/>
      <c r="D530" s="141" t="s">
        <v>149</v>
      </c>
      <c r="F530" s="142" t="s">
        <v>826</v>
      </c>
      <c r="I530" s="143"/>
      <c r="L530" s="32"/>
      <c r="M530" s="144"/>
      <c r="T530" s="53"/>
      <c r="AT530" s="17" t="s">
        <v>149</v>
      </c>
      <c r="AU530" s="17" t="s">
        <v>80</v>
      </c>
    </row>
    <row r="531" spans="2:63" s="11" customFormat="1" ht="22.9" customHeight="1">
      <c r="B531" s="115"/>
      <c r="D531" s="116" t="s">
        <v>71</v>
      </c>
      <c r="E531" s="125" t="s">
        <v>827</v>
      </c>
      <c r="F531" s="125" t="s">
        <v>828</v>
      </c>
      <c r="I531" s="118"/>
      <c r="J531" s="126">
        <f>BK531</f>
        <v>0</v>
      </c>
      <c r="L531" s="115"/>
      <c r="M531" s="120"/>
      <c r="P531" s="121">
        <f>SUM(P532:P534)</f>
        <v>0</v>
      </c>
      <c r="R531" s="121">
        <f>SUM(R532:R534)</f>
        <v>0</v>
      </c>
      <c r="T531" s="122">
        <f>SUM(T532:T534)</f>
        <v>0.32725</v>
      </c>
      <c r="AR531" s="116" t="s">
        <v>80</v>
      </c>
      <c r="AT531" s="123" t="s">
        <v>71</v>
      </c>
      <c r="AU531" s="123" t="s">
        <v>15</v>
      </c>
      <c r="AY531" s="116" t="s">
        <v>141</v>
      </c>
      <c r="BK531" s="124">
        <f>SUM(BK532:BK534)</f>
        <v>0</v>
      </c>
    </row>
    <row r="532" spans="2:65" s="1" customFormat="1" ht="21.75" customHeight="1">
      <c r="B532" s="127"/>
      <c r="C532" s="128" t="s">
        <v>829</v>
      </c>
      <c r="D532" s="128" t="s">
        <v>143</v>
      </c>
      <c r="E532" s="129" t="s">
        <v>830</v>
      </c>
      <c r="F532" s="130" t="s">
        <v>831</v>
      </c>
      <c r="G532" s="131" t="s">
        <v>146</v>
      </c>
      <c r="H532" s="132">
        <v>14.875</v>
      </c>
      <c r="I532" s="133"/>
      <c r="J532" s="134">
        <f>ROUND(I532*H532,2)</f>
        <v>0</v>
      </c>
      <c r="K532" s="130" t="s">
        <v>147</v>
      </c>
      <c r="L532" s="32"/>
      <c r="M532" s="135" t="s">
        <v>3</v>
      </c>
      <c r="N532" s="136" t="s">
        <v>43</v>
      </c>
      <c r="P532" s="137">
        <f>O532*H532</f>
        <v>0</v>
      </c>
      <c r="Q532" s="137">
        <v>0</v>
      </c>
      <c r="R532" s="137">
        <f>Q532*H532</f>
        <v>0</v>
      </c>
      <c r="S532" s="137">
        <v>0.022</v>
      </c>
      <c r="T532" s="138">
        <f>S532*H532</f>
        <v>0.32725</v>
      </c>
      <c r="AR532" s="139" t="s">
        <v>244</v>
      </c>
      <c r="AT532" s="139" t="s">
        <v>143</v>
      </c>
      <c r="AU532" s="139" t="s">
        <v>80</v>
      </c>
      <c r="AY532" s="17" t="s">
        <v>141</v>
      </c>
      <c r="BE532" s="140">
        <f>IF(N532="základní",J532,0)</f>
        <v>0</v>
      </c>
      <c r="BF532" s="140">
        <f>IF(N532="snížená",J532,0)</f>
        <v>0</v>
      </c>
      <c r="BG532" s="140">
        <f>IF(N532="zákl. přenesená",J532,0)</f>
        <v>0</v>
      </c>
      <c r="BH532" s="140">
        <f>IF(N532="sníž. přenesená",J532,0)</f>
        <v>0</v>
      </c>
      <c r="BI532" s="140">
        <f>IF(N532="nulová",J532,0)</f>
        <v>0</v>
      </c>
      <c r="BJ532" s="17" t="s">
        <v>15</v>
      </c>
      <c r="BK532" s="140">
        <f>ROUND(I532*H532,2)</f>
        <v>0</v>
      </c>
      <c r="BL532" s="17" t="s">
        <v>244</v>
      </c>
      <c r="BM532" s="139" t="s">
        <v>832</v>
      </c>
    </row>
    <row r="533" spans="2:47" s="1" customFormat="1" ht="11.25">
      <c r="B533" s="32"/>
      <c r="D533" s="141" t="s">
        <v>149</v>
      </c>
      <c r="F533" s="142" t="s">
        <v>833</v>
      </c>
      <c r="I533" s="143"/>
      <c r="L533" s="32"/>
      <c r="M533" s="144"/>
      <c r="T533" s="53"/>
      <c r="AT533" s="17" t="s">
        <v>149</v>
      </c>
      <c r="AU533" s="17" t="s">
        <v>80</v>
      </c>
    </row>
    <row r="534" spans="2:51" s="12" customFormat="1" ht="11.25">
      <c r="B534" s="145"/>
      <c r="D534" s="146" t="s">
        <v>151</v>
      </c>
      <c r="E534" s="147" t="s">
        <v>3</v>
      </c>
      <c r="F534" s="148" t="s">
        <v>834</v>
      </c>
      <c r="H534" s="149">
        <v>14.875</v>
      </c>
      <c r="I534" s="150"/>
      <c r="L534" s="145"/>
      <c r="M534" s="151"/>
      <c r="T534" s="152"/>
      <c r="AT534" s="147" t="s">
        <v>151</v>
      </c>
      <c r="AU534" s="147" t="s">
        <v>80</v>
      </c>
      <c r="AV534" s="12" t="s">
        <v>80</v>
      </c>
      <c r="AW534" s="12" t="s">
        <v>33</v>
      </c>
      <c r="AX534" s="12" t="s">
        <v>15</v>
      </c>
      <c r="AY534" s="147" t="s">
        <v>141</v>
      </c>
    </row>
    <row r="535" spans="2:63" s="11" customFormat="1" ht="22.9" customHeight="1">
      <c r="B535" s="115"/>
      <c r="D535" s="116" t="s">
        <v>71</v>
      </c>
      <c r="E535" s="125" t="s">
        <v>835</v>
      </c>
      <c r="F535" s="125" t="s">
        <v>836</v>
      </c>
      <c r="I535" s="118"/>
      <c r="J535" s="126">
        <f>BK535</f>
        <v>0</v>
      </c>
      <c r="L535" s="115"/>
      <c r="M535" s="120"/>
      <c r="P535" s="121">
        <f>SUM(P536:P603)</f>
        <v>0</v>
      </c>
      <c r="R535" s="121">
        <f>SUM(R536:R603)</f>
        <v>31.95241456</v>
      </c>
      <c r="T535" s="122">
        <f>SUM(T536:T603)</f>
        <v>0</v>
      </c>
      <c r="AR535" s="116" t="s">
        <v>80</v>
      </c>
      <c r="AT535" s="123" t="s">
        <v>71</v>
      </c>
      <c r="AU535" s="123" t="s">
        <v>15</v>
      </c>
      <c r="AY535" s="116" t="s">
        <v>141</v>
      </c>
      <c r="BK535" s="124">
        <f>SUM(BK536:BK603)</f>
        <v>0</v>
      </c>
    </row>
    <row r="536" spans="2:65" s="1" customFormat="1" ht="49.15" customHeight="1">
      <c r="B536" s="127"/>
      <c r="C536" s="128" t="s">
        <v>837</v>
      </c>
      <c r="D536" s="128" t="s">
        <v>143</v>
      </c>
      <c r="E536" s="129" t="s">
        <v>838</v>
      </c>
      <c r="F536" s="130" t="s">
        <v>839</v>
      </c>
      <c r="G536" s="131" t="s">
        <v>146</v>
      </c>
      <c r="H536" s="132">
        <v>58.5</v>
      </c>
      <c r="I536" s="133"/>
      <c r="J536" s="134">
        <f>ROUND(I536*H536,2)</f>
        <v>0</v>
      </c>
      <c r="K536" s="130" t="s">
        <v>147</v>
      </c>
      <c r="L536" s="32"/>
      <c r="M536" s="135" t="s">
        <v>3</v>
      </c>
      <c r="N536" s="136" t="s">
        <v>43</v>
      </c>
      <c r="P536" s="137">
        <f>O536*H536</f>
        <v>0</v>
      </c>
      <c r="Q536" s="137">
        <v>0.01661</v>
      </c>
      <c r="R536" s="137">
        <f>Q536*H536</f>
        <v>0.971685</v>
      </c>
      <c r="S536" s="137">
        <v>0</v>
      </c>
      <c r="T536" s="138">
        <f>S536*H536</f>
        <v>0</v>
      </c>
      <c r="AR536" s="139" t="s">
        <v>244</v>
      </c>
      <c r="AT536" s="139" t="s">
        <v>143</v>
      </c>
      <c r="AU536" s="139" t="s">
        <v>80</v>
      </c>
      <c r="AY536" s="17" t="s">
        <v>141</v>
      </c>
      <c r="BE536" s="140">
        <f>IF(N536="základní",J536,0)</f>
        <v>0</v>
      </c>
      <c r="BF536" s="140">
        <f>IF(N536="snížená",J536,0)</f>
        <v>0</v>
      </c>
      <c r="BG536" s="140">
        <f>IF(N536="zákl. přenesená",J536,0)</f>
        <v>0</v>
      </c>
      <c r="BH536" s="140">
        <f>IF(N536="sníž. přenesená",J536,0)</f>
        <v>0</v>
      </c>
      <c r="BI536" s="140">
        <f>IF(N536="nulová",J536,0)</f>
        <v>0</v>
      </c>
      <c r="BJ536" s="17" t="s">
        <v>15</v>
      </c>
      <c r="BK536" s="140">
        <f>ROUND(I536*H536,2)</f>
        <v>0</v>
      </c>
      <c r="BL536" s="17" t="s">
        <v>244</v>
      </c>
      <c r="BM536" s="139" t="s">
        <v>840</v>
      </c>
    </row>
    <row r="537" spans="2:47" s="1" customFormat="1" ht="11.25">
      <c r="B537" s="32"/>
      <c r="D537" s="141" t="s">
        <v>149</v>
      </c>
      <c r="F537" s="142" t="s">
        <v>841</v>
      </c>
      <c r="I537" s="143"/>
      <c r="L537" s="32"/>
      <c r="M537" s="144"/>
      <c r="T537" s="53"/>
      <c r="AT537" s="17" t="s">
        <v>149</v>
      </c>
      <c r="AU537" s="17" t="s">
        <v>80</v>
      </c>
    </row>
    <row r="538" spans="2:51" s="14" customFormat="1" ht="11.25">
      <c r="B538" s="160"/>
      <c r="D538" s="146" t="s">
        <v>151</v>
      </c>
      <c r="E538" s="161" t="s">
        <v>3</v>
      </c>
      <c r="F538" s="162" t="s">
        <v>842</v>
      </c>
      <c r="H538" s="161" t="s">
        <v>3</v>
      </c>
      <c r="I538" s="163"/>
      <c r="L538" s="160"/>
      <c r="M538" s="164"/>
      <c r="T538" s="165"/>
      <c r="AT538" s="161" t="s">
        <v>151</v>
      </c>
      <c r="AU538" s="161" t="s">
        <v>80</v>
      </c>
      <c r="AV538" s="14" t="s">
        <v>15</v>
      </c>
      <c r="AW538" s="14" t="s">
        <v>33</v>
      </c>
      <c r="AX538" s="14" t="s">
        <v>72</v>
      </c>
      <c r="AY538" s="161" t="s">
        <v>141</v>
      </c>
    </row>
    <row r="539" spans="2:51" s="12" customFormat="1" ht="11.25">
      <c r="B539" s="145"/>
      <c r="D539" s="146" t="s">
        <v>151</v>
      </c>
      <c r="E539" s="147" t="s">
        <v>3</v>
      </c>
      <c r="F539" s="148" t="s">
        <v>843</v>
      </c>
      <c r="H539" s="149">
        <v>24.84</v>
      </c>
      <c r="I539" s="150"/>
      <c r="L539" s="145"/>
      <c r="M539" s="151"/>
      <c r="T539" s="152"/>
      <c r="AT539" s="147" t="s">
        <v>151</v>
      </c>
      <c r="AU539" s="147" t="s">
        <v>80</v>
      </c>
      <c r="AV539" s="12" t="s">
        <v>80</v>
      </c>
      <c r="AW539" s="12" t="s">
        <v>33</v>
      </c>
      <c r="AX539" s="12" t="s">
        <v>72</v>
      </c>
      <c r="AY539" s="147" t="s">
        <v>141</v>
      </c>
    </row>
    <row r="540" spans="2:51" s="12" customFormat="1" ht="11.25">
      <c r="B540" s="145"/>
      <c r="D540" s="146" t="s">
        <v>151</v>
      </c>
      <c r="E540" s="147" t="s">
        <v>3</v>
      </c>
      <c r="F540" s="148" t="s">
        <v>844</v>
      </c>
      <c r="H540" s="149">
        <v>8.28</v>
      </c>
      <c r="I540" s="150"/>
      <c r="L540" s="145"/>
      <c r="M540" s="151"/>
      <c r="T540" s="152"/>
      <c r="AT540" s="147" t="s">
        <v>151</v>
      </c>
      <c r="AU540" s="147" t="s">
        <v>80</v>
      </c>
      <c r="AV540" s="12" t="s">
        <v>80</v>
      </c>
      <c r="AW540" s="12" t="s">
        <v>33</v>
      </c>
      <c r="AX540" s="12" t="s">
        <v>72</v>
      </c>
      <c r="AY540" s="147" t="s">
        <v>141</v>
      </c>
    </row>
    <row r="541" spans="2:51" s="12" customFormat="1" ht="11.25">
      <c r="B541" s="145"/>
      <c r="D541" s="146" t="s">
        <v>151</v>
      </c>
      <c r="E541" s="147" t="s">
        <v>3</v>
      </c>
      <c r="F541" s="148" t="s">
        <v>845</v>
      </c>
      <c r="H541" s="149">
        <v>7.8</v>
      </c>
      <c r="I541" s="150"/>
      <c r="L541" s="145"/>
      <c r="M541" s="151"/>
      <c r="T541" s="152"/>
      <c r="AT541" s="147" t="s">
        <v>151</v>
      </c>
      <c r="AU541" s="147" t="s">
        <v>80</v>
      </c>
      <c r="AV541" s="12" t="s">
        <v>80</v>
      </c>
      <c r="AW541" s="12" t="s">
        <v>33</v>
      </c>
      <c r="AX541" s="12" t="s">
        <v>72</v>
      </c>
      <c r="AY541" s="147" t="s">
        <v>141</v>
      </c>
    </row>
    <row r="542" spans="2:51" s="12" customFormat="1" ht="11.25">
      <c r="B542" s="145"/>
      <c r="D542" s="146" t="s">
        <v>151</v>
      </c>
      <c r="E542" s="147" t="s">
        <v>3</v>
      </c>
      <c r="F542" s="148" t="s">
        <v>846</v>
      </c>
      <c r="H542" s="149">
        <v>3.9</v>
      </c>
      <c r="I542" s="150"/>
      <c r="L542" s="145"/>
      <c r="M542" s="151"/>
      <c r="T542" s="152"/>
      <c r="AT542" s="147" t="s">
        <v>151</v>
      </c>
      <c r="AU542" s="147" t="s">
        <v>80</v>
      </c>
      <c r="AV542" s="12" t="s">
        <v>80</v>
      </c>
      <c r="AW542" s="12" t="s">
        <v>33</v>
      </c>
      <c r="AX542" s="12" t="s">
        <v>72</v>
      </c>
      <c r="AY542" s="147" t="s">
        <v>141</v>
      </c>
    </row>
    <row r="543" spans="2:51" s="12" customFormat="1" ht="11.25">
      <c r="B543" s="145"/>
      <c r="D543" s="146" t="s">
        <v>151</v>
      </c>
      <c r="E543" s="147" t="s">
        <v>3</v>
      </c>
      <c r="F543" s="148" t="s">
        <v>847</v>
      </c>
      <c r="H543" s="149">
        <v>10.8</v>
      </c>
      <c r="I543" s="150"/>
      <c r="L543" s="145"/>
      <c r="M543" s="151"/>
      <c r="T543" s="152"/>
      <c r="AT543" s="147" t="s">
        <v>151</v>
      </c>
      <c r="AU543" s="147" t="s">
        <v>80</v>
      </c>
      <c r="AV543" s="12" t="s">
        <v>80</v>
      </c>
      <c r="AW543" s="12" t="s">
        <v>33</v>
      </c>
      <c r="AX543" s="12" t="s">
        <v>72</v>
      </c>
      <c r="AY543" s="147" t="s">
        <v>141</v>
      </c>
    </row>
    <row r="544" spans="2:51" s="12" customFormat="1" ht="11.25">
      <c r="B544" s="145"/>
      <c r="D544" s="146" t="s">
        <v>151</v>
      </c>
      <c r="E544" s="147" t="s">
        <v>3</v>
      </c>
      <c r="F544" s="148" t="s">
        <v>848</v>
      </c>
      <c r="H544" s="149">
        <v>2.88</v>
      </c>
      <c r="I544" s="150"/>
      <c r="L544" s="145"/>
      <c r="M544" s="151"/>
      <c r="T544" s="152"/>
      <c r="AT544" s="147" t="s">
        <v>151</v>
      </c>
      <c r="AU544" s="147" t="s">
        <v>80</v>
      </c>
      <c r="AV544" s="12" t="s">
        <v>80</v>
      </c>
      <c r="AW544" s="12" t="s">
        <v>33</v>
      </c>
      <c r="AX544" s="12" t="s">
        <v>72</v>
      </c>
      <c r="AY544" s="147" t="s">
        <v>141</v>
      </c>
    </row>
    <row r="545" spans="2:51" s="13" customFormat="1" ht="11.25">
      <c r="B545" s="153"/>
      <c r="D545" s="146" t="s">
        <v>151</v>
      </c>
      <c r="E545" s="154" t="s">
        <v>3</v>
      </c>
      <c r="F545" s="155" t="s">
        <v>153</v>
      </c>
      <c r="H545" s="156">
        <v>58.49999999999999</v>
      </c>
      <c r="I545" s="157"/>
      <c r="L545" s="153"/>
      <c r="M545" s="158"/>
      <c r="T545" s="159"/>
      <c r="AT545" s="154" t="s">
        <v>151</v>
      </c>
      <c r="AU545" s="154" t="s">
        <v>80</v>
      </c>
      <c r="AV545" s="13" t="s">
        <v>86</v>
      </c>
      <c r="AW545" s="13" t="s">
        <v>33</v>
      </c>
      <c r="AX545" s="13" t="s">
        <v>15</v>
      </c>
      <c r="AY545" s="154" t="s">
        <v>141</v>
      </c>
    </row>
    <row r="546" spans="2:65" s="1" customFormat="1" ht="37.9" customHeight="1">
      <c r="B546" s="127"/>
      <c r="C546" s="128" t="s">
        <v>849</v>
      </c>
      <c r="D546" s="128" t="s">
        <v>143</v>
      </c>
      <c r="E546" s="129" t="s">
        <v>850</v>
      </c>
      <c r="F546" s="130" t="s">
        <v>851</v>
      </c>
      <c r="G546" s="131" t="s">
        <v>146</v>
      </c>
      <c r="H546" s="132">
        <v>175.34</v>
      </c>
      <c r="I546" s="133"/>
      <c r="J546" s="134">
        <f>ROUND(I546*H546,2)</f>
        <v>0</v>
      </c>
      <c r="K546" s="130" t="s">
        <v>3</v>
      </c>
      <c r="L546" s="32"/>
      <c r="M546" s="135" t="s">
        <v>3</v>
      </c>
      <c r="N546" s="136" t="s">
        <v>43</v>
      </c>
      <c r="P546" s="137">
        <f>O546*H546</f>
        <v>0</v>
      </c>
      <c r="Q546" s="137">
        <v>0.01506</v>
      </c>
      <c r="R546" s="137">
        <f>Q546*H546</f>
        <v>2.6406204</v>
      </c>
      <c r="S546" s="137">
        <v>0</v>
      </c>
      <c r="T546" s="138">
        <f>S546*H546</f>
        <v>0</v>
      </c>
      <c r="AR546" s="139" t="s">
        <v>244</v>
      </c>
      <c r="AT546" s="139" t="s">
        <v>143</v>
      </c>
      <c r="AU546" s="139" t="s">
        <v>80</v>
      </c>
      <c r="AY546" s="17" t="s">
        <v>141</v>
      </c>
      <c r="BE546" s="140">
        <f>IF(N546="základní",J546,0)</f>
        <v>0</v>
      </c>
      <c r="BF546" s="140">
        <f>IF(N546="snížená",J546,0)</f>
        <v>0</v>
      </c>
      <c r="BG546" s="140">
        <f>IF(N546="zákl. přenesená",J546,0)</f>
        <v>0</v>
      </c>
      <c r="BH546" s="140">
        <f>IF(N546="sníž. přenesená",J546,0)</f>
        <v>0</v>
      </c>
      <c r="BI546" s="140">
        <f>IF(N546="nulová",J546,0)</f>
        <v>0</v>
      </c>
      <c r="BJ546" s="17" t="s">
        <v>15</v>
      </c>
      <c r="BK546" s="140">
        <f>ROUND(I546*H546,2)</f>
        <v>0</v>
      </c>
      <c r="BL546" s="17" t="s">
        <v>244</v>
      </c>
      <c r="BM546" s="139" t="s">
        <v>852</v>
      </c>
    </row>
    <row r="547" spans="2:51" s="12" customFormat="1" ht="11.25">
      <c r="B547" s="145"/>
      <c r="D547" s="146" t="s">
        <v>151</v>
      </c>
      <c r="E547" s="147" t="s">
        <v>3</v>
      </c>
      <c r="F547" s="148" t="s">
        <v>550</v>
      </c>
      <c r="H547" s="149">
        <v>175.34</v>
      </c>
      <c r="I547" s="150"/>
      <c r="L547" s="145"/>
      <c r="M547" s="151"/>
      <c r="T547" s="152"/>
      <c r="AT547" s="147" t="s">
        <v>151</v>
      </c>
      <c r="AU547" s="147" t="s">
        <v>80</v>
      </c>
      <c r="AV547" s="12" t="s">
        <v>80</v>
      </c>
      <c r="AW547" s="12" t="s">
        <v>33</v>
      </c>
      <c r="AX547" s="12" t="s">
        <v>15</v>
      </c>
      <c r="AY547" s="147" t="s">
        <v>141</v>
      </c>
    </row>
    <row r="548" spans="2:65" s="1" customFormat="1" ht="44.25" customHeight="1">
      <c r="B548" s="127"/>
      <c r="C548" s="128" t="s">
        <v>853</v>
      </c>
      <c r="D548" s="128" t="s">
        <v>143</v>
      </c>
      <c r="E548" s="129" t="s">
        <v>854</v>
      </c>
      <c r="F548" s="130" t="s">
        <v>855</v>
      </c>
      <c r="G548" s="131" t="s">
        <v>146</v>
      </c>
      <c r="H548" s="132">
        <v>175.34</v>
      </c>
      <c r="I548" s="133"/>
      <c r="J548" s="134">
        <f>ROUND(I548*H548,2)</f>
        <v>0</v>
      </c>
      <c r="K548" s="130" t="s">
        <v>147</v>
      </c>
      <c r="L548" s="32"/>
      <c r="M548" s="135" t="s">
        <v>3</v>
      </c>
      <c r="N548" s="136" t="s">
        <v>43</v>
      </c>
      <c r="P548" s="137">
        <f>O548*H548</f>
        <v>0</v>
      </c>
      <c r="Q548" s="137">
        <v>0</v>
      </c>
      <c r="R548" s="137">
        <f>Q548*H548</f>
        <v>0</v>
      </c>
      <c r="S548" s="137">
        <v>0</v>
      </c>
      <c r="T548" s="138">
        <f>S548*H548</f>
        <v>0</v>
      </c>
      <c r="AR548" s="139" t="s">
        <v>244</v>
      </c>
      <c r="AT548" s="139" t="s">
        <v>143</v>
      </c>
      <c r="AU548" s="139" t="s">
        <v>80</v>
      </c>
      <c r="AY548" s="17" t="s">
        <v>141</v>
      </c>
      <c r="BE548" s="140">
        <f>IF(N548="základní",J548,0)</f>
        <v>0</v>
      </c>
      <c r="BF548" s="140">
        <f>IF(N548="snížená",J548,0)</f>
        <v>0</v>
      </c>
      <c r="BG548" s="140">
        <f>IF(N548="zákl. přenesená",J548,0)</f>
        <v>0</v>
      </c>
      <c r="BH548" s="140">
        <f>IF(N548="sníž. přenesená",J548,0)</f>
        <v>0</v>
      </c>
      <c r="BI548" s="140">
        <f>IF(N548="nulová",J548,0)</f>
        <v>0</v>
      </c>
      <c r="BJ548" s="17" t="s">
        <v>15</v>
      </c>
      <c r="BK548" s="140">
        <f>ROUND(I548*H548,2)</f>
        <v>0</v>
      </c>
      <c r="BL548" s="17" t="s">
        <v>244</v>
      </c>
      <c r="BM548" s="139" t="s">
        <v>856</v>
      </c>
    </row>
    <row r="549" spans="2:47" s="1" customFormat="1" ht="11.25">
      <c r="B549" s="32"/>
      <c r="D549" s="141" t="s">
        <v>149</v>
      </c>
      <c r="F549" s="142" t="s">
        <v>857</v>
      </c>
      <c r="I549" s="143"/>
      <c r="L549" s="32"/>
      <c r="M549" s="144"/>
      <c r="T549" s="53"/>
      <c r="AT549" s="17" t="s">
        <v>149</v>
      </c>
      <c r="AU549" s="17" t="s">
        <v>80</v>
      </c>
    </row>
    <row r="550" spans="2:65" s="1" customFormat="1" ht="24.2" customHeight="1">
      <c r="B550" s="127"/>
      <c r="C550" s="166" t="s">
        <v>858</v>
      </c>
      <c r="D550" s="166" t="s">
        <v>245</v>
      </c>
      <c r="E550" s="167" t="s">
        <v>859</v>
      </c>
      <c r="F550" s="168" t="s">
        <v>860</v>
      </c>
      <c r="G550" s="169" t="s">
        <v>146</v>
      </c>
      <c r="H550" s="170">
        <v>196.994</v>
      </c>
      <c r="I550" s="171"/>
      <c r="J550" s="172">
        <f>ROUND(I550*H550,2)</f>
        <v>0</v>
      </c>
      <c r="K550" s="168" t="s">
        <v>147</v>
      </c>
      <c r="L550" s="173"/>
      <c r="M550" s="174" t="s">
        <v>3</v>
      </c>
      <c r="N550" s="175" t="s">
        <v>43</v>
      </c>
      <c r="P550" s="137">
        <f>O550*H550</f>
        <v>0</v>
      </c>
      <c r="Q550" s="137">
        <v>0.00014</v>
      </c>
      <c r="R550" s="137">
        <f>Q550*H550</f>
        <v>0.02757916</v>
      </c>
      <c r="S550" s="137">
        <v>0</v>
      </c>
      <c r="T550" s="138">
        <f>S550*H550</f>
        <v>0</v>
      </c>
      <c r="AR550" s="139" t="s">
        <v>347</v>
      </c>
      <c r="AT550" s="139" t="s">
        <v>245</v>
      </c>
      <c r="AU550" s="139" t="s">
        <v>80</v>
      </c>
      <c r="AY550" s="17" t="s">
        <v>141</v>
      </c>
      <c r="BE550" s="140">
        <f>IF(N550="základní",J550,0)</f>
        <v>0</v>
      </c>
      <c r="BF550" s="140">
        <f>IF(N550="snížená",J550,0)</f>
        <v>0</v>
      </c>
      <c r="BG550" s="140">
        <f>IF(N550="zákl. přenesená",J550,0)</f>
        <v>0</v>
      </c>
      <c r="BH550" s="140">
        <f>IF(N550="sníž. přenesená",J550,0)</f>
        <v>0</v>
      </c>
      <c r="BI550" s="140">
        <f>IF(N550="nulová",J550,0)</f>
        <v>0</v>
      </c>
      <c r="BJ550" s="17" t="s">
        <v>15</v>
      </c>
      <c r="BK550" s="140">
        <f>ROUND(I550*H550,2)</f>
        <v>0</v>
      </c>
      <c r="BL550" s="17" t="s">
        <v>244</v>
      </c>
      <c r="BM550" s="139" t="s">
        <v>861</v>
      </c>
    </row>
    <row r="551" spans="2:51" s="12" customFormat="1" ht="11.25">
      <c r="B551" s="145"/>
      <c r="D551" s="146" t="s">
        <v>151</v>
      </c>
      <c r="F551" s="148" t="s">
        <v>862</v>
      </c>
      <c r="H551" s="149">
        <v>196.994</v>
      </c>
      <c r="I551" s="150"/>
      <c r="L551" s="145"/>
      <c r="M551" s="151"/>
      <c r="T551" s="152"/>
      <c r="AT551" s="147" t="s">
        <v>151</v>
      </c>
      <c r="AU551" s="147" t="s">
        <v>80</v>
      </c>
      <c r="AV551" s="12" t="s">
        <v>80</v>
      </c>
      <c r="AW551" s="12" t="s">
        <v>4</v>
      </c>
      <c r="AX551" s="12" t="s">
        <v>15</v>
      </c>
      <c r="AY551" s="147" t="s">
        <v>141</v>
      </c>
    </row>
    <row r="552" spans="2:65" s="1" customFormat="1" ht="37.9" customHeight="1">
      <c r="B552" s="127"/>
      <c r="C552" s="128" t="s">
        <v>863</v>
      </c>
      <c r="D552" s="128" t="s">
        <v>143</v>
      </c>
      <c r="E552" s="129" t="s">
        <v>864</v>
      </c>
      <c r="F552" s="130" t="s">
        <v>865</v>
      </c>
      <c r="G552" s="131" t="s">
        <v>230</v>
      </c>
      <c r="H552" s="132">
        <v>10.5</v>
      </c>
      <c r="I552" s="133"/>
      <c r="J552" s="134">
        <f>ROUND(I552*H552,2)</f>
        <v>0</v>
      </c>
      <c r="K552" s="130" t="s">
        <v>3</v>
      </c>
      <c r="L552" s="32"/>
      <c r="M552" s="135" t="s">
        <v>3</v>
      </c>
      <c r="N552" s="136" t="s">
        <v>43</v>
      </c>
      <c r="P552" s="137">
        <f>O552*H552</f>
        <v>0</v>
      </c>
      <c r="Q552" s="137">
        <v>0.00882</v>
      </c>
      <c r="R552" s="137">
        <f>Q552*H552</f>
        <v>0.09261</v>
      </c>
      <c r="S552" s="137">
        <v>0</v>
      </c>
      <c r="T552" s="138">
        <f>S552*H552</f>
        <v>0</v>
      </c>
      <c r="AR552" s="139" t="s">
        <v>244</v>
      </c>
      <c r="AT552" s="139" t="s">
        <v>143</v>
      </c>
      <c r="AU552" s="139" t="s">
        <v>80</v>
      </c>
      <c r="AY552" s="17" t="s">
        <v>141</v>
      </c>
      <c r="BE552" s="140">
        <f>IF(N552="základní",J552,0)</f>
        <v>0</v>
      </c>
      <c r="BF552" s="140">
        <f>IF(N552="snížená",J552,0)</f>
        <v>0</v>
      </c>
      <c r="BG552" s="140">
        <f>IF(N552="zákl. přenesená",J552,0)</f>
        <v>0</v>
      </c>
      <c r="BH552" s="140">
        <f>IF(N552="sníž. přenesená",J552,0)</f>
        <v>0</v>
      </c>
      <c r="BI552" s="140">
        <f>IF(N552="nulová",J552,0)</f>
        <v>0</v>
      </c>
      <c r="BJ552" s="17" t="s">
        <v>15</v>
      </c>
      <c r="BK552" s="140">
        <f>ROUND(I552*H552,2)</f>
        <v>0</v>
      </c>
      <c r="BL552" s="17" t="s">
        <v>244</v>
      </c>
      <c r="BM552" s="139" t="s">
        <v>866</v>
      </c>
    </row>
    <row r="553" spans="2:51" s="14" customFormat="1" ht="11.25">
      <c r="B553" s="160"/>
      <c r="D553" s="146" t="s">
        <v>151</v>
      </c>
      <c r="E553" s="161" t="s">
        <v>3</v>
      </c>
      <c r="F553" s="162" t="s">
        <v>867</v>
      </c>
      <c r="H553" s="161" t="s">
        <v>3</v>
      </c>
      <c r="I553" s="163"/>
      <c r="L553" s="160"/>
      <c r="M553" s="164"/>
      <c r="T553" s="165"/>
      <c r="AT553" s="161" t="s">
        <v>151</v>
      </c>
      <c r="AU553" s="161" t="s">
        <v>80</v>
      </c>
      <c r="AV553" s="14" t="s">
        <v>15</v>
      </c>
      <c r="AW553" s="14" t="s">
        <v>33</v>
      </c>
      <c r="AX553" s="14" t="s">
        <v>72</v>
      </c>
      <c r="AY553" s="161" t="s">
        <v>141</v>
      </c>
    </row>
    <row r="554" spans="2:51" s="12" customFormat="1" ht="11.25">
      <c r="B554" s="145"/>
      <c r="D554" s="146" t="s">
        <v>151</v>
      </c>
      <c r="E554" s="147" t="s">
        <v>3</v>
      </c>
      <c r="F554" s="148" t="s">
        <v>868</v>
      </c>
      <c r="H554" s="149">
        <v>10.5</v>
      </c>
      <c r="I554" s="150"/>
      <c r="L554" s="145"/>
      <c r="M554" s="151"/>
      <c r="T554" s="152"/>
      <c r="AT554" s="147" t="s">
        <v>151</v>
      </c>
      <c r="AU554" s="147" t="s">
        <v>80</v>
      </c>
      <c r="AV554" s="12" t="s">
        <v>80</v>
      </c>
      <c r="AW554" s="12" t="s">
        <v>33</v>
      </c>
      <c r="AX554" s="12" t="s">
        <v>15</v>
      </c>
      <c r="AY554" s="147" t="s">
        <v>141</v>
      </c>
    </row>
    <row r="555" spans="2:65" s="1" customFormat="1" ht="37.9" customHeight="1">
      <c r="B555" s="127"/>
      <c r="C555" s="128" t="s">
        <v>869</v>
      </c>
      <c r="D555" s="128" t="s">
        <v>143</v>
      </c>
      <c r="E555" s="129" t="s">
        <v>870</v>
      </c>
      <c r="F555" s="130" t="s">
        <v>871</v>
      </c>
      <c r="G555" s="131" t="s">
        <v>146</v>
      </c>
      <c r="H555" s="132">
        <v>4.9</v>
      </c>
      <c r="I555" s="133"/>
      <c r="J555" s="134">
        <f>ROUND(I555*H555,2)</f>
        <v>0</v>
      </c>
      <c r="K555" s="130" t="s">
        <v>3</v>
      </c>
      <c r="L555" s="32"/>
      <c r="M555" s="135" t="s">
        <v>3</v>
      </c>
      <c r="N555" s="136" t="s">
        <v>43</v>
      </c>
      <c r="P555" s="137">
        <f>O555*H555</f>
        <v>0</v>
      </c>
      <c r="Q555" s="137">
        <v>0.01221</v>
      </c>
      <c r="R555" s="137">
        <f>Q555*H555</f>
        <v>0.05982900000000001</v>
      </c>
      <c r="S555" s="137">
        <v>0</v>
      </c>
      <c r="T555" s="138">
        <f>S555*H555</f>
        <v>0</v>
      </c>
      <c r="AR555" s="139" t="s">
        <v>244</v>
      </c>
      <c r="AT555" s="139" t="s">
        <v>143</v>
      </c>
      <c r="AU555" s="139" t="s">
        <v>80</v>
      </c>
      <c r="AY555" s="17" t="s">
        <v>141</v>
      </c>
      <c r="BE555" s="140">
        <f>IF(N555="základní",J555,0)</f>
        <v>0</v>
      </c>
      <c r="BF555" s="140">
        <f>IF(N555="snížená",J555,0)</f>
        <v>0</v>
      </c>
      <c r="BG555" s="140">
        <f>IF(N555="zákl. přenesená",J555,0)</f>
        <v>0</v>
      </c>
      <c r="BH555" s="140">
        <f>IF(N555="sníž. přenesená",J555,0)</f>
        <v>0</v>
      </c>
      <c r="BI555" s="140">
        <f>IF(N555="nulová",J555,0)</f>
        <v>0</v>
      </c>
      <c r="BJ555" s="17" t="s">
        <v>15</v>
      </c>
      <c r="BK555" s="140">
        <f>ROUND(I555*H555,2)</f>
        <v>0</v>
      </c>
      <c r="BL555" s="17" t="s">
        <v>244</v>
      </c>
      <c r="BM555" s="139" t="s">
        <v>872</v>
      </c>
    </row>
    <row r="556" spans="2:51" s="12" customFormat="1" ht="11.25">
      <c r="B556" s="145"/>
      <c r="D556" s="146" t="s">
        <v>151</v>
      </c>
      <c r="E556" s="147" t="s">
        <v>3</v>
      </c>
      <c r="F556" s="148" t="s">
        <v>873</v>
      </c>
      <c r="H556" s="149">
        <v>4.9</v>
      </c>
      <c r="I556" s="150"/>
      <c r="L556" s="145"/>
      <c r="M556" s="151"/>
      <c r="T556" s="152"/>
      <c r="AT556" s="147" t="s">
        <v>151</v>
      </c>
      <c r="AU556" s="147" t="s">
        <v>80</v>
      </c>
      <c r="AV556" s="12" t="s">
        <v>80</v>
      </c>
      <c r="AW556" s="12" t="s">
        <v>33</v>
      </c>
      <c r="AX556" s="12" t="s">
        <v>15</v>
      </c>
      <c r="AY556" s="147" t="s">
        <v>141</v>
      </c>
    </row>
    <row r="557" spans="2:65" s="1" customFormat="1" ht="37.9" customHeight="1">
      <c r="B557" s="127"/>
      <c r="C557" s="128" t="s">
        <v>874</v>
      </c>
      <c r="D557" s="128" t="s">
        <v>143</v>
      </c>
      <c r="E557" s="129" t="s">
        <v>875</v>
      </c>
      <c r="F557" s="130" t="s">
        <v>876</v>
      </c>
      <c r="G557" s="131" t="s">
        <v>146</v>
      </c>
      <c r="H557" s="132">
        <v>6.8</v>
      </c>
      <c r="I557" s="133"/>
      <c r="J557" s="134">
        <f>ROUND(I557*H557,2)</f>
        <v>0</v>
      </c>
      <c r="K557" s="130" t="s">
        <v>3</v>
      </c>
      <c r="L557" s="32"/>
      <c r="M557" s="135" t="s">
        <v>3</v>
      </c>
      <c r="N557" s="136" t="s">
        <v>43</v>
      </c>
      <c r="P557" s="137">
        <f>O557*H557</f>
        <v>0</v>
      </c>
      <c r="Q557" s="137">
        <v>0.01221</v>
      </c>
      <c r="R557" s="137">
        <f>Q557*H557</f>
        <v>0.083028</v>
      </c>
      <c r="S557" s="137">
        <v>0</v>
      </c>
      <c r="T557" s="138">
        <f>S557*H557</f>
        <v>0</v>
      </c>
      <c r="AR557" s="139" t="s">
        <v>244</v>
      </c>
      <c r="AT557" s="139" t="s">
        <v>143</v>
      </c>
      <c r="AU557" s="139" t="s">
        <v>80</v>
      </c>
      <c r="AY557" s="17" t="s">
        <v>141</v>
      </c>
      <c r="BE557" s="140">
        <f>IF(N557="základní",J557,0)</f>
        <v>0</v>
      </c>
      <c r="BF557" s="140">
        <f>IF(N557="snížená",J557,0)</f>
        <v>0</v>
      </c>
      <c r="BG557" s="140">
        <f>IF(N557="zákl. přenesená",J557,0)</f>
        <v>0</v>
      </c>
      <c r="BH557" s="140">
        <f>IF(N557="sníž. přenesená",J557,0)</f>
        <v>0</v>
      </c>
      <c r="BI557" s="140">
        <f>IF(N557="nulová",J557,0)</f>
        <v>0</v>
      </c>
      <c r="BJ557" s="17" t="s">
        <v>15</v>
      </c>
      <c r="BK557" s="140">
        <f>ROUND(I557*H557,2)</f>
        <v>0</v>
      </c>
      <c r="BL557" s="17" t="s">
        <v>244</v>
      </c>
      <c r="BM557" s="139" t="s">
        <v>877</v>
      </c>
    </row>
    <row r="558" spans="2:51" s="14" customFormat="1" ht="11.25">
      <c r="B558" s="160"/>
      <c r="D558" s="146" t="s">
        <v>151</v>
      </c>
      <c r="E558" s="161" t="s">
        <v>3</v>
      </c>
      <c r="F558" s="162" t="s">
        <v>878</v>
      </c>
      <c r="H558" s="161" t="s">
        <v>3</v>
      </c>
      <c r="I558" s="163"/>
      <c r="L558" s="160"/>
      <c r="M558" s="164"/>
      <c r="T558" s="165"/>
      <c r="AT558" s="161" t="s">
        <v>151</v>
      </c>
      <c r="AU558" s="161" t="s">
        <v>80</v>
      </c>
      <c r="AV558" s="14" t="s">
        <v>15</v>
      </c>
      <c r="AW558" s="14" t="s">
        <v>33</v>
      </c>
      <c r="AX558" s="14" t="s">
        <v>72</v>
      </c>
      <c r="AY558" s="161" t="s">
        <v>141</v>
      </c>
    </row>
    <row r="559" spans="2:51" s="12" customFormat="1" ht="11.25">
      <c r="B559" s="145"/>
      <c r="D559" s="146" t="s">
        <v>151</v>
      </c>
      <c r="E559" s="147" t="s">
        <v>3</v>
      </c>
      <c r="F559" s="148" t="s">
        <v>879</v>
      </c>
      <c r="H559" s="149">
        <v>6.8</v>
      </c>
      <c r="I559" s="150"/>
      <c r="L559" s="145"/>
      <c r="M559" s="151"/>
      <c r="T559" s="152"/>
      <c r="AT559" s="147" t="s">
        <v>151</v>
      </c>
      <c r="AU559" s="147" t="s">
        <v>80</v>
      </c>
      <c r="AV559" s="12" t="s">
        <v>80</v>
      </c>
      <c r="AW559" s="12" t="s">
        <v>33</v>
      </c>
      <c r="AX559" s="12" t="s">
        <v>15</v>
      </c>
      <c r="AY559" s="147" t="s">
        <v>141</v>
      </c>
    </row>
    <row r="560" spans="2:65" s="1" customFormat="1" ht="33" customHeight="1">
      <c r="B560" s="127"/>
      <c r="C560" s="128" t="s">
        <v>880</v>
      </c>
      <c r="D560" s="128" t="s">
        <v>143</v>
      </c>
      <c r="E560" s="129" t="s">
        <v>881</v>
      </c>
      <c r="F560" s="130" t="s">
        <v>882</v>
      </c>
      <c r="G560" s="131" t="s">
        <v>146</v>
      </c>
      <c r="H560" s="132">
        <v>17.71</v>
      </c>
      <c r="I560" s="133"/>
      <c r="J560" s="134">
        <f>ROUND(I560*H560,2)</f>
        <v>0</v>
      </c>
      <c r="K560" s="130" t="s">
        <v>147</v>
      </c>
      <c r="L560" s="32"/>
      <c r="M560" s="135" t="s">
        <v>3</v>
      </c>
      <c r="N560" s="136" t="s">
        <v>43</v>
      </c>
      <c r="P560" s="137">
        <f>O560*H560</f>
        <v>0</v>
      </c>
      <c r="Q560" s="137">
        <v>0</v>
      </c>
      <c r="R560" s="137">
        <f>Q560*H560</f>
        <v>0</v>
      </c>
      <c r="S560" s="137">
        <v>0</v>
      </c>
      <c r="T560" s="138">
        <f>S560*H560</f>
        <v>0</v>
      </c>
      <c r="AR560" s="139" t="s">
        <v>244</v>
      </c>
      <c r="AT560" s="139" t="s">
        <v>143</v>
      </c>
      <c r="AU560" s="139" t="s">
        <v>80</v>
      </c>
      <c r="AY560" s="17" t="s">
        <v>141</v>
      </c>
      <c r="BE560" s="140">
        <f>IF(N560="základní",J560,0)</f>
        <v>0</v>
      </c>
      <c r="BF560" s="140">
        <f>IF(N560="snížená",J560,0)</f>
        <v>0</v>
      </c>
      <c r="BG560" s="140">
        <f>IF(N560="zákl. přenesená",J560,0)</f>
        <v>0</v>
      </c>
      <c r="BH560" s="140">
        <f>IF(N560="sníž. přenesená",J560,0)</f>
        <v>0</v>
      </c>
      <c r="BI560" s="140">
        <f>IF(N560="nulová",J560,0)</f>
        <v>0</v>
      </c>
      <c r="BJ560" s="17" t="s">
        <v>15</v>
      </c>
      <c r="BK560" s="140">
        <f>ROUND(I560*H560,2)</f>
        <v>0</v>
      </c>
      <c r="BL560" s="17" t="s">
        <v>244</v>
      </c>
      <c r="BM560" s="139" t="s">
        <v>883</v>
      </c>
    </row>
    <row r="561" spans="2:47" s="1" customFormat="1" ht="11.25">
      <c r="B561" s="32"/>
      <c r="D561" s="141" t="s">
        <v>149</v>
      </c>
      <c r="F561" s="142" t="s">
        <v>884</v>
      </c>
      <c r="I561" s="143"/>
      <c r="L561" s="32"/>
      <c r="M561" s="144"/>
      <c r="T561" s="53"/>
      <c r="AT561" s="17" t="s">
        <v>149</v>
      </c>
      <c r="AU561" s="17" t="s">
        <v>80</v>
      </c>
    </row>
    <row r="562" spans="2:51" s="12" customFormat="1" ht="11.25">
      <c r="B562" s="145"/>
      <c r="D562" s="146" t="s">
        <v>151</v>
      </c>
      <c r="E562" s="147" t="s">
        <v>3</v>
      </c>
      <c r="F562" s="148" t="s">
        <v>885</v>
      </c>
      <c r="H562" s="149">
        <v>20.91</v>
      </c>
      <c r="I562" s="150"/>
      <c r="L562" s="145"/>
      <c r="M562" s="151"/>
      <c r="T562" s="152"/>
      <c r="AT562" s="147" t="s">
        <v>151</v>
      </c>
      <c r="AU562" s="147" t="s">
        <v>80</v>
      </c>
      <c r="AV562" s="12" t="s">
        <v>80</v>
      </c>
      <c r="AW562" s="12" t="s">
        <v>33</v>
      </c>
      <c r="AX562" s="12" t="s">
        <v>72</v>
      </c>
      <c r="AY562" s="147" t="s">
        <v>141</v>
      </c>
    </row>
    <row r="563" spans="2:51" s="12" customFormat="1" ht="11.25">
      <c r="B563" s="145"/>
      <c r="D563" s="146" t="s">
        <v>151</v>
      </c>
      <c r="E563" s="147" t="s">
        <v>3</v>
      </c>
      <c r="F563" s="148" t="s">
        <v>886</v>
      </c>
      <c r="H563" s="149">
        <v>-3.2</v>
      </c>
      <c r="I563" s="150"/>
      <c r="L563" s="145"/>
      <c r="M563" s="151"/>
      <c r="T563" s="152"/>
      <c r="AT563" s="147" t="s">
        <v>151</v>
      </c>
      <c r="AU563" s="147" t="s">
        <v>80</v>
      </c>
      <c r="AV563" s="12" t="s">
        <v>80</v>
      </c>
      <c r="AW563" s="12" t="s">
        <v>33</v>
      </c>
      <c r="AX563" s="12" t="s">
        <v>72</v>
      </c>
      <c r="AY563" s="147" t="s">
        <v>141</v>
      </c>
    </row>
    <row r="564" spans="2:51" s="13" customFormat="1" ht="11.25">
      <c r="B564" s="153"/>
      <c r="D564" s="146" t="s">
        <v>151</v>
      </c>
      <c r="E564" s="154" t="s">
        <v>3</v>
      </c>
      <c r="F564" s="155" t="s">
        <v>153</v>
      </c>
      <c r="H564" s="156">
        <v>17.71</v>
      </c>
      <c r="I564" s="157"/>
      <c r="L564" s="153"/>
      <c r="M564" s="158"/>
      <c r="T564" s="159"/>
      <c r="AT564" s="154" t="s">
        <v>151</v>
      </c>
      <c r="AU564" s="154" t="s">
        <v>80</v>
      </c>
      <c r="AV564" s="13" t="s">
        <v>86</v>
      </c>
      <c r="AW564" s="13" t="s">
        <v>33</v>
      </c>
      <c r="AX564" s="13" t="s">
        <v>15</v>
      </c>
      <c r="AY564" s="154" t="s">
        <v>141</v>
      </c>
    </row>
    <row r="565" spans="2:65" s="1" customFormat="1" ht="16.5" customHeight="1">
      <c r="B565" s="127"/>
      <c r="C565" s="166" t="s">
        <v>887</v>
      </c>
      <c r="D565" s="166" t="s">
        <v>245</v>
      </c>
      <c r="E565" s="167" t="s">
        <v>888</v>
      </c>
      <c r="F565" s="168" t="s">
        <v>889</v>
      </c>
      <c r="G565" s="169" t="s">
        <v>146</v>
      </c>
      <c r="H565" s="170">
        <v>18.064</v>
      </c>
      <c r="I565" s="171"/>
      <c r="J565" s="172">
        <f>ROUND(I565*H565,2)</f>
        <v>0</v>
      </c>
      <c r="K565" s="168" t="s">
        <v>147</v>
      </c>
      <c r="L565" s="173"/>
      <c r="M565" s="174" t="s">
        <v>3</v>
      </c>
      <c r="N565" s="175" t="s">
        <v>43</v>
      </c>
      <c r="P565" s="137">
        <f>O565*H565</f>
        <v>0</v>
      </c>
      <c r="Q565" s="137">
        <v>0.0378</v>
      </c>
      <c r="R565" s="137">
        <f>Q565*H565</f>
        <v>0.6828192</v>
      </c>
      <c r="S565" s="137">
        <v>0</v>
      </c>
      <c r="T565" s="138">
        <f>S565*H565</f>
        <v>0</v>
      </c>
      <c r="AR565" s="139" t="s">
        <v>347</v>
      </c>
      <c r="AT565" s="139" t="s">
        <v>245</v>
      </c>
      <c r="AU565" s="139" t="s">
        <v>80</v>
      </c>
      <c r="AY565" s="17" t="s">
        <v>141</v>
      </c>
      <c r="BE565" s="140">
        <f>IF(N565="základní",J565,0)</f>
        <v>0</v>
      </c>
      <c r="BF565" s="140">
        <f>IF(N565="snížená",J565,0)</f>
        <v>0</v>
      </c>
      <c r="BG565" s="140">
        <f>IF(N565="zákl. přenesená",J565,0)</f>
        <v>0</v>
      </c>
      <c r="BH565" s="140">
        <f>IF(N565="sníž. přenesená",J565,0)</f>
        <v>0</v>
      </c>
      <c r="BI565" s="140">
        <f>IF(N565="nulová",J565,0)</f>
        <v>0</v>
      </c>
      <c r="BJ565" s="17" t="s">
        <v>15</v>
      </c>
      <c r="BK565" s="140">
        <f>ROUND(I565*H565,2)</f>
        <v>0</v>
      </c>
      <c r="BL565" s="17" t="s">
        <v>244</v>
      </c>
      <c r="BM565" s="139" t="s">
        <v>890</v>
      </c>
    </row>
    <row r="566" spans="2:51" s="12" customFormat="1" ht="11.25">
      <c r="B566" s="145"/>
      <c r="D566" s="146" t="s">
        <v>151</v>
      </c>
      <c r="F566" s="148" t="s">
        <v>891</v>
      </c>
      <c r="H566" s="149">
        <v>18.064</v>
      </c>
      <c r="I566" s="150"/>
      <c r="L566" s="145"/>
      <c r="M566" s="151"/>
      <c r="T566" s="152"/>
      <c r="AT566" s="147" t="s">
        <v>151</v>
      </c>
      <c r="AU566" s="147" t="s">
        <v>80</v>
      </c>
      <c r="AV566" s="12" t="s">
        <v>80</v>
      </c>
      <c r="AW566" s="12" t="s">
        <v>4</v>
      </c>
      <c r="AX566" s="12" t="s">
        <v>15</v>
      </c>
      <c r="AY566" s="147" t="s">
        <v>141</v>
      </c>
    </row>
    <row r="567" spans="2:65" s="1" customFormat="1" ht="33" customHeight="1">
      <c r="B567" s="127"/>
      <c r="C567" s="128" t="s">
        <v>892</v>
      </c>
      <c r="D567" s="128" t="s">
        <v>143</v>
      </c>
      <c r="E567" s="129" t="s">
        <v>881</v>
      </c>
      <c r="F567" s="130" t="s">
        <v>882</v>
      </c>
      <c r="G567" s="131" t="s">
        <v>146</v>
      </c>
      <c r="H567" s="132">
        <v>158.235</v>
      </c>
      <c r="I567" s="133"/>
      <c r="J567" s="134">
        <f>ROUND(I567*H567,2)</f>
        <v>0</v>
      </c>
      <c r="K567" s="130" t="s">
        <v>147</v>
      </c>
      <c r="L567" s="32"/>
      <c r="M567" s="135" t="s">
        <v>3</v>
      </c>
      <c r="N567" s="136" t="s">
        <v>43</v>
      </c>
      <c r="P567" s="137">
        <f>O567*H567</f>
        <v>0</v>
      </c>
      <c r="Q567" s="137">
        <v>0</v>
      </c>
      <c r="R567" s="137">
        <f>Q567*H567</f>
        <v>0</v>
      </c>
      <c r="S567" s="137">
        <v>0</v>
      </c>
      <c r="T567" s="138">
        <f>S567*H567</f>
        <v>0</v>
      </c>
      <c r="AR567" s="139" t="s">
        <v>244</v>
      </c>
      <c r="AT567" s="139" t="s">
        <v>143</v>
      </c>
      <c r="AU567" s="139" t="s">
        <v>80</v>
      </c>
      <c r="AY567" s="17" t="s">
        <v>141</v>
      </c>
      <c r="BE567" s="140">
        <f>IF(N567="základní",J567,0)</f>
        <v>0</v>
      </c>
      <c r="BF567" s="140">
        <f>IF(N567="snížená",J567,0)</f>
        <v>0</v>
      </c>
      <c r="BG567" s="140">
        <f>IF(N567="zákl. přenesená",J567,0)</f>
        <v>0</v>
      </c>
      <c r="BH567" s="140">
        <f>IF(N567="sníž. přenesená",J567,0)</f>
        <v>0</v>
      </c>
      <c r="BI567" s="140">
        <f>IF(N567="nulová",J567,0)</f>
        <v>0</v>
      </c>
      <c r="BJ567" s="17" t="s">
        <v>15</v>
      </c>
      <c r="BK567" s="140">
        <f>ROUND(I567*H567,2)</f>
        <v>0</v>
      </c>
      <c r="BL567" s="17" t="s">
        <v>244</v>
      </c>
      <c r="BM567" s="139" t="s">
        <v>893</v>
      </c>
    </row>
    <row r="568" spans="2:47" s="1" customFormat="1" ht="11.25">
      <c r="B568" s="32"/>
      <c r="D568" s="141" t="s">
        <v>149</v>
      </c>
      <c r="F568" s="142" t="s">
        <v>884</v>
      </c>
      <c r="I568" s="143"/>
      <c r="L568" s="32"/>
      <c r="M568" s="144"/>
      <c r="T568" s="53"/>
      <c r="AT568" s="17" t="s">
        <v>149</v>
      </c>
      <c r="AU568" s="17" t="s">
        <v>80</v>
      </c>
    </row>
    <row r="569" spans="2:51" s="12" customFormat="1" ht="11.25">
      <c r="B569" s="145"/>
      <c r="D569" s="146" t="s">
        <v>151</v>
      </c>
      <c r="E569" s="147" t="s">
        <v>3</v>
      </c>
      <c r="F569" s="148" t="s">
        <v>894</v>
      </c>
      <c r="H569" s="149">
        <v>172.175</v>
      </c>
      <c r="I569" s="150"/>
      <c r="L569" s="145"/>
      <c r="M569" s="151"/>
      <c r="T569" s="152"/>
      <c r="AT569" s="147" t="s">
        <v>151</v>
      </c>
      <c r="AU569" s="147" t="s">
        <v>80</v>
      </c>
      <c r="AV569" s="12" t="s">
        <v>80</v>
      </c>
      <c r="AW569" s="12" t="s">
        <v>33</v>
      </c>
      <c r="AX569" s="12" t="s">
        <v>72</v>
      </c>
      <c r="AY569" s="147" t="s">
        <v>141</v>
      </c>
    </row>
    <row r="570" spans="2:51" s="12" customFormat="1" ht="11.25">
      <c r="B570" s="145"/>
      <c r="D570" s="146" t="s">
        <v>151</v>
      </c>
      <c r="E570" s="147" t="s">
        <v>3</v>
      </c>
      <c r="F570" s="148" t="s">
        <v>895</v>
      </c>
      <c r="H570" s="149">
        <v>-13.94</v>
      </c>
      <c r="I570" s="150"/>
      <c r="L570" s="145"/>
      <c r="M570" s="151"/>
      <c r="T570" s="152"/>
      <c r="AT570" s="147" t="s">
        <v>151</v>
      </c>
      <c r="AU570" s="147" t="s">
        <v>80</v>
      </c>
      <c r="AV570" s="12" t="s">
        <v>80</v>
      </c>
      <c r="AW570" s="12" t="s">
        <v>33</v>
      </c>
      <c r="AX570" s="12" t="s">
        <v>72</v>
      </c>
      <c r="AY570" s="147" t="s">
        <v>141</v>
      </c>
    </row>
    <row r="571" spans="2:51" s="13" customFormat="1" ht="11.25">
      <c r="B571" s="153"/>
      <c r="D571" s="146" t="s">
        <v>151</v>
      </c>
      <c r="E571" s="154" t="s">
        <v>3</v>
      </c>
      <c r="F571" s="155" t="s">
        <v>153</v>
      </c>
      <c r="H571" s="156">
        <v>158.235</v>
      </c>
      <c r="I571" s="157"/>
      <c r="L571" s="153"/>
      <c r="M571" s="158"/>
      <c r="T571" s="159"/>
      <c r="AT571" s="154" t="s">
        <v>151</v>
      </c>
      <c r="AU571" s="154" t="s">
        <v>80</v>
      </c>
      <c r="AV571" s="13" t="s">
        <v>86</v>
      </c>
      <c r="AW571" s="13" t="s">
        <v>33</v>
      </c>
      <c r="AX571" s="13" t="s">
        <v>15</v>
      </c>
      <c r="AY571" s="154" t="s">
        <v>141</v>
      </c>
    </row>
    <row r="572" spans="2:65" s="1" customFormat="1" ht="16.5" customHeight="1">
      <c r="B572" s="127"/>
      <c r="C572" s="166" t="s">
        <v>896</v>
      </c>
      <c r="D572" s="166" t="s">
        <v>245</v>
      </c>
      <c r="E572" s="167" t="s">
        <v>897</v>
      </c>
      <c r="F572" s="168" t="s">
        <v>898</v>
      </c>
      <c r="G572" s="169" t="s">
        <v>146</v>
      </c>
      <c r="H572" s="170">
        <v>161.4</v>
      </c>
      <c r="I572" s="171"/>
      <c r="J572" s="172">
        <f>ROUND(I572*H572,2)</f>
        <v>0</v>
      </c>
      <c r="K572" s="168" t="s">
        <v>147</v>
      </c>
      <c r="L572" s="173"/>
      <c r="M572" s="174" t="s">
        <v>3</v>
      </c>
      <c r="N572" s="175" t="s">
        <v>43</v>
      </c>
      <c r="P572" s="137">
        <f>O572*H572</f>
        <v>0</v>
      </c>
      <c r="Q572" s="137">
        <v>0.0432</v>
      </c>
      <c r="R572" s="137">
        <f>Q572*H572</f>
        <v>6.972480000000001</v>
      </c>
      <c r="S572" s="137">
        <v>0</v>
      </c>
      <c r="T572" s="138">
        <f>S572*H572</f>
        <v>0</v>
      </c>
      <c r="AR572" s="139" t="s">
        <v>347</v>
      </c>
      <c r="AT572" s="139" t="s">
        <v>245</v>
      </c>
      <c r="AU572" s="139" t="s">
        <v>80</v>
      </c>
      <c r="AY572" s="17" t="s">
        <v>141</v>
      </c>
      <c r="BE572" s="140">
        <f>IF(N572="základní",J572,0)</f>
        <v>0</v>
      </c>
      <c r="BF572" s="140">
        <f>IF(N572="snížená",J572,0)</f>
        <v>0</v>
      </c>
      <c r="BG572" s="140">
        <f>IF(N572="zákl. přenesená",J572,0)</f>
        <v>0</v>
      </c>
      <c r="BH572" s="140">
        <f>IF(N572="sníž. přenesená",J572,0)</f>
        <v>0</v>
      </c>
      <c r="BI572" s="140">
        <f>IF(N572="nulová",J572,0)</f>
        <v>0</v>
      </c>
      <c r="BJ572" s="17" t="s">
        <v>15</v>
      </c>
      <c r="BK572" s="140">
        <f>ROUND(I572*H572,2)</f>
        <v>0</v>
      </c>
      <c r="BL572" s="17" t="s">
        <v>244</v>
      </c>
      <c r="BM572" s="139" t="s">
        <v>899</v>
      </c>
    </row>
    <row r="573" spans="2:51" s="12" customFormat="1" ht="11.25">
      <c r="B573" s="145"/>
      <c r="D573" s="146" t="s">
        <v>151</v>
      </c>
      <c r="F573" s="148" t="s">
        <v>900</v>
      </c>
      <c r="H573" s="149">
        <v>161.4</v>
      </c>
      <c r="I573" s="150"/>
      <c r="L573" s="145"/>
      <c r="M573" s="151"/>
      <c r="T573" s="152"/>
      <c r="AT573" s="147" t="s">
        <v>151</v>
      </c>
      <c r="AU573" s="147" t="s">
        <v>80</v>
      </c>
      <c r="AV573" s="12" t="s">
        <v>80</v>
      </c>
      <c r="AW573" s="12" t="s">
        <v>4</v>
      </c>
      <c r="AX573" s="12" t="s">
        <v>15</v>
      </c>
      <c r="AY573" s="147" t="s">
        <v>141</v>
      </c>
    </row>
    <row r="574" spans="2:65" s="1" customFormat="1" ht="33" customHeight="1">
      <c r="B574" s="127"/>
      <c r="C574" s="128" t="s">
        <v>901</v>
      </c>
      <c r="D574" s="128" t="s">
        <v>143</v>
      </c>
      <c r="E574" s="129" t="s">
        <v>902</v>
      </c>
      <c r="F574" s="130" t="s">
        <v>903</v>
      </c>
      <c r="G574" s="131" t="s">
        <v>146</v>
      </c>
      <c r="H574" s="132">
        <v>205.371</v>
      </c>
      <c r="I574" s="133"/>
      <c r="J574" s="134">
        <f>ROUND(I574*H574,2)</f>
        <v>0</v>
      </c>
      <c r="K574" s="130" t="s">
        <v>147</v>
      </c>
      <c r="L574" s="32"/>
      <c r="M574" s="135" t="s">
        <v>3</v>
      </c>
      <c r="N574" s="136" t="s">
        <v>43</v>
      </c>
      <c r="P574" s="137">
        <f>O574*H574</f>
        <v>0</v>
      </c>
      <c r="Q574" s="137">
        <v>0</v>
      </c>
      <c r="R574" s="137">
        <f>Q574*H574</f>
        <v>0</v>
      </c>
      <c r="S574" s="137">
        <v>0</v>
      </c>
      <c r="T574" s="138">
        <f>S574*H574</f>
        <v>0</v>
      </c>
      <c r="AR574" s="139" t="s">
        <v>244</v>
      </c>
      <c r="AT574" s="139" t="s">
        <v>143</v>
      </c>
      <c r="AU574" s="139" t="s">
        <v>80</v>
      </c>
      <c r="AY574" s="17" t="s">
        <v>141</v>
      </c>
      <c r="BE574" s="140">
        <f>IF(N574="základní",J574,0)</f>
        <v>0</v>
      </c>
      <c r="BF574" s="140">
        <f>IF(N574="snížená",J574,0)</f>
        <v>0</v>
      </c>
      <c r="BG574" s="140">
        <f>IF(N574="zákl. přenesená",J574,0)</f>
        <v>0</v>
      </c>
      <c r="BH574" s="140">
        <f>IF(N574="sníž. přenesená",J574,0)</f>
        <v>0</v>
      </c>
      <c r="BI574" s="140">
        <f>IF(N574="nulová",J574,0)</f>
        <v>0</v>
      </c>
      <c r="BJ574" s="17" t="s">
        <v>15</v>
      </c>
      <c r="BK574" s="140">
        <f>ROUND(I574*H574,2)</f>
        <v>0</v>
      </c>
      <c r="BL574" s="17" t="s">
        <v>244</v>
      </c>
      <c r="BM574" s="139" t="s">
        <v>904</v>
      </c>
    </row>
    <row r="575" spans="2:47" s="1" customFormat="1" ht="11.25">
      <c r="B575" s="32"/>
      <c r="D575" s="141" t="s">
        <v>149</v>
      </c>
      <c r="F575" s="142" t="s">
        <v>905</v>
      </c>
      <c r="I575" s="143"/>
      <c r="L575" s="32"/>
      <c r="M575" s="144"/>
      <c r="T575" s="53"/>
      <c r="AT575" s="17" t="s">
        <v>149</v>
      </c>
      <c r="AU575" s="17" t="s">
        <v>80</v>
      </c>
    </row>
    <row r="576" spans="2:51" s="14" customFormat="1" ht="11.25">
      <c r="B576" s="160"/>
      <c r="D576" s="146" t="s">
        <v>151</v>
      </c>
      <c r="E576" s="161" t="s">
        <v>3</v>
      </c>
      <c r="F576" s="162" t="s">
        <v>906</v>
      </c>
      <c r="H576" s="161" t="s">
        <v>3</v>
      </c>
      <c r="I576" s="163"/>
      <c r="L576" s="160"/>
      <c r="M576" s="164"/>
      <c r="T576" s="165"/>
      <c r="AT576" s="161" t="s">
        <v>151</v>
      </c>
      <c r="AU576" s="161" t="s">
        <v>80</v>
      </c>
      <c r="AV576" s="14" t="s">
        <v>15</v>
      </c>
      <c r="AW576" s="14" t="s">
        <v>33</v>
      </c>
      <c r="AX576" s="14" t="s">
        <v>72</v>
      </c>
      <c r="AY576" s="161" t="s">
        <v>141</v>
      </c>
    </row>
    <row r="577" spans="2:51" s="12" customFormat="1" ht="11.25">
      <c r="B577" s="145"/>
      <c r="D577" s="146" t="s">
        <v>151</v>
      </c>
      <c r="E577" s="147" t="s">
        <v>3</v>
      </c>
      <c r="F577" s="148" t="s">
        <v>907</v>
      </c>
      <c r="H577" s="149">
        <v>211.935</v>
      </c>
      <c r="I577" s="150"/>
      <c r="L577" s="145"/>
      <c r="M577" s="151"/>
      <c r="T577" s="152"/>
      <c r="AT577" s="147" t="s">
        <v>151</v>
      </c>
      <c r="AU577" s="147" t="s">
        <v>80</v>
      </c>
      <c r="AV577" s="12" t="s">
        <v>80</v>
      </c>
      <c r="AW577" s="12" t="s">
        <v>33</v>
      </c>
      <c r="AX577" s="12" t="s">
        <v>72</v>
      </c>
      <c r="AY577" s="147" t="s">
        <v>141</v>
      </c>
    </row>
    <row r="578" spans="2:51" s="12" customFormat="1" ht="33.75">
      <c r="B578" s="145"/>
      <c r="D578" s="146" t="s">
        <v>151</v>
      </c>
      <c r="E578" s="147" t="s">
        <v>3</v>
      </c>
      <c r="F578" s="148" t="s">
        <v>908</v>
      </c>
      <c r="H578" s="149">
        <v>-36.264</v>
      </c>
      <c r="I578" s="150"/>
      <c r="L578" s="145"/>
      <c r="M578" s="151"/>
      <c r="T578" s="152"/>
      <c r="AT578" s="147" t="s">
        <v>151</v>
      </c>
      <c r="AU578" s="147" t="s">
        <v>80</v>
      </c>
      <c r="AV578" s="12" t="s">
        <v>80</v>
      </c>
      <c r="AW578" s="12" t="s">
        <v>33</v>
      </c>
      <c r="AX578" s="12" t="s">
        <v>72</v>
      </c>
      <c r="AY578" s="147" t="s">
        <v>141</v>
      </c>
    </row>
    <row r="579" spans="2:51" s="14" customFormat="1" ht="11.25">
      <c r="B579" s="160"/>
      <c r="D579" s="146" t="s">
        <v>151</v>
      </c>
      <c r="E579" s="161" t="s">
        <v>3</v>
      </c>
      <c r="F579" s="162" t="s">
        <v>909</v>
      </c>
      <c r="H579" s="161" t="s">
        <v>3</v>
      </c>
      <c r="I579" s="163"/>
      <c r="L579" s="160"/>
      <c r="M579" s="164"/>
      <c r="T579" s="165"/>
      <c r="AT579" s="161" t="s">
        <v>151</v>
      </c>
      <c r="AU579" s="161" t="s">
        <v>80</v>
      </c>
      <c r="AV579" s="14" t="s">
        <v>15</v>
      </c>
      <c r="AW579" s="14" t="s">
        <v>33</v>
      </c>
      <c r="AX579" s="14" t="s">
        <v>72</v>
      </c>
      <c r="AY579" s="161" t="s">
        <v>141</v>
      </c>
    </row>
    <row r="580" spans="2:51" s="12" customFormat="1" ht="11.25">
      <c r="B580" s="145"/>
      <c r="D580" s="146" t="s">
        <v>151</v>
      </c>
      <c r="E580" s="147" t="s">
        <v>3</v>
      </c>
      <c r="F580" s="148" t="s">
        <v>910</v>
      </c>
      <c r="H580" s="149">
        <v>29.7</v>
      </c>
      <c r="I580" s="150"/>
      <c r="L580" s="145"/>
      <c r="M580" s="151"/>
      <c r="T580" s="152"/>
      <c r="AT580" s="147" t="s">
        <v>151</v>
      </c>
      <c r="AU580" s="147" t="s">
        <v>80</v>
      </c>
      <c r="AV580" s="12" t="s">
        <v>80</v>
      </c>
      <c r="AW580" s="12" t="s">
        <v>33</v>
      </c>
      <c r="AX580" s="12" t="s">
        <v>72</v>
      </c>
      <c r="AY580" s="147" t="s">
        <v>141</v>
      </c>
    </row>
    <row r="581" spans="2:51" s="13" customFormat="1" ht="11.25">
      <c r="B581" s="153"/>
      <c r="D581" s="146" t="s">
        <v>151</v>
      </c>
      <c r="E581" s="154" t="s">
        <v>3</v>
      </c>
      <c r="F581" s="155" t="s">
        <v>153</v>
      </c>
      <c r="H581" s="156">
        <v>205.37099999999998</v>
      </c>
      <c r="I581" s="157"/>
      <c r="L581" s="153"/>
      <c r="M581" s="158"/>
      <c r="T581" s="159"/>
      <c r="AT581" s="154" t="s">
        <v>151</v>
      </c>
      <c r="AU581" s="154" t="s">
        <v>80</v>
      </c>
      <c r="AV581" s="13" t="s">
        <v>86</v>
      </c>
      <c r="AW581" s="13" t="s">
        <v>33</v>
      </c>
      <c r="AX581" s="13" t="s">
        <v>15</v>
      </c>
      <c r="AY581" s="154" t="s">
        <v>141</v>
      </c>
    </row>
    <row r="582" spans="2:65" s="1" customFormat="1" ht="24.2" customHeight="1">
      <c r="B582" s="127"/>
      <c r="C582" s="166" t="s">
        <v>911</v>
      </c>
      <c r="D582" s="166" t="s">
        <v>245</v>
      </c>
      <c r="E582" s="167" t="s">
        <v>912</v>
      </c>
      <c r="F582" s="168" t="s">
        <v>913</v>
      </c>
      <c r="G582" s="169" t="s">
        <v>146</v>
      </c>
      <c r="H582" s="170">
        <v>209.478</v>
      </c>
      <c r="I582" s="171"/>
      <c r="J582" s="172">
        <f>ROUND(I582*H582,2)</f>
        <v>0</v>
      </c>
      <c r="K582" s="168" t="s">
        <v>147</v>
      </c>
      <c r="L582" s="173"/>
      <c r="M582" s="174" t="s">
        <v>3</v>
      </c>
      <c r="N582" s="175" t="s">
        <v>43</v>
      </c>
      <c r="P582" s="137">
        <f>O582*H582</f>
        <v>0</v>
      </c>
      <c r="Q582" s="137">
        <v>0.0596</v>
      </c>
      <c r="R582" s="137">
        <f>Q582*H582</f>
        <v>12.4848888</v>
      </c>
      <c r="S582" s="137">
        <v>0</v>
      </c>
      <c r="T582" s="138">
        <f>S582*H582</f>
        <v>0</v>
      </c>
      <c r="AR582" s="139" t="s">
        <v>347</v>
      </c>
      <c r="AT582" s="139" t="s">
        <v>245</v>
      </c>
      <c r="AU582" s="139" t="s">
        <v>80</v>
      </c>
      <c r="AY582" s="17" t="s">
        <v>141</v>
      </c>
      <c r="BE582" s="140">
        <f>IF(N582="základní",J582,0)</f>
        <v>0</v>
      </c>
      <c r="BF582" s="140">
        <f>IF(N582="snížená",J582,0)</f>
        <v>0</v>
      </c>
      <c r="BG582" s="140">
        <f>IF(N582="zákl. přenesená",J582,0)</f>
        <v>0</v>
      </c>
      <c r="BH582" s="140">
        <f>IF(N582="sníž. přenesená",J582,0)</f>
        <v>0</v>
      </c>
      <c r="BI582" s="140">
        <f>IF(N582="nulová",J582,0)</f>
        <v>0</v>
      </c>
      <c r="BJ582" s="17" t="s">
        <v>15</v>
      </c>
      <c r="BK582" s="140">
        <f>ROUND(I582*H582,2)</f>
        <v>0</v>
      </c>
      <c r="BL582" s="17" t="s">
        <v>244</v>
      </c>
      <c r="BM582" s="139" t="s">
        <v>914</v>
      </c>
    </row>
    <row r="583" spans="2:51" s="12" customFormat="1" ht="11.25">
      <c r="B583" s="145"/>
      <c r="D583" s="146" t="s">
        <v>151</v>
      </c>
      <c r="F583" s="148" t="s">
        <v>915</v>
      </c>
      <c r="H583" s="149">
        <v>209.478</v>
      </c>
      <c r="I583" s="150"/>
      <c r="L583" s="145"/>
      <c r="M583" s="151"/>
      <c r="T583" s="152"/>
      <c r="AT583" s="147" t="s">
        <v>151</v>
      </c>
      <c r="AU583" s="147" t="s">
        <v>80</v>
      </c>
      <c r="AV583" s="12" t="s">
        <v>80</v>
      </c>
      <c r="AW583" s="12" t="s">
        <v>4</v>
      </c>
      <c r="AX583" s="12" t="s">
        <v>15</v>
      </c>
      <c r="AY583" s="147" t="s">
        <v>141</v>
      </c>
    </row>
    <row r="584" spans="2:65" s="1" customFormat="1" ht="24.2" customHeight="1">
      <c r="B584" s="127"/>
      <c r="C584" s="128" t="s">
        <v>916</v>
      </c>
      <c r="D584" s="128" t="s">
        <v>143</v>
      </c>
      <c r="E584" s="129" t="s">
        <v>917</v>
      </c>
      <c r="F584" s="130" t="s">
        <v>918</v>
      </c>
      <c r="G584" s="131" t="s">
        <v>146</v>
      </c>
      <c r="H584" s="132">
        <v>205.371</v>
      </c>
      <c r="I584" s="133"/>
      <c r="J584" s="134">
        <f>ROUND(I584*H584,2)</f>
        <v>0</v>
      </c>
      <c r="K584" s="130" t="s">
        <v>3</v>
      </c>
      <c r="L584" s="32"/>
      <c r="M584" s="135" t="s">
        <v>3</v>
      </c>
      <c r="N584" s="136" t="s">
        <v>43</v>
      </c>
      <c r="P584" s="137">
        <f>O584*H584</f>
        <v>0</v>
      </c>
      <c r="Q584" s="137">
        <v>0</v>
      </c>
      <c r="R584" s="137">
        <f>Q584*H584</f>
        <v>0</v>
      </c>
      <c r="S584" s="137">
        <v>0</v>
      </c>
      <c r="T584" s="138">
        <f>S584*H584</f>
        <v>0</v>
      </c>
      <c r="AR584" s="139" t="s">
        <v>244</v>
      </c>
      <c r="AT584" s="139" t="s">
        <v>143</v>
      </c>
      <c r="AU584" s="139" t="s">
        <v>80</v>
      </c>
      <c r="AY584" s="17" t="s">
        <v>141</v>
      </c>
      <c r="BE584" s="140">
        <f>IF(N584="základní",J584,0)</f>
        <v>0</v>
      </c>
      <c r="BF584" s="140">
        <f>IF(N584="snížená",J584,0)</f>
        <v>0</v>
      </c>
      <c r="BG584" s="140">
        <f>IF(N584="zákl. přenesená",J584,0)</f>
        <v>0</v>
      </c>
      <c r="BH584" s="140">
        <f>IF(N584="sníž. přenesená",J584,0)</f>
        <v>0</v>
      </c>
      <c r="BI584" s="140">
        <f>IF(N584="nulová",J584,0)</f>
        <v>0</v>
      </c>
      <c r="BJ584" s="17" t="s">
        <v>15</v>
      </c>
      <c r="BK584" s="140">
        <f>ROUND(I584*H584,2)</f>
        <v>0</v>
      </c>
      <c r="BL584" s="17" t="s">
        <v>244</v>
      </c>
      <c r="BM584" s="139" t="s">
        <v>919</v>
      </c>
    </row>
    <row r="585" spans="2:65" s="1" customFormat="1" ht="24.2" customHeight="1">
      <c r="B585" s="127"/>
      <c r="C585" s="128" t="s">
        <v>920</v>
      </c>
      <c r="D585" s="128" t="s">
        <v>143</v>
      </c>
      <c r="E585" s="129" t="s">
        <v>921</v>
      </c>
      <c r="F585" s="130" t="s">
        <v>922</v>
      </c>
      <c r="G585" s="131" t="s">
        <v>146</v>
      </c>
      <c r="H585" s="132">
        <v>207.5</v>
      </c>
      <c r="I585" s="133"/>
      <c r="J585" s="134">
        <f>ROUND(I585*H585,2)</f>
        <v>0</v>
      </c>
      <c r="K585" s="130" t="s">
        <v>147</v>
      </c>
      <c r="L585" s="32"/>
      <c r="M585" s="135" t="s">
        <v>3</v>
      </c>
      <c r="N585" s="136" t="s">
        <v>43</v>
      </c>
      <c r="P585" s="137">
        <f>O585*H585</f>
        <v>0</v>
      </c>
      <c r="Q585" s="137">
        <v>0</v>
      </c>
      <c r="R585" s="137">
        <f>Q585*H585</f>
        <v>0</v>
      </c>
      <c r="S585" s="137">
        <v>0</v>
      </c>
      <c r="T585" s="138">
        <f>S585*H585</f>
        <v>0</v>
      </c>
      <c r="AR585" s="139" t="s">
        <v>244</v>
      </c>
      <c r="AT585" s="139" t="s">
        <v>143</v>
      </c>
      <c r="AU585" s="139" t="s">
        <v>80</v>
      </c>
      <c r="AY585" s="17" t="s">
        <v>141</v>
      </c>
      <c r="BE585" s="140">
        <f>IF(N585="základní",J585,0)</f>
        <v>0</v>
      </c>
      <c r="BF585" s="140">
        <f>IF(N585="snížená",J585,0)</f>
        <v>0</v>
      </c>
      <c r="BG585" s="140">
        <f>IF(N585="zákl. přenesená",J585,0)</f>
        <v>0</v>
      </c>
      <c r="BH585" s="140">
        <f>IF(N585="sníž. přenesená",J585,0)</f>
        <v>0</v>
      </c>
      <c r="BI585" s="140">
        <f>IF(N585="nulová",J585,0)</f>
        <v>0</v>
      </c>
      <c r="BJ585" s="17" t="s">
        <v>15</v>
      </c>
      <c r="BK585" s="140">
        <f>ROUND(I585*H585,2)</f>
        <v>0</v>
      </c>
      <c r="BL585" s="17" t="s">
        <v>244</v>
      </c>
      <c r="BM585" s="139" t="s">
        <v>923</v>
      </c>
    </row>
    <row r="586" spans="2:47" s="1" customFormat="1" ht="11.25">
      <c r="B586" s="32"/>
      <c r="D586" s="141" t="s">
        <v>149</v>
      </c>
      <c r="F586" s="142" t="s">
        <v>924</v>
      </c>
      <c r="I586" s="143"/>
      <c r="L586" s="32"/>
      <c r="M586" s="144"/>
      <c r="T586" s="53"/>
      <c r="AT586" s="17" t="s">
        <v>149</v>
      </c>
      <c r="AU586" s="17" t="s">
        <v>80</v>
      </c>
    </row>
    <row r="587" spans="2:51" s="12" customFormat="1" ht="11.25">
      <c r="B587" s="145"/>
      <c r="D587" s="146" t="s">
        <v>151</v>
      </c>
      <c r="E587" s="147" t="s">
        <v>3</v>
      </c>
      <c r="F587" s="148" t="s">
        <v>925</v>
      </c>
      <c r="H587" s="149">
        <v>207.5</v>
      </c>
      <c r="I587" s="150"/>
      <c r="L587" s="145"/>
      <c r="M587" s="151"/>
      <c r="T587" s="152"/>
      <c r="AT587" s="147" t="s">
        <v>151</v>
      </c>
      <c r="AU587" s="147" t="s">
        <v>80</v>
      </c>
      <c r="AV587" s="12" t="s">
        <v>80</v>
      </c>
      <c r="AW587" s="12" t="s">
        <v>33</v>
      </c>
      <c r="AX587" s="12" t="s">
        <v>15</v>
      </c>
      <c r="AY587" s="147" t="s">
        <v>141</v>
      </c>
    </row>
    <row r="588" spans="2:65" s="1" customFormat="1" ht="16.5" customHeight="1">
      <c r="B588" s="127"/>
      <c r="C588" s="166" t="s">
        <v>926</v>
      </c>
      <c r="D588" s="166" t="s">
        <v>245</v>
      </c>
      <c r="E588" s="167" t="s">
        <v>927</v>
      </c>
      <c r="F588" s="168" t="s">
        <v>928</v>
      </c>
      <c r="G588" s="169" t="s">
        <v>146</v>
      </c>
      <c r="H588" s="170">
        <v>211.65</v>
      </c>
      <c r="I588" s="171"/>
      <c r="J588" s="172">
        <f>ROUND(I588*H588,2)</f>
        <v>0</v>
      </c>
      <c r="K588" s="168" t="s">
        <v>3</v>
      </c>
      <c r="L588" s="173"/>
      <c r="M588" s="174" t="s">
        <v>3</v>
      </c>
      <c r="N588" s="175" t="s">
        <v>43</v>
      </c>
      <c r="P588" s="137">
        <f>O588*H588</f>
        <v>0</v>
      </c>
      <c r="Q588" s="137">
        <v>0.0375</v>
      </c>
      <c r="R588" s="137">
        <f>Q588*H588</f>
        <v>7.936875</v>
      </c>
      <c r="S588" s="137">
        <v>0</v>
      </c>
      <c r="T588" s="138">
        <f>S588*H588</f>
        <v>0</v>
      </c>
      <c r="AR588" s="139" t="s">
        <v>347</v>
      </c>
      <c r="AT588" s="139" t="s">
        <v>245</v>
      </c>
      <c r="AU588" s="139" t="s">
        <v>80</v>
      </c>
      <c r="AY588" s="17" t="s">
        <v>141</v>
      </c>
      <c r="BE588" s="140">
        <f>IF(N588="základní",J588,0)</f>
        <v>0</v>
      </c>
      <c r="BF588" s="140">
        <f>IF(N588="snížená",J588,0)</f>
        <v>0</v>
      </c>
      <c r="BG588" s="140">
        <f>IF(N588="zákl. přenesená",J588,0)</f>
        <v>0</v>
      </c>
      <c r="BH588" s="140">
        <f>IF(N588="sníž. přenesená",J588,0)</f>
        <v>0</v>
      </c>
      <c r="BI588" s="140">
        <f>IF(N588="nulová",J588,0)</f>
        <v>0</v>
      </c>
      <c r="BJ588" s="17" t="s">
        <v>15</v>
      </c>
      <c r="BK588" s="140">
        <f>ROUND(I588*H588,2)</f>
        <v>0</v>
      </c>
      <c r="BL588" s="17" t="s">
        <v>244</v>
      </c>
      <c r="BM588" s="139" t="s">
        <v>929</v>
      </c>
    </row>
    <row r="589" spans="2:51" s="12" customFormat="1" ht="11.25">
      <c r="B589" s="145"/>
      <c r="D589" s="146" t="s">
        <v>151</v>
      </c>
      <c r="F589" s="148" t="s">
        <v>930</v>
      </c>
      <c r="H589" s="149">
        <v>211.65</v>
      </c>
      <c r="I589" s="150"/>
      <c r="L589" s="145"/>
      <c r="M589" s="151"/>
      <c r="T589" s="152"/>
      <c r="AT589" s="147" t="s">
        <v>151</v>
      </c>
      <c r="AU589" s="147" t="s">
        <v>80</v>
      </c>
      <c r="AV589" s="12" t="s">
        <v>80</v>
      </c>
      <c r="AW589" s="12" t="s">
        <v>4</v>
      </c>
      <c r="AX589" s="12" t="s">
        <v>15</v>
      </c>
      <c r="AY589" s="147" t="s">
        <v>141</v>
      </c>
    </row>
    <row r="590" spans="2:65" s="1" customFormat="1" ht="16.5" customHeight="1">
      <c r="B590" s="127"/>
      <c r="C590" s="128" t="s">
        <v>931</v>
      </c>
      <c r="D590" s="128" t="s">
        <v>143</v>
      </c>
      <c r="E590" s="129" t="s">
        <v>932</v>
      </c>
      <c r="F590" s="130" t="s">
        <v>933</v>
      </c>
      <c r="G590" s="131" t="s">
        <v>230</v>
      </c>
      <c r="H590" s="132">
        <v>19.4</v>
      </c>
      <c r="I590" s="133"/>
      <c r="J590" s="134">
        <f>ROUND(I590*H590,2)</f>
        <v>0</v>
      </c>
      <c r="K590" s="130" t="s">
        <v>3</v>
      </c>
      <c r="L590" s="32"/>
      <c r="M590" s="135" t="s">
        <v>3</v>
      </c>
      <c r="N590" s="136" t="s">
        <v>43</v>
      </c>
      <c r="P590" s="137">
        <f>O590*H590</f>
        <v>0</v>
      </c>
      <c r="Q590" s="137">
        <v>0</v>
      </c>
      <c r="R590" s="137">
        <f>Q590*H590</f>
        <v>0</v>
      </c>
      <c r="S590" s="137">
        <v>0</v>
      </c>
      <c r="T590" s="138">
        <f>S590*H590</f>
        <v>0</v>
      </c>
      <c r="AR590" s="139" t="s">
        <v>244</v>
      </c>
      <c r="AT590" s="139" t="s">
        <v>143</v>
      </c>
      <c r="AU590" s="139" t="s">
        <v>80</v>
      </c>
      <c r="AY590" s="17" t="s">
        <v>141</v>
      </c>
      <c r="BE590" s="140">
        <f>IF(N590="základní",J590,0)</f>
        <v>0</v>
      </c>
      <c r="BF590" s="140">
        <f>IF(N590="snížená",J590,0)</f>
        <v>0</v>
      </c>
      <c r="BG590" s="140">
        <f>IF(N590="zákl. přenesená",J590,0)</f>
        <v>0</v>
      </c>
      <c r="BH590" s="140">
        <f>IF(N590="sníž. přenesená",J590,0)</f>
        <v>0</v>
      </c>
      <c r="BI590" s="140">
        <f>IF(N590="nulová",J590,0)</f>
        <v>0</v>
      </c>
      <c r="BJ590" s="17" t="s">
        <v>15</v>
      </c>
      <c r="BK590" s="140">
        <f>ROUND(I590*H590,2)</f>
        <v>0</v>
      </c>
      <c r="BL590" s="17" t="s">
        <v>244</v>
      </c>
      <c r="BM590" s="139" t="s">
        <v>934</v>
      </c>
    </row>
    <row r="591" spans="2:51" s="12" customFormat="1" ht="11.25">
      <c r="B591" s="145"/>
      <c r="D591" s="146" t="s">
        <v>151</v>
      </c>
      <c r="E591" s="147" t="s">
        <v>3</v>
      </c>
      <c r="F591" s="148" t="s">
        <v>935</v>
      </c>
      <c r="H591" s="149">
        <v>10.4</v>
      </c>
      <c r="I591" s="150"/>
      <c r="L591" s="145"/>
      <c r="M591" s="151"/>
      <c r="T591" s="152"/>
      <c r="AT591" s="147" t="s">
        <v>151</v>
      </c>
      <c r="AU591" s="147" t="s">
        <v>80</v>
      </c>
      <c r="AV591" s="12" t="s">
        <v>80</v>
      </c>
      <c r="AW591" s="12" t="s">
        <v>33</v>
      </c>
      <c r="AX591" s="12" t="s">
        <v>72</v>
      </c>
      <c r="AY591" s="147" t="s">
        <v>141</v>
      </c>
    </row>
    <row r="592" spans="2:51" s="12" customFormat="1" ht="11.25">
      <c r="B592" s="145"/>
      <c r="D592" s="146" t="s">
        <v>151</v>
      </c>
      <c r="E592" s="147" t="s">
        <v>3</v>
      </c>
      <c r="F592" s="148" t="s">
        <v>936</v>
      </c>
      <c r="H592" s="149">
        <v>9</v>
      </c>
      <c r="I592" s="150"/>
      <c r="L592" s="145"/>
      <c r="M592" s="151"/>
      <c r="T592" s="152"/>
      <c r="AT592" s="147" t="s">
        <v>151</v>
      </c>
      <c r="AU592" s="147" t="s">
        <v>80</v>
      </c>
      <c r="AV592" s="12" t="s">
        <v>80</v>
      </c>
      <c r="AW592" s="12" t="s">
        <v>33</v>
      </c>
      <c r="AX592" s="12" t="s">
        <v>72</v>
      </c>
      <c r="AY592" s="147" t="s">
        <v>141</v>
      </c>
    </row>
    <row r="593" spans="2:51" s="13" customFormat="1" ht="11.25">
      <c r="B593" s="153"/>
      <c r="D593" s="146" t="s">
        <v>151</v>
      </c>
      <c r="E593" s="154" t="s">
        <v>3</v>
      </c>
      <c r="F593" s="155" t="s">
        <v>153</v>
      </c>
      <c r="H593" s="156">
        <v>19.4</v>
      </c>
      <c r="I593" s="157"/>
      <c r="L593" s="153"/>
      <c r="M593" s="158"/>
      <c r="T593" s="159"/>
      <c r="AT593" s="154" t="s">
        <v>151</v>
      </c>
      <c r="AU593" s="154" t="s">
        <v>80</v>
      </c>
      <c r="AV593" s="13" t="s">
        <v>86</v>
      </c>
      <c r="AW593" s="13" t="s">
        <v>33</v>
      </c>
      <c r="AX593" s="13" t="s">
        <v>15</v>
      </c>
      <c r="AY593" s="154" t="s">
        <v>141</v>
      </c>
    </row>
    <row r="594" spans="2:65" s="1" customFormat="1" ht="16.5" customHeight="1">
      <c r="B594" s="127"/>
      <c r="C594" s="128" t="s">
        <v>937</v>
      </c>
      <c r="D594" s="128" t="s">
        <v>143</v>
      </c>
      <c r="E594" s="129" t="s">
        <v>938</v>
      </c>
      <c r="F594" s="130" t="s">
        <v>939</v>
      </c>
      <c r="G594" s="131" t="s">
        <v>230</v>
      </c>
      <c r="H594" s="132">
        <v>3</v>
      </c>
      <c r="I594" s="133"/>
      <c r="J594" s="134">
        <f>ROUND(I594*H594,2)</f>
        <v>0</v>
      </c>
      <c r="K594" s="130" t="s">
        <v>3</v>
      </c>
      <c r="L594" s="32"/>
      <c r="M594" s="135" t="s">
        <v>3</v>
      </c>
      <c r="N594" s="136" t="s">
        <v>43</v>
      </c>
      <c r="P594" s="137">
        <f>O594*H594</f>
        <v>0</v>
      </c>
      <c r="Q594" s="137">
        <v>0</v>
      </c>
      <c r="R594" s="137">
        <f>Q594*H594</f>
        <v>0</v>
      </c>
      <c r="S594" s="137">
        <v>0</v>
      </c>
      <c r="T594" s="138">
        <f>S594*H594</f>
        <v>0</v>
      </c>
      <c r="AR594" s="139" t="s">
        <v>244</v>
      </c>
      <c r="AT594" s="139" t="s">
        <v>143</v>
      </c>
      <c r="AU594" s="139" t="s">
        <v>80</v>
      </c>
      <c r="AY594" s="17" t="s">
        <v>141</v>
      </c>
      <c r="BE594" s="140">
        <f>IF(N594="základní",J594,0)</f>
        <v>0</v>
      </c>
      <c r="BF594" s="140">
        <f>IF(N594="snížená",J594,0)</f>
        <v>0</v>
      </c>
      <c r="BG594" s="140">
        <f>IF(N594="zákl. přenesená",J594,0)</f>
        <v>0</v>
      </c>
      <c r="BH594" s="140">
        <f>IF(N594="sníž. přenesená",J594,0)</f>
        <v>0</v>
      </c>
      <c r="BI594" s="140">
        <f>IF(N594="nulová",J594,0)</f>
        <v>0</v>
      </c>
      <c r="BJ594" s="17" t="s">
        <v>15</v>
      </c>
      <c r="BK594" s="140">
        <f>ROUND(I594*H594,2)</f>
        <v>0</v>
      </c>
      <c r="BL594" s="17" t="s">
        <v>244</v>
      </c>
      <c r="BM594" s="139" t="s">
        <v>940</v>
      </c>
    </row>
    <row r="595" spans="2:51" s="12" customFormat="1" ht="11.25">
      <c r="B595" s="145"/>
      <c r="D595" s="146" t="s">
        <v>151</v>
      </c>
      <c r="E595" s="147" t="s">
        <v>3</v>
      </c>
      <c r="F595" s="148" t="s">
        <v>941</v>
      </c>
      <c r="H595" s="149">
        <v>3</v>
      </c>
      <c r="I595" s="150"/>
      <c r="L595" s="145"/>
      <c r="M595" s="151"/>
      <c r="T595" s="152"/>
      <c r="AT595" s="147" t="s">
        <v>151</v>
      </c>
      <c r="AU595" s="147" t="s">
        <v>80</v>
      </c>
      <c r="AV595" s="12" t="s">
        <v>80</v>
      </c>
      <c r="AW595" s="12" t="s">
        <v>33</v>
      </c>
      <c r="AX595" s="12" t="s">
        <v>15</v>
      </c>
      <c r="AY595" s="147" t="s">
        <v>141</v>
      </c>
    </row>
    <row r="596" spans="2:65" s="1" customFormat="1" ht="16.5" customHeight="1">
      <c r="B596" s="127"/>
      <c r="C596" s="128" t="s">
        <v>942</v>
      </c>
      <c r="D596" s="128" t="s">
        <v>143</v>
      </c>
      <c r="E596" s="129" t="s">
        <v>943</v>
      </c>
      <c r="F596" s="130" t="s">
        <v>944</v>
      </c>
      <c r="G596" s="131" t="s">
        <v>230</v>
      </c>
      <c r="H596" s="132">
        <v>5.6</v>
      </c>
      <c r="I596" s="133"/>
      <c r="J596" s="134">
        <f>ROUND(I596*H596,2)</f>
        <v>0</v>
      </c>
      <c r="K596" s="130" t="s">
        <v>3</v>
      </c>
      <c r="L596" s="32"/>
      <c r="M596" s="135" t="s">
        <v>3</v>
      </c>
      <c r="N596" s="136" t="s">
        <v>43</v>
      </c>
      <c r="P596" s="137">
        <f>O596*H596</f>
        <v>0</v>
      </c>
      <c r="Q596" s="137">
        <v>0</v>
      </c>
      <c r="R596" s="137">
        <f>Q596*H596</f>
        <v>0</v>
      </c>
      <c r="S596" s="137">
        <v>0</v>
      </c>
      <c r="T596" s="138">
        <f>S596*H596</f>
        <v>0</v>
      </c>
      <c r="AR596" s="139" t="s">
        <v>244</v>
      </c>
      <c r="AT596" s="139" t="s">
        <v>143</v>
      </c>
      <c r="AU596" s="139" t="s">
        <v>80</v>
      </c>
      <c r="AY596" s="17" t="s">
        <v>141</v>
      </c>
      <c r="BE596" s="140">
        <f>IF(N596="základní",J596,0)</f>
        <v>0</v>
      </c>
      <c r="BF596" s="140">
        <f>IF(N596="snížená",J596,0)</f>
        <v>0</v>
      </c>
      <c r="BG596" s="140">
        <f>IF(N596="zákl. přenesená",J596,0)</f>
        <v>0</v>
      </c>
      <c r="BH596" s="140">
        <f>IF(N596="sníž. přenesená",J596,0)</f>
        <v>0</v>
      </c>
      <c r="BI596" s="140">
        <f>IF(N596="nulová",J596,0)</f>
        <v>0</v>
      </c>
      <c r="BJ596" s="17" t="s">
        <v>15</v>
      </c>
      <c r="BK596" s="140">
        <f>ROUND(I596*H596,2)</f>
        <v>0</v>
      </c>
      <c r="BL596" s="17" t="s">
        <v>244</v>
      </c>
      <c r="BM596" s="139" t="s">
        <v>945</v>
      </c>
    </row>
    <row r="597" spans="2:51" s="12" customFormat="1" ht="11.25">
      <c r="B597" s="145"/>
      <c r="D597" s="146" t="s">
        <v>151</v>
      </c>
      <c r="E597" s="147" t="s">
        <v>3</v>
      </c>
      <c r="F597" s="148" t="s">
        <v>946</v>
      </c>
      <c r="H597" s="149">
        <v>5.6</v>
      </c>
      <c r="I597" s="150"/>
      <c r="L597" s="145"/>
      <c r="M597" s="151"/>
      <c r="T597" s="152"/>
      <c r="AT597" s="147" t="s">
        <v>151</v>
      </c>
      <c r="AU597" s="147" t="s">
        <v>80</v>
      </c>
      <c r="AV597" s="12" t="s">
        <v>80</v>
      </c>
      <c r="AW597" s="12" t="s">
        <v>33</v>
      </c>
      <c r="AX597" s="12" t="s">
        <v>15</v>
      </c>
      <c r="AY597" s="147" t="s">
        <v>141</v>
      </c>
    </row>
    <row r="598" spans="2:65" s="1" customFormat="1" ht="16.5" customHeight="1">
      <c r="B598" s="127"/>
      <c r="C598" s="128" t="s">
        <v>947</v>
      </c>
      <c r="D598" s="128" t="s">
        <v>143</v>
      </c>
      <c r="E598" s="129" t="s">
        <v>948</v>
      </c>
      <c r="F598" s="130" t="s">
        <v>949</v>
      </c>
      <c r="G598" s="131" t="s">
        <v>230</v>
      </c>
      <c r="H598" s="132">
        <v>6.2</v>
      </c>
      <c r="I598" s="133"/>
      <c r="J598" s="134">
        <f>ROUND(I598*H598,2)</f>
        <v>0</v>
      </c>
      <c r="K598" s="130" t="s">
        <v>3</v>
      </c>
      <c r="L598" s="32"/>
      <c r="M598" s="135" t="s">
        <v>3</v>
      </c>
      <c r="N598" s="136" t="s">
        <v>43</v>
      </c>
      <c r="P598" s="137">
        <f>O598*H598</f>
        <v>0</v>
      </c>
      <c r="Q598" s="137">
        <v>0</v>
      </c>
      <c r="R598" s="137">
        <f>Q598*H598</f>
        <v>0</v>
      </c>
      <c r="S598" s="137">
        <v>0</v>
      </c>
      <c r="T598" s="138">
        <f>S598*H598</f>
        <v>0</v>
      </c>
      <c r="AR598" s="139" t="s">
        <v>244</v>
      </c>
      <c r="AT598" s="139" t="s">
        <v>143</v>
      </c>
      <c r="AU598" s="139" t="s">
        <v>80</v>
      </c>
      <c r="AY598" s="17" t="s">
        <v>141</v>
      </c>
      <c r="BE598" s="140">
        <f>IF(N598="základní",J598,0)</f>
        <v>0</v>
      </c>
      <c r="BF598" s="140">
        <f>IF(N598="snížená",J598,0)</f>
        <v>0</v>
      </c>
      <c r="BG598" s="140">
        <f>IF(N598="zákl. přenesená",J598,0)</f>
        <v>0</v>
      </c>
      <c r="BH598" s="140">
        <f>IF(N598="sníž. přenesená",J598,0)</f>
        <v>0</v>
      </c>
      <c r="BI598" s="140">
        <f>IF(N598="nulová",J598,0)</f>
        <v>0</v>
      </c>
      <c r="BJ598" s="17" t="s">
        <v>15</v>
      </c>
      <c r="BK598" s="140">
        <f>ROUND(I598*H598,2)</f>
        <v>0</v>
      </c>
      <c r="BL598" s="17" t="s">
        <v>244</v>
      </c>
      <c r="BM598" s="139" t="s">
        <v>950</v>
      </c>
    </row>
    <row r="599" spans="2:51" s="12" customFormat="1" ht="11.25">
      <c r="B599" s="145"/>
      <c r="D599" s="146" t="s">
        <v>151</v>
      </c>
      <c r="E599" s="147" t="s">
        <v>3</v>
      </c>
      <c r="F599" s="148" t="s">
        <v>951</v>
      </c>
      <c r="H599" s="149">
        <v>6.2</v>
      </c>
      <c r="I599" s="150"/>
      <c r="L599" s="145"/>
      <c r="M599" s="151"/>
      <c r="T599" s="152"/>
      <c r="AT599" s="147" t="s">
        <v>151</v>
      </c>
      <c r="AU599" s="147" t="s">
        <v>80</v>
      </c>
      <c r="AV599" s="12" t="s">
        <v>80</v>
      </c>
      <c r="AW599" s="12" t="s">
        <v>33</v>
      </c>
      <c r="AX599" s="12" t="s">
        <v>15</v>
      </c>
      <c r="AY599" s="147" t="s">
        <v>141</v>
      </c>
    </row>
    <row r="600" spans="2:65" s="1" customFormat="1" ht="16.5" customHeight="1">
      <c r="B600" s="127"/>
      <c r="C600" s="128" t="s">
        <v>952</v>
      </c>
      <c r="D600" s="128" t="s">
        <v>143</v>
      </c>
      <c r="E600" s="129" t="s">
        <v>953</v>
      </c>
      <c r="F600" s="130" t="s">
        <v>954</v>
      </c>
      <c r="G600" s="131" t="s">
        <v>230</v>
      </c>
      <c r="H600" s="132">
        <v>2.4</v>
      </c>
      <c r="I600" s="133"/>
      <c r="J600" s="134">
        <f>ROUND(I600*H600,2)</f>
        <v>0</v>
      </c>
      <c r="K600" s="130" t="s">
        <v>3</v>
      </c>
      <c r="L600" s="32"/>
      <c r="M600" s="135" t="s">
        <v>3</v>
      </c>
      <c r="N600" s="136" t="s">
        <v>43</v>
      </c>
      <c r="P600" s="137">
        <f>O600*H600</f>
        <v>0</v>
      </c>
      <c r="Q600" s="137">
        <v>0</v>
      </c>
      <c r="R600" s="137">
        <f>Q600*H600</f>
        <v>0</v>
      </c>
      <c r="S600" s="137">
        <v>0</v>
      </c>
      <c r="T600" s="138">
        <f>S600*H600</f>
        <v>0</v>
      </c>
      <c r="AR600" s="139" t="s">
        <v>244</v>
      </c>
      <c r="AT600" s="139" t="s">
        <v>143</v>
      </c>
      <c r="AU600" s="139" t="s">
        <v>80</v>
      </c>
      <c r="AY600" s="17" t="s">
        <v>141</v>
      </c>
      <c r="BE600" s="140">
        <f>IF(N600="základní",J600,0)</f>
        <v>0</v>
      </c>
      <c r="BF600" s="140">
        <f>IF(N600="snížená",J600,0)</f>
        <v>0</v>
      </c>
      <c r="BG600" s="140">
        <f>IF(N600="zákl. přenesená",J600,0)</f>
        <v>0</v>
      </c>
      <c r="BH600" s="140">
        <f>IF(N600="sníž. přenesená",J600,0)</f>
        <v>0</v>
      </c>
      <c r="BI600" s="140">
        <f>IF(N600="nulová",J600,0)</f>
        <v>0</v>
      </c>
      <c r="BJ600" s="17" t="s">
        <v>15</v>
      </c>
      <c r="BK600" s="140">
        <f>ROUND(I600*H600,2)</f>
        <v>0</v>
      </c>
      <c r="BL600" s="17" t="s">
        <v>244</v>
      </c>
      <c r="BM600" s="139" t="s">
        <v>955</v>
      </c>
    </row>
    <row r="601" spans="2:51" s="12" customFormat="1" ht="11.25">
      <c r="B601" s="145"/>
      <c r="D601" s="146" t="s">
        <v>151</v>
      </c>
      <c r="E601" s="147" t="s">
        <v>3</v>
      </c>
      <c r="F601" s="148" t="s">
        <v>956</v>
      </c>
      <c r="H601" s="149">
        <v>2.4</v>
      </c>
      <c r="I601" s="150"/>
      <c r="L601" s="145"/>
      <c r="M601" s="151"/>
      <c r="T601" s="152"/>
      <c r="AT601" s="147" t="s">
        <v>151</v>
      </c>
      <c r="AU601" s="147" t="s">
        <v>80</v>
      </c>
      <c r="AV601" s="12" t="s">
        <v>80</v>
      </c>
      <c r="AW601" s="12" t="s">
        <v>33</v>
      </c>
      <c r="AX601" s="12" t="s">
        <v>15</v>
      </c>
      <c r="AY601" s="147" t="s">
        <v>141</v>
      </c>
    </row>
    <row r="602" spans="2:65" s="1" customFormat="1" ht="44.25" customHeight="1">
      <c r="B602" s="127"/>
      <c r="C602" s="128" t="s">
        <v>957</v>
      </c>
      <c r="D602" s="128" t="s">
        <v>143</v>
      </c>
      <c r="E602" s="129" t="s">
        <v>958</v>
      </c>
      <c r="F602" s="130" t="s">
        <v>959</v>
      </c>
      <c r="G602" s="131" t="s">
        <v>205</v>
      </c>
      <c r="H602" s="132">
        <v>31.952</v>
      </c>
      <c r="I602" s="133"/>
      <c r="J602" s="134">
        <f>ROUND(I602*H602,2)</f>
        <v>0</v>
      </c>
      <c r="K602" s="130" t="s">
        <v>147</v>
      </c>
      <c r="L602" s="32"/>
      <c r="M602" s="135" t="s">
        <v>3</v>
      </c>
      <c r="N602" s="136" t="s">
        <v>43</v>
      </c>
      <c r="P602" s="137">
        <f>O602*H602</f>
        <v>0</v>
      </c>
      <c r="Q602" s="137">
        <v>0</v>
      </c>
      <c r="R602" s="137">
        <f>Q602*H602</f>
        <v>0</v>
      </c>
      <c r="S602" s="137">
        <v>0</v>
      </c>
      <c r="T602" s="138">
        <f>S602*H602</f>
        <v>0</v>
      </c>
      <c r="AR602" s="139" t="s">
        <v>244</v>
      </c>
      <c r="AT602" s="139" t="s">
        <v>143</v>
      </c>
      <c r="AU602" s="139" t="s">
        <v>80</v>
      </c>
      <c r="AY602" s="17" t="s">
        <v>141</v>
      </c>
      <c r="BE602" s="140">
        <f>IF(N602="základní",J602,0)</f>
        <v>0</v>
      </c>
      <c r="BF602" s="140">
        <f>IF(N602="snížená",J602,0)</f>
        <v>0</v>
      </c>
      <c r="BG602" s="140">
        <f>IF(N602="zákl. přenesená",J602,0)</f>
        <v>0</v>
      </c>
      <c r="BH602" s="140">
        <f>IF(N602="sníž. přenesená",J602,0)</f>
        <v>0</v>
      </c>
      <c r="BI602" s="140">
        <f>IF(N602="nulová",J602,0)</f>
        <v>0</v>
      </c>
      <c r="BJ602" s="17" t="s">
        <v>15</v>
      </c>
      <c r="BK602" s="140">
        <f>ROUND(I602*H602,2)</f>
        <v>0</v>
      </c>
      <c r="BL602" s="17" t="s">
        <v>244</v>
      </c>
      <c r="BM602" s="139" t="s">
        <v>960</v>
      </c>
    </row>
    <row r="603" spans="2:47" s="1" customFormat="1" ht="11.25">
      <c r="B603" s="32"/>
      <c r="D603" s="141" t="s">
        <v>149</v>
      </c>
      <c r="F603" s="142" t="s">
        <v>961</v>
      </c>
      <c r="I603" s="143"/>
      <c r="L603" s="32"/>
      <c r="M603" s="144"/>
      <c r="T603" s="53"/>
      <c r="AT603" s="17" t="s">
        <v>149</v>
      </c>
      <c r="AU603" s="17" t="s">
        <v>80</v>
      </c>
    </row>
    <row r="604" spans="2:63" s="11" customFormat="1" ht="22.9" customHeight="1">
      <c r="B604" s="115"/>
      <c r="D604" s="116" t="s">
        <v>71</v>
      </c>
      <c r="E604" s="125" t="s">
        <v>962</v>
      </c>
      <c r="F604" s="125" t="s">
        <v>963</v>
      </c>
      <c r="I604" s="118"/>
      <c r="J604" s="126">
        <f>BK604</f>
        <v>0</v>
      </c>
      <c r="L604" s="115"/>
      <c r="M604" s="120"/>
      <c r="P604" s="121">
        <f>SUM(P605:P615)</f>
        <v>0</v>
      </c>
      <c r="R604" s="121">
        <f>SUM(R605:R615)</f>
        <v>0</v>
      </c>
      <c r="T604" s="122">
        <f>SUM(T605:T615)</f>
        <v>0.07342</v>
      </c>
      <c r="AR604" s="116" t="s">
        <v>80</v>
      </c>
      <c r="AT604" s="123" t="s">
        <v>71</v>
      </c>
      <c r="AU604" s="123" t="s">
        <v>15</v>
      </c>
      <c r="AY604" s="116" t="s">
        <v>141</v>
      </c>
      <c r="BK604" s="124">
        <f>SUM(BK605:BK615)</f>
        <v>0</v>
      </c>
    </row>
    <row r="605" spans="2:65" s="1" customFormat="1" ht="24.2" customHeight="1">
      <c r="B605" s="127"/>
      <c r="C605" s="128" t="s">
        <v>964</v>
      </c>
      <c r="D605" s="128" t="s">
        <v>143</v>
      </c>
      <c r="E605" s="129" t="s">
        <v>965</v>
      </c>
      <c r="F605" s="130" t="s">
        <v>966</v>
      </c>
      <c r="G605" s="131" t="s">
        <v>230</v>
      </c>
      <c r="H605" s="132">
        <v>4.8</v>
      </c>
      <c r="I605" s="133"/>
      <c r="J605" s="134">
        <f>ROUND(I605*H605,2)</f>
        <v>0</v>
      </c>
      <c r="K605" s="130" t="s">
        <v>147</v>
      </c>
      <c r="L605" s="32"/>
      <c r="M605" s="135" t="s">
        <v>3</v>
      </c>
      <c r="N605" s="136" t="s">
        <v>43</v>
      </c>
      <c r="P605" s="137">
        <f>O605*H605</f>
        <v>0</v>
      </c>
      <c r="Q605" s="137">
        <v>0</v>
      </c>
      <c r="R605" s="137">
        <f>Q605*H605</f>
        <v>0</v>
      </c>
      <c r="S605" s="137">
        <v>0.00167</v>
      </c>
      <c r="T605" s="138">
        <f>S605*H605</f>
        <v>0.008016</v>
      </c>
      <c r="AR605" s="139" t="s">
        <v>244</v>
      </c>
      <c r="AT605" s="139" t="s">
        <v>143</v>
      </c>
      <c r="AU605" s="139" t="s">
        <v>80</v>
      </c>
      <c r="AY605" s="17" t="s">
        <v>141</v>
      </c>
      <c r="BE605" s="140">
        <f>IF(N605="základní",J605,0)</f>
        <v>0</v>
      </c>
      <c r="BF605" s="140">
        <f>IF(N605="snížená",J605,0)</f>
        <v>0</v>
      </c>
      <c r="BG605" s="140">
        <f>IF(N605="zákl. přenesená",J605,0)</f>
        <v>0</v>
      </c>
      <c r="BH605" s="140">
        <f>IF(N605="sníž. přenesená",J605,0)</f>
        <v>0</v>
      </c>
      <c r="BI605" s="140">
        <f>IF(N605="nulová",J605,0)</f>
        <v>0</v>
      </c>
      <c r="BJ605" s="17" t="s">
        <v>15</v>
      </c>
      <c r="BK605" s="140">
        <f>ROUND(I605*H605,2)</f>
        <v>0</v>
      </c>
      <c r="BL605" s="17" t="s">
        <v>244</v>
      </c>
      <c r="BM605" s="139" t="s">
        <v>967</v>
      </c>
    </row>
    <row r="606" spans="2:47" s="1" customFormat="1" ht="11.25">
      <c r="B606" s="32"/>
      <c r="D606" s="141" t="s">
        <v>149</v>
      </c>
      <c r="F606" s="142" t="s">
        <v>968</v>
      </c>
      <c r="I606" s="143"/>
      <c r="L606" s="32"/>
      <c r="M606" s="144"/>
      <c r="T606" s="53"/>
      <c r="AT606" s="17" t="s">
        <v>149</v>
      </c>
      <c r="AU606" s="17" t="s">
        <v>80</v>
      </c>
    </row>
    <row r="607" spans="2:51" s="12" customFormat="1" ht="11.25">
      <c r="B607" s="145"/>
      <c r="D607" s="146" t="s">
        <v>151</v>
      </c>
      <c r="E607" s="147" t="s">
        <v>3</v>
      </c>
      <c r="F607" s="148" t="s">
        <v>969</v>
      </c>
      <c r="H607" s="149">
        <v>4.8</v>
      </c>
      <c r="I607" s="150"/>
      <c r="L607" s="145"/>
      <c r="M607" s="151"/>
      <c r="T607" s="152"/>
      <c r="AT607" s="147" t="s">
        <v>151</v>
      </c>
      <c r="AU607" s="147" t="s">
        <v>80</v>
      </c>
      <c r="AV607" s="12" t="s">
        <v>80</v>
      </c>
      <c r="AW607" s="12" t="s">
        <v>33</v>
      </c>
      <c r="AX607" s="12" t="s">
        <v>15</v>
      </c>
      <c r="AY607" s="147" t="s">
        <v>141</v>
      </c>
    </row>
    <row r="608" spans="2:65" s="1" customFormat="1" ht="16.5" customHeight="1">
      <c r="B608" s="127"/>
      <c r="C608" s="128" t="s">
        <v>970</v>
      </c>
      <c r="D608" s="128" t="s">
        <v>143</v>
      </c>
      <c r="E608" s="129" t="s">
        <v>971</v>
      </c>
      <c r="F608" s="130" t="s">
        <v>972</v>
      </c>
      <c r="G608" s="131" t="s">
        <v>230</v>
      </c>
      <c r="H608" s="132">
        <v>16.6</v>
      </c>
      <c r="I608" s="133"/>
      <c r="J608" s="134">
        <f>ROUND(I608*H608,2)</f>
        <v>0</v>
      </c>
      <c r="K608" s="130" t="s">
        <v>147</v>
      </c>
      <c r="L608" s="32"/>
      <c r="M608" s="135" t="s">
        <v>3</v>
      </c>
      <c r="N608" s="136" t="s">
        <v>43</v>
      </c>
      <c r="P608" s="137">
        <f>O608*H608</f>
        <v>0</v>
      </c>
      <c r="Q608" s="137">
        <v>0</v>
      </c>
      <c r="R608" s="137">
        <f>Q608*H608</f>
        <v>0</v>
      </c>
      <c r="S608" s="137">
        <v>0.00394</v>
      </c>
      <c r="T608" s="138">
        <f>S608*H608</f>
        <v>0.065404</v>
      </c>
      <c r="AR608" s="139" t="s">
        <v>244</v>
      </c>
      <c r="AT608" s="139" t="s">
        <v>143</v>
      </c>
      <c r="AU608" s="139" t="s">
        <v>80</v>
      </c>
      <c r="AY608" s="17" t="s">
        <v>141</v>
      </c>
      <c r="BE608" s="140">
        <f>IF(N608="základní",J608,0)</f>
        <v>0</v>
      </c>
      <c r="BF608" s="140">
        <f>IF(N608="snížená",J608,0)</f>
        <v>0</v>
      </c>
      <c r="BG608" s="140">
        <f>IF(N608="zákl. přenesená",J608,0)</f>
        <v>0</v>
      </c>
      <c r="BH608" s="140">
        <f>IF(N608="sníž. přenesená",J608,0)</f>
        <v>0</v>
      </c>
      <c r="BI608" s="140">
        <f>IF(N608="nulová",J608,0)</f>
        <v>0</v>
      </c>
      <c r="BJ608" s="17" t="s">
        <v>15</v>
      </c>
      <c r="BK608" s="140">
        <f>ROUND(I608*H608,2)</f>
        <v>0</v>
      </c>
      <c r="BL608" s="17" t="s">
        <v>244</v>
      </c>
      <c r="BM608" s="139" t="s">
        <v>973</v>
      </c>
    </row>
    <row r="609" spans="2:47" s="1" customFormat="1" ht="11.25">
      <c r="B609" s="32"/>
      <c r="D609" s="141" t="s">
        <v>149</v>
      </c>
      <c r="F609" s="142" t="s">
        <v>974</v>
      </c>
      <c r="I609" s="143"/>
      <c r="L609" s="32"/>
      <c r="M609" s="144"/>
      <c r="T609" s="53"/>
      <c r="AT609" s="17" t="s">
        <v>149</v>
      </c>
      <c r="AU609" s="17" t="s">
        <v>80</v>
      </c>
    </row>
    <row r="610" spans="2:51" s="12" customFormat="1" ht="11.25">
      <c r="B610" s="145"/>
      <c r="D610" s="146" t="s">
        <v>151</v>
      </c>
      <c r="E610" s="147" t="s">
        <v>3</v>
      </c>
      <c r="F610" s="148" t="s">
        <v>975</v>
      </c>
      <c r="H610" s="149">
        <v>16.6</v>
      </c>
      <c r="I610" s="150"/>
      <c r="L610" s="145"/>
      <c r="M610" s="151"/>
      <c r="T610" s="152"/>
      <c r="AT610" s="147" t="s">
        <v>151</v>
      </c>
      <c r="AU610" s="147" t="s">
        <v>80</v>
      </c>
      <c r="AV610" s="12" t="s">
        <v>80</v>
      </c>
      <c r="AW610" s="12" t="s">
        <v>33</v>
      </c>
      <c r="AX610" s="12" t="s">
        <v>15</v>
      </c>
      <c r="AY610" s="147" t="s">
        <v>141</v>
      </c>
    </row>
    <row r="611" spans="2:65" s="1" customFormat="1" ht="24.2" customHeight="1">
      <c r="B611" s="127"/>
      <c r="C611" s="128" t="s">
        <v>976</v>
      </c>
      <c r="D611" s="128" t="s">
        <v>143</v>
      </c>
      <c r="E611" s="129" t="s">
        <v>977</v>
      </c>
      <c r="F611" s="130" t="s">
        <v>978</v>
      </c>
      <c r="G611" s="131" t="s">
        <v>230</v>
      </c>
      <c r="H611" s="132">
        <v>24.5</v>
      </c>
      <c r="I611" s="133"/>
      <c r="J611" s="134">
        <f>ROUND(I611*H611,2)</f>
        <v>0</v>
      </c>
      <c r="K611" s="130" t="s">
        <v>3</v>
      </c>
      <c r="L611" s="32"/>
      <c r="M611" s="135" t="s">
        <v>3</v>
      </c>
      <c r="N611" s="136" t="s">
        <v>43</v>
      </c>
      <c r="P611" s="137">
        <f>O611*H611</f>
        <v>0</v>
      </c>
      <c r="Q611" s="137">
        <v>0</v>
      </c>
      <c r="R611" s="137">
        <f>Q611*H611</f>
        <v>0</v>
      </c>
      <c r="S611" s="137">
        <v>0</v>
      </c>
      <c r="T611" s="138">
        <f>S611*H611</f>
        <v>0</v>
      </c>
      <c r="AR611" s="139" t="s">
        <v>244</v>
      </c>
      <c r="AT611" s="139" t="s">
        <v>143</v>
      </c>
      <c r="AU611" s="139" t="s">
        <v>80</v>
      </c>
      <c r="AY611" s="17" t="s">
        <v>141</v>
      </c>
      <c r="BE611" s="140">
        <f>IF(N611="základní",J611,0)</f>
        <v>0</v>
      </c>
      <c r="BF611" s="140">
        <f>IF(N611="snížená",J611,0)</f>
        <v>0</v>
      </c>
      <c r="BG611" s="140">
        <f>IF(N611="zákl. přenesená",J611,0)</f>
        <v>0</v>
      </c>
      <c r="BH611" s="140">
        <f>IF(N611="sníž. přenesená",J611,0)</f>
        <v>0</v>
      </c>
      <c r="BI611" s="140">
        <f>IF(N611="nulová",J611,0)</f>
        <v>0</v>
      </c>
      <c r="BJ611" s="17" t="s">
        <v>15</v>
      </c>
      <c r="BK611" s="140">
        <f>ROUND(I611*H611,2)</f>
        <v>0</v>
      </c>
      <c r="BL611" s="17" t="s">
        <v>244</v>
      </c>
      <c r="BM611" s="139" t="s">
        <v>979</v>
      </c>
    </row>
    <row r="612" spans="2:65" s="1" customFormat="1" ht="24.2" customHeight="1">
      <c r="B612" s="127"/>
      <c r="C612" s="128" t="s">
        <v>980</v>
      </c>
      <c r="D612" s="128" t="s">
        <v>143</v>
      </c>
      <c r="E612" s="129" t="s">
        <v>981</v>
      </c>
      <c r="F612" s="130" t="s">
        <v>982</v>
      </c>
      <c r="G612" s="131" t="s">
        <v>230</v>
      </c>
      <c r="H612" s="132">
        <v>60</v>
      </c>
      <c r="I612" s="133"/>
      <c r="J612" s="134">
        <f>ROUND(I612*H612,2)</f>
        <v>0</v>
      </c>
      <c r="K612" s="130" t="s">
        <v>3</v>
      </c>
      <c r="L612" s="32"/>
      <c r="M612" s="135" t="s">
        <v>3</v>
      </c>
      <c r="N612" s="136" t="s">
        <v>43</v>
      </c>
      <c r="P612" s="137">
        <f>O612*H612</f>
        <v>0</v>
      </c>
      <c r="Q612" s="137">
        <v>0</v>
      </c>
      <c r="R612" s="137">
        <f>Q612*H612</f>
        <v>0</v>
      </c>
      <c r="S612" s="137">
        <v>0</v>
      </c>
      <c r="T612" s="138">
        <f>S612*H612</f>
        <v>0</v>
      </c>
      <c r="AR612" s="139" t="s">
        <v>244</v>
      </c>
      <c r="AT612" s="139" t="s">
        <v>143</v>
      </c>
      <c r="AU612" s="139" t="s">
        <v>80</v>
      </c>
      <c r="AY612" s="17" t="s">
        <v>141</v>
      </c>
      <c r="BE612" s="140">
        <f>IF(N612="základní",J612,0)</f>
        <v>0</v>
      </c>
      <c r="BF612" s="140">
        <f>IF(N612="snížená",J612,0)</f>
        <v>0</v>
      </c>
      <c r="BG612" s="140">
        <f>IF(N612="zákl. přenesená",J612,0)</f>
        <v>0</v>
      </c>
      <c r="BH612" s="140">
        <f>IF(N612="sníž. přenesená",J612,0)</f>
        <v>0</v>
      </c>
      <c r="BI612" s="140">
        <f>IF(N612="nulová",J612,0)</f>
        <v>0</v>
      </c>
      <c r="BJ612" s="17" t="s">
        <v>15</v>
      </c>
      <c r="BK612" s="140">
        <f>ROUND(I612*H612,2)</f>
        <v>0</v>
      </c>
      <c r="BL612" s="17" t="s">
        <v>244</v>
      </c>
      <c r="BM612" s="139" t="s">
        <v>983</v>
      </c>
    </row>
    <row r="613" spans="2:65" s="1" customFormat="1" ht="24.2" customHeight="1">
      <c r="B613" s="127"/>
      <c r="C613" s="128" t="s">
        <v>984</v>
      </c>
      <c r="D613" s="128" t="s">
        <v>143</v>
      </c>
      <c r="E613" s="129" t="s">
        <v>985</v>
      </c>
      <c r="F613" s="130" t="s">
        <v>986</v>
      </c>
      <c r="G613" s="131" t="s">
        <v>230</v>
      </c>
      <c r="H613" s="132">
        <v>10</v>
      </c>
      <c r="I613" s="133"/>
      <c r="J613" s="134">
        <f>ROUND(I613*H613,2)</f>
        <v>0</v>
      </c>
      <c r="K613" s="130" t="s">
        <v>3</v>
      </c>
      <c r="L613" s="32"/>
      <c r="M613" s="135" t="s">
        <v>3</v>
      </c>
      <c r="N613" s="136" t="s">
        <v>43</v>
      </c>
      <c r="P613" s="137">
        <f>O613*H613</f>
        <v>0</v>
      </c>
      <c r="Q613" s="137">
        <v>0</v>
      </c>
      <c r="R613" s="137">
        <f>Q613*H613</f>
        <v>0</v>
      </c>
      <c r="S613" s="137">
        <v>0</v>
      </c>
      <c r="T613" s="138">
        <f>S613*H613</f>
        <v>0</v>
      </c>
      <c r="AR613" s="139" t="s">
        <v>244</v>
      </c>
      <c r="AT613" s="139" t="s">
        <v>143</v>
      </c>
      <c r="AU613" s="139" t="s">
        <v>80</v>
      </c>
      <c r="AY613" s="17" t="s">
        <v>141</v>
      </c>
      <c r="BE613" s="140">
        <f>IF(N613="základní",J613,0)</f>
        <v>0</v>
      </c>
      <c r="BF613" s="140">
        <f>IF(N613="snížená",J613,0)</f>
        <v>0</v>
      </c>
      <c r="BG613" s="140">
        <f>IF(N613="zákl. přenesená",J613,0)</f>
        <v>0</v>
      </c>
      <c r="BH613" s="140">
        <f>IF(N613="sníž. přenesená",J613,0)</f>
        <v>0</v>
      </c>
      <c r="BI613" s="140">
        <f>IF(N613="nulová",J613,0)</f>
        <v>0</v>
      </c>
      <c r="BJ613" s="17" t="s">
        <v>15</v>
      </c>
      <c r="BK613" s="140">
        <f>ROUND(I613*H613,2)</f>
        <v>0</v>
      </c>
      <c r="BL613" s="17" t="s">
        <v>244</v>
      </c>
      <c r="BM613" s="139" t="s">
        <v>987</v>
      </c>
    </row>
    <row r="614" spans="2:65" s="1" customFormat="1" ht="44.25" customHeight="1">
      <c r="B614" s="127"/>
      <c r="C614" s="128" t="s">
        <v>988</v>
      </c>
      <c r="D614" s="128" t="s">
        <v>143</v>
      </c>
      <c r="E614" s="129" t="s">
        <v>989</v>
      </c>
      <c r="F614" s="130" t="s">
        <v>990</v>
      </c>
      <c r="G614" s="131" t="s">
        <v>991</v>
      </c>
      <c r="H614" s="176"/>
      <c r="I614" s="133"/>
      <c r="J614" s="134">
        <f>ROUND(I614*H614,2)</f>
        <v>0</v>
      </c>
      <c r="K614" s="130" t="s">
        <v>147</v>
      </c>
      <c r="L614" s="32"/>
      <c r="M614" s="135" t="s">
        <v>3</v>
      </c>
      <c r="N614" s="136" t="s">
        <v>43</v>
      </c>
      <c r="P614" s="137">
        <f>O614*H614</f>
        <v>0</v>
      </c>
      <c r="Q614" s="137">
        <v>0</v>
      </c>
      <c r="R614" s="137">
        <f>Q614*H614</f>
        <v>0</v>
      </c>
      <c r="S614" s="137">
        <v>0</v>
      </c>
      <c r="T614" s="138">
        <f>S614*H614</f>
        <v>0</v>
      </c>
      <c r="AR614" s="139" t="s">
        <v>244</v>
      </c>
      <c r="AT614" s="139" t="s">
        <v>143</v>
      </c>
      <c r="AU614" s="139" t="s">
        <v>80</v>
      </c>
      <c r="AY614" s="17" t="s">
        <v>141</v>
      </c>
      <c r="BE614" s="140">
        <f>IF(N614="základní",J614,0)</f>
        <v>0</v>
      </c>
      <c r="BF614" s="140">
        <f>IF(N614="snížená",J614,0)</f>
        <v>0</v>
      </c>
      <c r="BG614" s="140">
        <f>IF(N614="zákl. přenesená",J614,0)</f>
        <v>0</v>
      </c>
      <c r="BH614" s="140">
        <f>IF(N614="sníž. přenesená",J614,0)</f>
        <v>0</v>
      </c>
      <c r="BI614" s="140">
        <f>IF(N614="nulová",J614,0)</f>
        <v>0</v>
      </c>
      <c r="BJ614" s="17" t="s">
        <v>15</v>
      </c>
      <c r="BK614" s="140">
        <f>ROUND(I614*H614,2)</f>
        <v>0</v>
      </c>
      <c r="BL614" s="17" t="s">
        <v>244</v>
      </c>
      <c r="BM614" s="139" t="s">
        <v>992</v>
      </c>
    </row>
    <row r="615" spans="2:47" s="1" customFormat="1" ht="11.25">
      <c r="B615" s="32"/>
      <c r="D615" s="141" t="s">
        <v>149</v>
      </c>
      <c r="F615" s="142" t="s">
        <v>993</v>
      </c>
      <c r="I615" s="143"/>
      <c r="L615" s="32"/>
      <c r="M615" s="144"/>
      <c r="T615" s="53"/>
      <c r="AT615" s="17" t="s">
        <v>149</v>
      </c>
      <c r="AU615" s="17" t="s">
        <v>80</v>
      </c>
    </row>
    <row r="616" spans="2:63" s="11" customFormat="1" ht="22.9" customHeight="1">
      <c r="B616" s="115"/>
      <c r="D616" s="116" t="s">
        <v>71</v>
      </c>
      <c r="E616" s="125" t="s">
        <v>994</v>
      </c>
      <c r="F616" s="125" t="s">
        <v>995</v>
      </c>
      <c r="I616" s="118"/>
      <c r="J616" s="126">
        <f>BK616</f>
        <v>0</v>
      </c>
      <c r="L616" s="115"/>
      <c r="M616" s="120"/>
      <c r="P616" s="121">
        <f>SUM(P617:P633)</f>
        <v>0</v>
      </c>
      <c r="R616" s="121">
        <f>SUM(R617:R633)</f>
        <v>0</v>
      </c>
      <c r="T616" s="122">
        <f>SUM(T617:T633)</f>
        <v>0.02</v>
      </c>
      <c r="AR616" s="116" t="s">
        <v>80</v>
      </c>
      <c r="AT616" s="123" t="s">
        <v>71</v>
      </c>
      <c r="AU616" s="123" t="s">
        <v>15</v>
      </c>
      <c r="AY616" s="116" t="s">
        <v>141</v>
      </c>
      <c r="BK616" s="124">
        <f>SUM(BK617:BK633)</f>
        <v>0</v>
      </c>
    </row>
    <row r="617" spans="2:65" s="1" customFormat="1" ht="37.9" customHeight="1">
      <c r="B617" s="127"/>
      <c r="C617" s="128" t="s">
        <v>996</v>
      </c>
      <c r="D617" s="128" t="s">
        <v>143</v>
      </c>
      <c r="E617" s="129" t="s">
        <v>997</v>
      </c>
      <c r="F617" s="130" t="s">
        <v>998</v>
      </c>
      <c r="G617" s="131" t="s">
        <v>639</v>
      </c>
      <c r="H617" s="132">
        <v>4</v>
      </c>
      <c r="I617" s="133"/>
      <c r="J617" s="134">
        <f>ROUND(I617*H617,2)</f>
        <v>0</v>
      </c>
      <c r="K617" s="130" t="s">
        <v>147</v>
      </c>
      <c r="L617" s="32"/>
      <c r="M617" s="135" t="s">
        <v>3</v>
      </c>
      <c r="N617" s="136" t="s">
        <v>43</v>
      </c>
      <c r="P617" s="137">
        <f>O617*H617</f>
        <v>0</v>
      </c>
      <c r="Q617" s="137">
        <v>0</v>
      </c>
      <c r="R617" s="137">
        <f>Q617*H617</f>
        <v>0</v>
      </c>
      <c r="S617" s="137">
        <v>0.005</v>
      </c>
      <c r="T617" s="138">
        <f>S617*H617</f>
        <v>0.02</v>
      </c>
      <c r="AR617" s="139" t="s">
        <v>244</v>
      </c>
      <c r="AT617" s="139" t="s">
        <v>143</v>
      </c>
      <c r="AU617" s="139" t="s">
        <v>80</v>
      </c>
      <c r="AY617" s="17" t="s">
        <v>141</v>
      </c>
      <c r="BE617" s="140">
        <f>IF(N617="základní",J617,0)</f>
        <v>0</v>
      </c>
      <c r="BF617" s="140">
        <f>IF(N617="snížená",J617,0)</f>
        <v>0</v>
      </c>
      <c r="BG617" s="140">
        <f>IF(N617="zákl. přenesená",J617,0)</f>
        <v>0</v>
      </c>
      <c r="BH617" s="140">
        <f>IF(N617="sníž. přenesená",J617,0)</f>
        <v>0</v>
      </c>
      <c r="BI617" s="140">
        <f>IF(N617="nulová",J617,0)</f>
        <v>0</v>
      </c>
      <c r="BJ617" s="17" t="s">
        <v>15</v>
      </c>
      <c r="BK617" s="140">
        <f>ROUND(I617*H617,2)</f>
        <v>0</v>
      </c>
      <c r="BL617" s="17" t="s">
        <v>244</v>
      </c>
      <c r="BM617" s="139" t="s">
        <v>999</v>
      </c>
    </row>
    <row r="618" spans="2:47" s="1" customFormat="1" ht="11.25">
      <c r="B618" s="32"/>
      <c r="D618" s="141" t="s">
        <v>149</v>
      </c>
      <c r="F618" s="142" t="s">
        <v>1000</v>
      </c>
      <c r="I618" s="143"/>
      <c r="L618" s="32"/>
      <c r="M618" s="144"/>
      <c r="T618" s="53"/>
      <c r="AT618" s="17" t="s">
        <v>149</v>
      </c>
      <c r="AU618" s="17" t="s">
        <v>80</v>
      </c>
    </row>
    <row r="619" spans="2:65" s="1" customFormat="1" ht="49.15" customHeight="1">
      <c r="B619" s="127"/>
      <c r="C619" s="128" t="s">
        <v>1001</v>
      </c>
      <c r="D619" s="128" t="s">
        <v>143</v>
      </c>
      <c r="E619" s="129" t="s">
        <v>1002</v>
      </c>
      <c r="F619" s="130" t="s">
        <v>1003</v>
      </c>
      <c r="G619" s="131" t="s">
        <v>639</v>
      </c>
      <c r="H619" s="132">
        <v>1</v>
      </c>
      <c r="I619" s="133"/>
      <c r="J619" s="134">
        <f aca="true" t="shared" si="0" ref="J619:J632">ROUND(I619*H619,2)</f>
        <v>0</v>
      </c>
      <c r="K619" s="130" t="s">
        <v>3</v>
      </c>
      <c r="L619" s="32"/>
      <c r="M619" s="135" t="s">
        <v>3</v>
      </c>
      <c r="N619" s="136" t="s">
        <v>43</v>
      </c>
      <c r="P619" s="137">
        <f aca="true" t="shared" si="1" ref="P619:P632">O619*H619</f>
        <v>0</v>
      </c>
      <c r="Q619" s="137">
        <v>0</v>
      </c>
      <c r="R619" s="137">
        <f aca="true" t="shared" si="2" ref="R619:R632">Q619*H619</f>
        <v>0</v>
      </c>
      <c r="S619" s="137">
        <v>0</v>
      </c>
      <c r="T619" s="138">
        <f aca="true" t="shared" si="3" ref="T619:T632">S619*H619</f>
        <v>0</v>
      </c>
      <c r="AR619" s="139" t="s">
        <v>244</v>
      </c>
      <c r="AT619" s="139" t="s">
        <v>143</v>
      </c>
      <c r="AU619" s="139" t="s">
        <v>80</v>
      </c>
      <c r="AY619" s="17" t="s">
        <v>141</v>
      </c>
      <c r="BE619" s="140">
        <f aca="true" t="shared" si="4" ref="BE619:BE632">IF(N619="základní",J619,0)</f>
        <v>0</v>
      </c>
      <c r="BF619" s="140">
        <f aca="true" t="shared" si="5" ref="BF619:BF632">IF(N619="snížená",J619,0)</f>
        <v>0</v>
      </c>
      <c r="BG619" s="140">
        <f aca="true" t="shared" si="6" ref="BG619:BG632">IF(N619="zákl. přenesená",J619,0)</f>
        <v>0</v>
      </c>
      <c r="BH619" s="140">
        <f aca="true" t="shared" si="7" ref="BH619:BH632">IF(N619="sníž. přenesená",J619,0)</f>
        <v>0</v>
      </c>
      <c r="BI619" s="140">
        <f aca="true" t="shared" si="8" ref="BI619:BI632">IF(N619="nulová",J619,0)</f>
        <v>0</v>
      </c>
      <c r="BJ619" s="17" t="s">
        <v>15</v>
      </c>
      <c r="BK619" s="140">
        <f aca="true" t="shared" si="9" ref="BK619:BK632">ROUND(I619*H619,2)</f>
        <v>0</v>
      </c>
      <c r="BL619" s="17" t="s">
        <v>244</v>
      </c>
      <c r="BM619" s="139" t="s">
        <v>1004</v>
      </c>
    </row>
    <row r="620" spans="2:65" s="1" customFormat="1" ht="49.15" customHeight="1">
      <c r="B620" s="127"/>
      <c r="C620" s="128" t="s">
        <v>1005</v>
      </c>
      <c r="D620" s="128" t="s">
        <v>143</v>
      </c>
      <c r="E620" s="129" t="s">
        <v>1006</v>
      </c>
      <c r="F620" s="130" t="s">
        <v>1007</v>
      </c>
      <c r="G620" s="131" t="s">
        <v>639</v>
      </c>
      <c r="H620" s="132">
        <v>4</v>
      </c>
      <c r="I620" s="133"/>
      <c r="J620" s="134">
        <f t="shared" si="0"/>
        <v>0</v>
      </c>
      <c r="K620" s="130" t="s">
        <v>3</v>
      </c>
      <c r="L620" s="32"/>
      <c r="M620" s="135" t="s">
        <v>3</v>
      </c>
      <c r="N620" s="136" t="s">
        <v>43</v>
      </c>
      <c r="P620" s="137">
        <f t="shared" si="1"/>
        <v>0</v>
      </c>
      <c r="Q620" s="137">
        <v>0</v>
      </c>
      <c r="R620" s="137">
        <f t="shared" si="2"/>
        <v>0</v>
      </c>
      <c r="S620" s="137">
        <v>0</v>
      </c>
      <c r="T620" s="138">
        <f t="shared" si="3"/>
        <v>0</v>
      </c>
      <c r="AR620" s="139" t="s">
        <v>244</v>
      </c>
      <c r="AT620" s="139" t="s">
        <v>143</v>
      </c>
      <c r="AU620" s="139" t="s">
        <v>80</v>
      </c>
      <c r="AY620" s="17" t="s">
        <v>141</v>
      </c>
      <c r="BE620" s="140">
        <f t="shared" si="4"/>
        <v>0</v>
      </c>
      <c r="BF620" s="140">
        <f t="shared" si="5"/>
        <v>0</v>
      </c>
      <c r="BG620" s="140">
        <f t="shared" si="6"/>
        <v>0</v>
      </c>
      <c r="BH620" s="140">
        <f t="shared" si="7"/>
        <v>0</v>
      </c>
      <c r="BI620" s="140">
        <f t="shared" si="8"/>
        <v>0</v>
      </c>
      <c r="BJ620" s="17" t="s">
        <v>15</v>
      </c>
      <c r="BK620" s="140">
        <f t="shared" si="9"/>
        <v>0</v>
      </c>
      <c r="BL620" s="17" t="s">
        <v>244</v>
      </c>
      <c r="BM620" s="139" t="s">
        <v>1008</v>
      </c>
    </row>
    <row r="621" spans="2:65" s="1" customFormat="1" ht="49.15" customHeight="1">
      <c r="B621" s="127"/>
      <c r="C621" s="128" t="s">
        <v>1009</v>
      </c>
      <c r="D621" s="128" t="s">
        <v>143</v>
      </c>
      <c r="E621" s="129" t="s">
        <v>1010</v>
      </c>
      <c r="F621" s="130" t="s">
        <v>1011</v>
      </c>
      <c r="G621" s="131" t="s">
        <v>639</v>
      </c>
      <c r="H621" s="132">
        <v>3</v>
      </c>
      <c r="I621" s="133"/>
      <c r="J621" s="134">
        <f t="shared" si="0"/>
        <v>0</v>
      </c>
      <c r="K621" s="130" t="s">
        <v>3</v>
      </c>
      <c r="L621" s="32"/>
      <c r="M621" s="135" t="s">
        <v>3</v>
      </c>
      <c r="N621" s="136" t="s">
        <v>43</v>
      </c>
      <c r="P621" s="137">
        <f t="shared" si="1"/>
        <v>0</v>
      </c>
      <c r="Q621" s="137">
        <v>0</v>
      </c>
      <c r="R621" s="137">
        <f t="shared" si="2"/>
        <v>0</v>
      </c>
      <c r="S621" s="137">
        <v>0</v>
      </c>
      <c r="T621" s="138">
        <f t="shared" si="3"/>
        <v>0</v>
      </c>
      <c r="AR621" s="139" t="s">
        <v>244</v>
      </c>
      <c r="AT621" s="139" t="s">
        <v>143</v>
      </c>
      <c r="AU621" s="139" t="s">
        <v>80</v>
      </c>
      <c r="AY621" s="17" t="s">
        <v>141</v>
      </c>
      <c r="BE621" s="140">
        <f t="shared" si="4"/>
        <v>0</v>
      </c>
      <c r="BF621" s="140">
        <f t="shared" si="5"/>
        <v>0</v>
      </c>
      <c r="BG621" s="140">
        <f t="shared" si="6"/>
        <v>0</v>
      </c>
      <c r="BH621" s="140">
        <f t="shared" si="7"/>
        <v>0</v>
      </c>
      <c r="BI621" s="140">
        <f t="shared" si="8"/>
        <v>0</v>
      </c>
      <c r="BJ621" s="17" t="s">
        <v>15</v>
      </c>
      <c r="BK621" s="140">
        <f t="shared" si="9"/>
        <v>0</v>
      </c>
      <c r="BL621" s="17" t="s">
        <v>244</v>
      </c>
      <c r="BM621" s="139" t="s">
        <v>1012</v>
      </c>
    </row>
    <row r="622" spans="2:65" s="1" customFormat="1" ht="49.15" customHeight="1">
      <c r="B622" s="127"/>
      <c r="C622" s="128" t="s">
        <v>1013</v>
      </c>
      <c r="D622" s="128" t="s">
        <v>143</v>
      </c>
      <c r="E622" s="129" t="s">
        <v>1014</v>
      </c>
      <c r="F622" s="130" t="s">
        <v>1015</v>
      </c>
      <c r="G622" s="131" t="s">
        <v>639</v>
      </c>
      <c r="H622" s="132">
        <v>1</v>
      </c>
      <c r="I622" s="133"/>
      <c r="J622" s="134">
        <f t="shared" si="0"/>
        <v>0</v>
      </c>
      <c r="K622" s="130" t="s">
        <v>3</v>
      </c>
      <c r="L622" s="32"/>
      <c r="M622" s="135" t="s">
        <v>3</v>
      </c>
      <c r="N622" s="136" t="s">
        <v>43</v>
      </c>
      <c r="P622" s="137">
        <f t="shared" si="1"/>
        <v>0</v>
      </c>
      <c r="Q622" s="137">
        <v>0</v>
      </c>
      <c r="R622" s="137">
        <f t="shared" si="2"/>
        <v>0</v>
      </c>
      <c r="S622" s="137">
        <v>0</v>
      </c>
      <c r="T622" s="138">
        <f t="shared" si="3"/>
        <v>0</v>
      </c>
      <c r="AR622" s="139" t="s">
        <v>244</v>
      </c>
      <c r="AT622" s="139" t="s">
        <v>143</v>
      </c>
      <c r="AU622" s="139" t="s">
        <v>80</v>
      </c>
      <c r="AY622" s="17" t="s">
        <v>141</v>
      </c>
      <c r="BE622" s="140">
        <f t="shared" si="4"/>
        <v>0</v>
      </c>
      <c r="BF622" s="140">
        <f t="shared" si="5"/>
        <v>0</v>
      </c>
      <c r="BG622" s="140">
        <f t="shared" si="6"/>
        <v>0</v>
      </c>
      <c r="BH622" s="140">
        <f t="shared" si="7"/>
        <v>0</v>
      </c>
      <c r="BI622" s="140">
        <f t="shared" si="8"/>
        <v>0</v>
      </c>
      <c r="BJ622" s="17" t="s">
        <v>15</v>
      </c>
      <c r="BK622" s="140">
        <f t="shared" si="9"/>
        <v>0</v>
      </c>
      <c r="BL622" s="17" t="s">
        <v>244</v>
      </c>
      <c r="BM622" s="139" t="s">
        <v>1016</v>
      </c>
    </row>
    <row r="623" spans="2:65" s="1" customFormat="1" ht="55.5" customHeight="1">
      <c r="B623" s="127"/>
      <c r="C623" s="128" t="s">
        <v>1017</v>
      </c>
      <c r="D623" s="128" t="s">
        <v>143</v>
      </c>
      <c r="E623" s="129" t="s">
        <v>1018</v>
      </c>
      <c r="F623" s="130" t="s">
        <v>1019</v>
      </c>
      <c r="G623" s="131" t="s">
        <v>639</v>
      </c>
      <c r="H623" s="132">
        <v>2</v>
      </c>
      <c r="I623" s="133"/>
      <c r="J623" s="134">
        <f t="shared" si="0"/>
        <v>0</v>
      </c>
      <c r="K623" s="130" t="s">
        <v>3</v>
      </c>
      <c r="L623" s="32"/>
      <c r="M623" s="135" t="s">
        <v>3</v>
      </c>
      <c r="N623" s="136" t="s">
        <v>43</v>
      </c>
      <c r="P623" s="137">
        <f t="shared" si="1"/>
        <v>0</v>
      </c>
      <c r="Q623" s="137">
        <v>0</v>
      </c>
      <c r="R623" s="137">
        <f t="shared" si="2"/>
        <v>0</v>
      </c>
      <c r="S623" s="137">
        <v>0</v>
      </c>
      <c r="T623" s="138">
        <f t="shared" si="3"/>
        <v>0</v>
      </c>
      <c r="AR623" s="139" t="s">
        <v>244</v>
      </c>
      <c r="AT623" s="139" t="s">
        <v>143</v>
      </c>
      <c r="AU623" s="139" t="s">
        <v>80</v>
      </c>
      <c r="AY623" s="17" t="s">
        <v>141</v>
      </c>
      <c r="BE623" s="140">
        <f t="shared" si="4"/>
        <v>0</v>
      </c>
      <c r="BF623" s="140">
        <f t="shared" si="5"/>
        <v>0</v>
      </c>
      <c r="BG623" s="140">
        <f t="shared" si="6"/>
        <v>0</v>
      </c>
      <c r="BH623" s="140">
        <f t="shared" si="7"/>
        <v>0</v>
      </c>
      <c r="BI623" s="140">
        <f t="shared" si="8"/>
        <v>0</v>
      </c>
      <c r="BJ623" s="17" t="s">
        <v>15</v>
      </c>
      <c r="BK623" s="140">
        <f t="shared" si="9"/>
        <v>0</v>
      </c>
      <c r="BL623" s="17" t="s">
        <v>244</v>
      </c>
      <c r="BM623" s="139" t="s">
        <v>1020</v>
      </c>
    </row>
    <row r="624" spans="2:65" s="1" customFormat="1" ht="55.5" customHeight="1">
      <c r="B624" s="127"/>
      <c r="C624" s="128" t="s">
        <v>1021</v>
      </c>
      <c r="D624" s="128" t="s">
        <v>143</v>
      </c>
      <c r="E624" s="129" t="s">
        <v>1022</v>
      </c>
      <c r="F624" s="130" t="s">
        <v>1023</v>
      </c>
      <c r="G624" s="131" t="s">
        <v>639</v>
      </c>
      <c r="H624" s="132">
        <v>1</v>
      </c>
      <c r="I624" s="133"/>
      <c r="J624" s="134">
        <f t="shared" si="0"/>
        <v>0</v>
      </c>
      <c r="K624" s="130" t="s">
        <v>3</v>
      </c>
      <c r="L624" s="32"/>
      <c r="M624" s="135" t="s">
        <v>3</v>
      </c>
      <c r="N624" s="136" t="s">
        <v>43</v>
      </c>
      <c r="P624" s="137">
        <f t="shared" si="1"/>
        <v>0</v>
      </c>
      <c r="Q624" s="137">
        <v>0</v>
      </c>
      <c r="R624" s="137">
        <f t="shared" si="2"/>
        <v>0</v>
      </c>
      <c r="S624" s="137">
        <v>0</v>
      </c>
      <c r="T624" s="138">
        <f t="shared" si="3"/>
        <v>0</v>
      </c>
      <c r="AR624" s="139" t="s">
        <v>244</v>
      </c>
      <c r="AT624" s="139" t="s">
        <v>143</v>
      </c>
      <c r="AU624" s="139" t="s">
        <v>80</v>
      </c>
      <c r="AY624" s="17" t="s">
        <v>141</v>
      </c>
      <c r="BE624" s="140">
        <f t="shared" si="4"/>
        <v>0</v>
      </c>
      <c r="BF624" s="140">
        <f t="shared" si="5"/>
        <v>0</v>
      </c>
      <c r="BG624" s="140">
        <f t="shared" si="6"/>
        <v>0</v>
      </c>
      <c r="BH624" s="140">
        <f t="shared" si="7"/>
        <v>0</v>
      </c>
      <c r="BI624" s="140">
        <f t="shared" si="8"/>
        <v>0</v>
      </c>
      <c r="BJ624" s="17" t="s">
        <v>15</v>
      </c>
      <c r="BK624" s="140">
        <f t="shared" si="9"/>
        <v>0</v>
      </c>
      <c r="BL624" s="17" t="s">
        <v>244</v>
      </c>
      <c r="BM624" s="139" t="s">
        <v>1024</v>
      </c>
    </row>
    <row r="625" spans="2:65" s="1" customFormat="1" ht="55.5" customHeight="1">
      <c r="B625" s="127"/>
      <c r="C625" s="128" t="s">
        <v>1025</v>
      </c>
      <c r="D625" s="128" t="s">
        <v>143</v>
      </c>
      <c r="E625" s="129" t="s">
        <v>1026</v>
      </c>
      <c r="F625" s="130" t="s">
        <v>1027</v>
      </c>
      <c r="G625" s="131" t="s">
        <v>639</v>
      </c>
      <c r="H625" s="132">
        <v>1</v>
      </c>
      <c r="I625" s="133"/>
      <c r="J625" s="134">
        <f t="shared" si="0"/>
        <v>0</v>
      </c>
      <c r="K625" s="130" t="s">
        <v>3</v>
      </c>
      <c r="L625" s="32"/>
      <c r="M625" s="135" t="s">
        <v>3</v>
      </c>
      <c r="N625" s="136" t="s">
        <v>43</v>
      </c>
      <c r="P625" s="137">
        <f t="shared" si="1"/>
        <v>0</v>
      </c>
      <c r="Q625" s="137">
        <v>0</v>
      </c>
      <c r="R625" s="137">
        <f t="shared" si="2"/>
        <v>0</v>
      </c>
      <c r="S625" s="137">
        <v>0</v>
      </c>
      <c r="T625" s="138">
        <f t="shared" si="3"/>
        <v>0</v>
      </c>
      <c r="AR625" s="139" t="s">
        <v>244</v>
      </c>
      <c r="AT625" s="139" t="s">
        <v>143</v>
      </c>
      <c r="AU625" s="139" t="s">
        <v>80</v>
      </c>
      <c r="AY625" s="17" t="s">
        <v>141</v>
      </c>
      <c r="BE625" s="140">
        <f t="shared" si="4"/>
        <v>0</v>
      </c>
      <c r="BF625" s="140">
        <f t="shared" si="5"/>
        <v>0</v>
      </c>
      <c r="BG625" s="140">
        <f t="shared" si="6"/>
        <v>0</v>
      </c>
      <c r="BH625" s="140">
        <f t="shared" si="7"/>
        <v>0</v>
      </c>
      <c r="BI625" s="140">
        <f t="shared" si="8"/>
        <v>0</v>
      </c>
      <c r="BJ625" s="17" t="s">
        <v>15</v>
      </c>
      <c r="BK625" s="140">
        <f t="shared" si="9"/>
        <v>0</v>
      </c>
      <c r="BL625" s="17" t="s">
        <v>244</v>
      </c>
      <c r="BM625" s="139" t="s">
        <v>1028</v>
      </c>
    </row>
    <row r="626" spans="2:65" s="1" customFormat="1" ht="44.25" customHeight="1">
      <c r="B626" s="127"/>
      <c r="C626" s="128" t="s">
        <v>1029</v>
      </c>
      <c r="D626" s="128" t="s">
        <v>143</v>
      </c>
      <c r="E626" s="129" t="s">
        <v>1030</v>
      </c>
      <c r="F626" s="130" t="s">
        <v>1031</v>
      </c>
      <c r="G626" s="131" t="s">
        <v>639</v>
      </c>
      <c r="H626" s="132">
        <v>1</v>
      </c>
      <c r="I626" s="133"/>
      <c r="J626" s="134">
        <f t="shared" si="0"/>
        <v>0</v>
      </c>
      <c r="K626" s="130" t="s">
        <v>3</v>
      </c>
      <c r="L626" s="32"/>
      <c r="M626" s="135" t="s">
        <v>3</v>
      </c>
      <c r="N626" s="136" t="s">
        <v>43</v>
      </c>
      <c r="P626" s="137">
        <f t="shared" si="1"/>
        <v>0</v>
      </c>
      <c r="Q626" s="137">
        <v>0</v>
      </c>
      <c r="R626" s="137">
        <f t="shared" si="2"/>
        <v>0</v>
      </c>
      <c r="S626" s="137">
        <v>0</v>
      </c>
      <c r="T626" s="138">
        <f t="shared" si="3"/>
        <v>0</v>
      </c>
      <c r="AR626" s="139" t="s">
        <v>244</v>
      </c>
      <c r="AT626" s="139" t="s">
        <v>143</v>
      </c>
      <c r="AU626" s="139" t="s">
        <v>80</v>
      </c>
      <c r="AY626" s="17" t="s">
        <v>141</v>
      </c>
      <c r="BE626" s="140">
        <f t="shared" si="4"/>
        <v>0</v>
      </c>
      <c r="BF626" s="140">
        <f t="shared" si="5"/>
        <v>0</v>
      </c>
      <c r="BG626" s="140">
        <f t="shared" si="6"/>
        <v>0</v>
      </c>
      <c r="BH626" s="140">
        <f t="shared" si="7"/>
        <v>0</v>
      </c>
      <c r="BI626" s="140">
        <f t="shared" si="8"/>
        <v>0</v>
      </c>
      <c r="BJ626" s="17" t="s">
        <v>15</v>
      </c>
      <c r="BK626" s="140">
        <f t="shared" si="9"/>
        <v>0</v>
      </c>
      <c r="BL626" s="17" t="s">
        <v>244</v>
      </c>
      <c r="BM626" s="139" t="s">
        <v>1032</v>
      </c>
    </row>
    <row r="627" spans="2:65" s="1" customFormat="1" ht="33" customHeight="1">
      <c r="B627" s="127"/>
      <c r="C627" s="128" t="s">
        <v>1033</v>
      </c>
      <c r="D627" s="128" t="s">
        <v>143</v>
      </c>
      <c r="E627" s="129" t="s">
        <v>1034</v>
      </c>
      <c r="F627" s="130" t="s">
        <v>1035</v>
      </c>
      <c r="G627" s="131" t="s">
        <v>639</v>
      </c>
      <c r="H627" s="132">
        <v>4</v>
      </c>
      <c r="I627" s="133"/>
      <c r="J627" s="134">
        <f t="shared" si="0"/>
        <v>0</v>
      </c>
      <c r="K627" s="130" t="s">
        <v>3</v>
      </c>
      <c r="L627" s="32"/>
      <c r="M627" s="135" t="s">
        <v>3</v>
      </c>
      <c r="N627" s="136" t="s">
        <v>43</v>
      </c>
      <c r="P627" s="137">
        <f t="shared" si="1"/>
        <v>0</v>
      </c>
      <c r="Q627" s="137">
        <v>0</v>
      </c>
      <c r="R627" s="137">
        <f t="shared" si="2"/>
        <v>0</v>
      </c>
      <c r="S627" s="137">
        <v>0</v>
      </c>
      <c r="T627" s="138">
        <f t="shared" si="3"/>
        <v>0</v>
      </c>
      <c r="AR627" s="139" t="s">
        <v>244</v>
      </c>
      <c r="AT627" s="139" t="s">
        <v>143</v>
      </c>
      <c r="AU627" s="139" t="s">
        <v>80</v>
      </c>
      <c r="AY627" s="17" t="s">
        <v>141</v>
      </c>
      <c r="BE627" s="140">
        <f t="shared" si="4"/>
        <v>0</v>
      </c>
      <c r="BF627" s="140">
        <f t="shared" si="5"/>
        <v>0</v>
      </c>
      <c r="BG627" s="140">
        <f t="shared" si="6"/>
        <v>0</v>
      </c>
      <c r="BH627" s="140">
        <f t="shared" si="7"/>
        <v>0</v>
      </c>
      <c r="BI627" s="140">
        <f t="shared" si="8"/>
        <v>0</v>
      </c>
      <c r="BJ627" s="17" t="s">
        <v>15</v>
      </c>
      <c r="BK627" s="140">
        <f t="shared" si="9"/>
        <v>0</v>
      </c>
      <c r="BL627" s="17" t="s">
        <v>244</v>
      </c>
      <c r="BM627" s="139" t="s">
        <v>1036</v>
      </c>
    </row>
    <row r="628" spans="2:65" s="1" customFormat="1" ht="33" customHeight="1">
      <c r="B628" s="127"/>
      <c r="C628" s="128" t="s">
        <v>1037</v>
      </c>
      <c r="D628" s="128" t="s">
        <v>143</v>
      </c>
      <c r="E628" s="129" t="s">
        <v>1038</v>
      </c>
      <c r="F628" s="130" t="s">
        <v>1039</v>
      </c>
      <c r="G628" s="131" t="s">
        <v>639</v>
      </c>
      <c r="H628" s="132">
        <v>1</v>
      </c>
      <c r="I628" s="133"/>
      <c r="J628" s="134">
        <f t="shared" si="0"/>
        <v>0</v>
      </c>
      <c r="K628" s="130" t="s">
        <v>3</v>
      </c>
      <c r="L628" s="32"/>
      <c r="M628" s="135" t="s">
        <v>3</v>
      </c>
      <c r="N628" s="136" t="s">
        <v>43</v>
      </c>
      <c r="P628" s="137">
        <f t="shared" si="1"/>
        <v>0</v>
      </c>
      <c r="Q628" s="137">
        <v>0</v>
      </c>
      <c r="R628" s="137">
        <f t="shared" si="2"/>
        <v>0</v>
      </c>
      <c r="S628" s="137">
        <v>0</v>
      </c>
      <c r="T628" s="138">
        <f t="shared" si="3"/>
        <v>0</v>
      </c>
      <c r="AR628" s="139" t="s">
        <v>244</v>
      </c>
      <c r="AT628" s="139" t="s">
        <v>143</v>
      </c>
      <c r="AU628" s="139" t="s">
        <v>80</v>
      </c>
      <c r="AY628" s="17" t="s">
        <v>141</v>
      </c>
      <c r="BE628" s="140">
        <f t="shared" si="4"/>
        <v>0</v>
      </c>
      <c r="BF628" s="140">
        <f t="shared" si="5"/>
        <v>0</v>
      </c>
      <c r="BG628" s="140">
        <f t="shared" si="6"/>
        <v>0</v>
      </c>
      <c r="BH628" s="140">
        <f t="shared" si="7"/>
        <v>0</v>
      </c>
      <c r="BI628" s="140">
        <f t="shared" si="8"/>
        <v>0</v>
      </c>
      <c r="BJ628" s="17" t="s">
        <v>15</v>
      </c>
      <c r="BK628" s="140">
        <f t="shared" si="9"/>
        <v>0</v>
      </c>
      <c r="BL628" s="17" t="s">
        <v>244</v>
      </c>
      <c r="BM628" s="139" t="s">
        <v>1040</v>
      </c>
    </row>
    <row r="629" spans="2:65" s="1" customFormat="1" ht="33" customHeight="1">
      <c r="B629" s="127"/>
      <c r="C629" s="128" t="s">
        <v>1041</v>
      </c>
      <c r="D629" s="128" t="s">
        <v>143</v>
      </c>
      <c r="E629" s="129" t="s">
        <v>1042</v>
      </c>
      <c r="F629" s="130" t="s">
        <v>1043</v>
      </c>
      <c r="G629" s="131" t="s">
        <v>639</v>
      </c>
      <c r="H629" s="132">
        <v>1</v>
      </c>
      <c r="I629" s="133"/>
      <c r="J629" s="134">
        <f t="shared" si="0"/>
        <v>0</v>
      </c>
      <c r="K629" s="130" t="s">
        <v>3</v>
      </c>
      <c r="L629" s="32"/>
      <c r="M629" s="135" t="s">
        <v>3</v>
      </c>
      <c r="N629" s="136" t="s">
        <v>43</v>
      </c>
      <c r="P629" s="137">
        <f t="shared" si="1"/>
        <v>0</v>
      </c>
      <c r="Q629" s="137">
        <v>0</v>
      </c>
      <c r="R629" s="137">
        <f t="shared" si="2"/>
        <v>0</v>
      </c>
      <c r="S629" s="137">
        <v>0</v>
      </c>
      <c r="T629" s="138">
        <f t="shared" si="3"/>
        <v>0</v>
      </c>
      <c r="AR629" s="139" t="s">
        <v>244</v>
      </c>
      <c r="AT629" s="139" t="s">
        <v>143</v>
      </c>
      <c r="AU629" s="139" t="s">
        <v>80</v>
      </c>
      <c r="AY629" s="17" t="s">
        <v>141</v>
      </c>
      <c r="BE629" s="140">
        <f t="shared" si="4"/>
        <v>0</v>
      </c>
      <c r="BF629" s="140">
        <f t="shared" si="5"/>
        <v>0</v>
      </c>
      <c r="BG629" s="140">
        <f t="shared" si="6"/>
        <v>0</v>
      </c>
      <c r="BH629" s="140">
        <f t="shared" si="7"/>
        <v>0</v>
      </c>
      <c r="BI629" s="140">
        <f t="shared" si="8"/>
        <v>0</v>
      </c>
      <c r="BJ629" s="17" t="s">
        <v>15</v>
      </c>
      <c r="BK629" s="140">
        <f t="shared" si="9"/>
        <v>0</v>
      </c>
      <c r="BL629" s="17" t="s">
        <v>244</v>
      </c>
      <c r="BM629" s="139" t="s">
        <v>1044</v>
      </c>
    </row>
    <row r="630" spans="2:65" s="1" customFormat="1" ht="33" customHeight="1">
      <c r="B630" s="127"/>
      <c r="C630" s="128" t="s">
        <v>1045</v>
      </c>
      <c r="D630" s="128" t="s">
        <v>143</v>
      </c>
      <c r="E630" s="129" t="s">
        <v>1046</v>
      </c>
      <c r="F630" s="130" t="s">
        <v>1047</v>
      </c>
      <c r="G630" s="131" t="s">
        <v>639</v>
      </c>
      <c r="H630" s="132">
        <v>1</v>
      </c>
      <c r="I630" s="133"/>
      <c r="J630" s="134">
        <f t="shared" si="0"/>
        <v>0</v>
      </c>
      <c r="K630" s="130" t="s">
        <v>3</v>
      </c>
      <c r="L630" s="32"/>
      <c r="M630" s="135" t="s">
        <v>3</v>
      </c>
      <c r="N630" s="136" t="s">
        <v>43</v>
      </c>
      <c r="P630" s="137">
        <f t="shared" si="1"/>
        <v>0</v>
      </c>
      <c r="Q630" s="137">
        <v>0</v>
      </c>
      <c r="R630" s="137">
        <f t="shared" si="2"/>
        <v>0</v>
      </c>
      <c r="S630" s="137">
        <v>0</v>
      </c>
      <c r="T630" s="138">
        <f t="shared" si="3"/>
        <v>0</v>
      </c>
      <c r="AR630" s="139" t="s">
        <v>244</v>
      </c>
      <c r="AT630" s="139" t="s">
        <v>143</v>
      </c>
      <c r="AU630" s="139" t="s">
        <v>80</v>
      </c>
      <c r="AY630" s="17" t="s">
        <v>141</v>
      </c>
      <c r="BE630" s="140">
        <f t="shared" si="4"/>
        <v>0</v>
      </c>
      <c r="BF630" s="140">
        <f t="shared" si="5"/>
        <v>0</v>
      </c>
      <c r="BG630" s="140">
        <f t="shared" si="6"/>
        <v>0</v>
      </c>
      <c r="BH630" s="140">
        <f t="shared" si="7"/>
        <v>0</v>
      </c>
      <c r="BI630" s="140">
        <f t="shared" si="8"/>
        <v>0</v>
      </c>
      <c r="BJ630" s="17" t="s">
        <v>15</v>
      </c>
      <c r="BK630" s="140">
        <f t="shared" si="9"/>
        <v>0</v>
      </c>
      <c r="BL630" s="17" t="s">
        <v>244</v>
      </c>
      <c r="BM630" s="139" t="s">
        <v>1048</v>
      </c>
    </row>
    <row r="631" spans="2:65" s="1" customFormat="1" ht="24.2" customHeight="1">
      <c r="B631" s="127"/>
      <c r="C631" s="128" t="s">
        <v>1049</v>
      </c>
      <c r="D631" s="128" t="s">
        <v>143</v>
      </c>
      <c r="E631" s="129" t="s">
        <v>1050</v>
      </c>
      <c r="F631" s="130" t="s">
        <v>1051</v>
      </c>
      <c r="G631" s="131" t="s">
        <v>230</v>
      </c>
      <c r="H631" s="132">
        <v>24.5</v>
      </c>
      <c r="I631" s="133"/>
      <c r="J631" s="134">
        <f t="shared" si="0"/>
        <v>0</v>
      </c>
      <c r="K631" s="130" t="s">
        <v>3</v>
      </c>
      <c r="L631" s="32"/>
      <c r="M631" s="135" t="s">
        <v>3</v>
      </c>
      <c r="N631" s="136" t="s">
        <v>43</v>
      </c>
      <c r="P631" s="137">
        <f t="shared" si="1"/>
        <v>0</v>
      </c>
      <c r="Q631" s="137">
        <v>0</v>
      </c>
      <c r="R631" s="137">
        <f t="shared" si="2"/>
        <v>0</v>
      </c>
      <c r="S631" s="137">
        <v>0</v>
      </c>
      <c r="T631" s="138">
        <f t="shared" si="3"/>
        <v>0</v>
      </c>
      <c r="AR631" s="139" t="s">
        <v>244</v>
      </c>
      <c r="AT631" s="139" t="s">
        <v>143</v>
      </c>
      <c r="AU631" s="139" t="s">
        <v>80</v>
      </c>
      <c r="AY631" s="17" t="s">
        <v>141</v>
      </c>
      <c r="BE631" s="140">
        <f t="shared" si="4"/>
        <v>0</v>
      </c>
      <c r="BF631" s="140">
        <f t="shared" si="5"/>
        <v>0</v>
      </c>
      <c r="BG631" s="140">
        <f t="shared" si="6"/>
        <v>0</v>
      </c>
      <c r="BH631" s="140">
        <f t="shared" si="7"/>
        <v>0</v>
      </c>
      <c r="BI631" s="140">
        <f t="shared" si="8"/>
        <v>0</v>
      </c>
      <c r="BJ631" s="17" t="s">
        <v>15</v>
      </c>
      <c r="BK631" s="140">
        <f t="shared" si="9"/>
        <v>0</v>
      </c>
      <c r="BL631" s="17" t="s">
        <v>244</v>
      </c>
      <c r="BM631" s="139" t="s">
        <v>1052</v>
      </c>
    </row>
    <row r="632" spans="2:65" s="1" customFormat="1" ht="44.25" customHeight="1">
      <c r="B632" s="127"/>
      <c r="C632" s="128" t="s">
        <v>1053</v>
      </c>
      <c r="D632" s="128" t="s">
        <v>143</v>
      </c>
      <c r="E632" s="129" t="s">
        <v>1054</v>
      </c>
      <c r="F632" s="130" t="s">
        <v>1055</v>
      </c>
      <c r="G632" s="131" t="s">
        <v>991</v>
      </c>
      <c r="H632" s="176"/>
      <c r="I632" s="133"/>
      <c r="J632" s="134">
        <f t="shared" si="0"/>
        <v>0</v>
      </c>
      <c r="K632" s="130" t="s">
        <v>147</v>
      </c>
      <c r="L632" s="32"/>
      <c r="M632" s="135" t="s">
        <v>3</v>
      </c>
      <c r="N632" s="136" t="s">
        <v>43</v>
      </c>
      <c r="P632" s="137">
        <f t="shared" si="1"/>
        <v>0</v>
      </c>
      <c r="Q632" s="137">
        <v>0</v>
      </c>
      <c r="R632" s="137">
        <f t="shared" si="2"/>
        <v>0</v>
      </c>
      <c r="S632" s="137">
        <v>0</v>
      </c>
      <c r="T632" s="138">
        <f t="shared" si="3"/>
        <v>0</v>
      </c>
      <c r="AR632" s="139" t="s">
        <v>244</v>
      </c>
      <c r="AT632" s="139" t="s">
        <v>143</v>
      </c>
      <c r="AU632" s="139" t="s">
        <v>80</v>
      </c>
      <c r="AY632" s="17" t="s">
        <v>141</v>
      </c>
      <c r="BE632" s="140">
        <f t="shared" si="4"/>
        <v>0</v>
      </c>
      <c r="BF632" s="140">
        <f t="shared" si="5"/>
        <v>0</v>
      </c>
      <c r="BG632" s="140">
        <f t="shared" si="6"/>
        <v>0</v>
      </c>
      <c r="BH632" s="140">
        <f t="shared" si="7"/>
        <v>0</v>
      </c>
      <c r="BI632" s="140">
        <f t="shared" si="8"/>
        <v>0</v>
      </c>
      <c r="BJ632" s="17" t="s">
        <v>15</v>
      </c>
      <c r="BK632" s="140">
        <f t="shared" si="9"/>
        <v>0</v>
      </c>
      <c r="BL632" s="17" t="s">
        <v>244</v>
      </c>
      <c r="BM632" s="139" t="s">
        <v>1056</v>
      </c>
    </row>
    <row r="633" spans="2:47" s="1" customFormat="1" ht="11.25">
      <c r="B633" s="32"/>
      <c r="D633" s="141" t="s">
        <v>149</v>
      </c>
      <c r="F633" s="142" t="s">
        <v>1057</v>
      </c>
      <c r="I633" s="143"/>
      <c r="L633" s="32"/>
      <c r="M633" s="144"/>
      <c r="T633" s="53"/>
      <c r="AT633" s="17" t="s">
        <v>149</v>
      </c>
      <c r="AU633" s="17" t="s">
        <v>80</v>
      </c>
    </row>
    <row r="634" spans="2:63" s="11" customFormat="1" ht="22.9" customHeight="1">
      <c r="B634" s="115"/>
      <c r="D634" s="116" t="s">
        <v>71</v>
      </c>
      <c r="E634" s="125" t="s">
        <v>1058</v>
      </c>
      <c r="F634" s="125" t="s">
        <v>1059</v>
      </c>
      <c r="I634" s="118"/>
      <c r="J634" s="126">
        <f>BK634</f>
        <v>0</v>
      </c>
      <c r="L634" s="115"/>
      <c r="M634" s="120"/>
      <c r="P634" s="121">
        <f>SUM(P635:P638)</f>
        <v>0</v>
      </c>
      <c r="R634" s="121">
        <f>SUM(R635:R638)</f>
        <v>0</v>
      </c>
      <c r="T634" s="122">
        <f>SUM(T635:T638)</f>
        <v>0</v>
      </c>
      <c r="AR634" s="116" t="s">
        <v>80</v>
      </c>
      <c r="AT634" s="123" t="s">
        <v>71</v>
      </c>
      <c r="AU634" s="123" t="s">
        <v>15</v>
      </c>
      <c r="AY634" s="116" t="s">
        <v>141</v>
      </c>
      <c r="BK634" s="124">
        <f>SUM(BK635:BK638)</f>
        <v>0</v>
      </c>
    </row>
    <row r="635" spans="2:65" s="1" customFormat="1" ht="24.2" customHeight="1">
      <c r="B635" s="127"/>
      <c r="C635" s="128" t="s">
        <v>1060</v>
      </c>
      <c r="D635" s="128" t="s">
        <v>143</v>
      </c>
      <c r="E635" s="129" t="s">
        <v>1061</v>
      </c>
      <c r="F635" s="130" t="s">
        <v>1062</v>
      </c>
      <c r="G635" s="131" t="s">
        <v>1063</v>
      </c>
      <c r="H635" s="132">
        <v>1</v>
      </c>
      <c r="I635" s="133"/>
      <c r="J635" s="134">
        <f>ROUND(I635*H635,2)</f>
        <v>0</v>
      </c>
      <c r="K635" s="130" t="s">
        <v>3</v>
      </c>
      <c r="L635" s="32"/>
      <c r="M635" s="135" t="s">
        <v>3</v>
      </c>
      <c r="N635" s="136" t="s">
        <v>43</v>
      </c>
      <c r="P635" s="137">
        <f>O635*H635</f>
        <v>0</v>
      </c>
      <c r="Q635" s="137">
        <v>0</v>
      </c>
      <c r="R635" s="137">
        <f>Q635*H635</f>
        <v>0</v>
      </c>
      <c r="S635" s="137">
        <v>0</v>
      </c>
      <c r="T635" s="138">
        <f>S635*H635</f>
        <v>0</v>
      </c>
      <c r="AR635" s="139" t="s">
        <v>244</v>
      </c>
      <c r="AT635" s="139" t="s">
        <v>143</v>
      </c>
      <c r="AU635" s="139" t="s">
        <v>80</v>
      </c>
      <c r="AY635" s="17" t="s">
        <v>141</v>
      </c>
      <c r="BE635" s="140">
        <f>IF(N635="základní",J635,0)</f>
        <v>0</v>
      </c>
      <c r="BF635" s="140">
        <f>IF(N635="snížená",J635,0)</f>
        <v>0</v>
      </c>
      <c r="BG635" s="140">
        <f>IF(N635="zákl. přenesená",J635,0)</f>
        <v>0</v>
      </c>
      <c r="BH635" s="140">
        <f>IF(N635="sníž. přenesená",J635,0)</f>
        <v>0</v>
      </c>
      <c r="BI635" s="140">
        <f>IF(N635="nulová",J635,0)</f>
        <v>0</v>
      </c>
      <c r="BJ635" s="17" t="s">
        <v>15</v>
      </c>
      <c r="BK635" s="140">
        <f>ROUND(I635*H635,2)</f>
        <v>0</v>
      </c>
      <c r="BL635" s="17" t="s">
        <v>244</v>
      </c>
      <c r="BM635" s="139" t="s">
        <v>1064</v>
      </c>
    </row>
    <row r="636" spans="2:65" s="1" customFormat="1" ht="16.5" customHeight="1">
      <c r="B636" s="127"/>
      <c r="C636" s="128" t="s">
        <v>1065</v>
      </c>
      <c r="D636" s="128" t="s">
        <v>143</v>
      </c>
      <c r="E636" s="129" t="s">
        <v>1066</v>
      </c>
      <c r="F636" s="130" t="s">
        <v>1067</v>
      </c>
      <c r="G636" s="131" t="s">
        <v>639</v>
      </c>
      <c r="H636" s="132">
        <v>2</v>
      </c>
      <c r="I636" s="133"/>
      <c r="J636" s="134">
        <f>ROUND(I636*H636,2)</f>
        <v>0</v>
      </c>
      <c r="K636" s="130" t="s">
        <v>3</v>
      </c>
      <c r="L636" s="32"/>
      <c r="M636" s="135" t="s">
        <v>3</v>
      </c>
      <c r="N636" s="136" t="s">
        <v>43</v>
      </c>
      <c r="P636" s="137">
        <f>O636*H636</f>
        <v>0</v>
      </c>
      <c r="Q636" s="137">
        <v>0</v>
      </c>
      <c r="R636" s="137">
        <f>Q636*H636</f>
        <v>0</v>
      </c>
      <c r="S636" s="137">
        <v>0</v>
      </c>
      <c r="T636" s="138">
        <f>S636*H636</f>
        <v>0</v>
      </c>
      <c r="AR636" s="139" t="s">
        <v>244</v>
      </c>
      <c r="AT636" s="139" t="s">
        <v>143</v>
      </c>
      <c r="AU636" s="139" t="s">
        <v>80</v>
      </c>
      <c r="AY636" s="17" t="s">
        <v>141</v>
      </c>
      <c r="BE636" s="140">
        <f>IF(N636="základní",J636,0)</f>
        <v>0</v>
      </c>
      <c r="BF636" s="140">
        <f>IF(N636="snížená",J636,0)</f>
        <v>0</v>
      </c>
      <c r="BG636" s="140">
        <f>IF(N636="zákl. přenesená",J636,0)</f>
        <v>0</v>
      </c>
      <c r="BH636" s="140">
        <f>IF(N636="sníž. přenesená",J636,0)</f>
        <v>0</v>
      </c>
      <c r="BI636" s="140">
        <f>IF(N636="nulová",J636,0)</f>
        <v>0</v>
      </c>
      <c r="BJ636" s="17" t="s">
        <v>15</v>
      </c>
      <c r="BK636" s="140">
        <f>ROUND(I636*H636,2)</f>
        <v>0</v>
      </c>
      <c r="BL636" s="17" t="s">
        <v>244</v>
      </c>
      <c r="BM636" s="139" t="s">
        <v>1068</v>
      </c>
    </row>
    <row r="637" spans="2:65" s="1" customFormat="1" ht="44.25" customHeight="1">
      <c r="B637" s="127"/>
      <c r="C637" s="128" t="s">
        <v>1069</v>
      </c>
      <c r="D637" s="128" t="s">
        <v>143</v>
      </c>
      <c r="E637" s="129" t="s">
        <v>1070</v>
      </c>
      <c r="F637" s="130" t="s">
        <v>1071</v>
      </c>
      <c r="G637" s="131" t="s">
        <v>991</v>
      </c>
      <c r="H637" s="176"/>
      <c r="I637" s="133"/>
      <c r="J637" s="134">
        <f>ROUND(I637*H637,2)</f>
        <v>0</v>
      </c>
      <c r="K637" s="130" t="s">
        <v>147</v>
      </c>
      <c r="L637" s="32"/>
      <c r="M637" s="135" t="s">
        <v>3</v>
      </c>
      <c r="N637" s="136" t="s">
        <v>43</v>
      </c>
      <c r="P637" s="137">
        <f>O637*H637</f>
        <v>0</v>
      </c>
      <c r="Q637" s="137">
        <v>0</v>
      </c>
      <c r="R637" s="137">
        <f>Q637*H637</f>
        <v>0</v>
      </c>
      <c r="S637" s="137">
        <v>0</v>
      </c>
      <c r="T637" s="138">
        <f>S637*H637</f>
        <v>0</v>
      </c>
      <c r="AR637" s="139" t="s">
        <v>244</v>
      </c>
      <c r="AT637" s="139" t="s">
        <v>143</v>
      </c>
      <c r="AU637" s="139" t="s">
        <v>80</v>
      </c>
      <c r="AY637" s="17" t="s">
        <v>141</v>
      </c>
      <c r="BE637" s="140">
        <f>IF(N637="základní",J637,0)</f>
        <v>0</v>
      </c>
      <c r="BF637" s="140">
        <f>IF(N637="snížená",J637,0)</f>
        <v>0</v>
      </c>
      <c r="BG637" s="140">
        <f>IF(N637="zákl. přenesená",J637,0)</f>
        <v>0</v>
      </c>
      <c r="BH637" s="140">
        <f>IF(N637="sníž. přenesená",J637,0)</f>
        <v>0</v>
      </c>
      <c r="BI637" s="140">
        <f>IF(N637="nulová",J637,0)</f>
        <v>0</v>
      </c>
      <c r="BJ637" s="17" t="s">
        <v>15</v>
      </c>
      <c r="BK637" s="140">
        <f>ROUND(I637*H637,2)</f>
        <v>0</v>
      </c>
      <c r="BL637" s="17" t="s">
        <v>244</v>
      </c>
      <c r="BM637" s="139" t="s">
        <v>1072</v>
      </c>
    </row>
    <row r="638" spans="2:47" s="1" customFormat="1" ht="11.25">
      <c r="B638" s="32"/>
      <c r="D638" s="141" t="s">
        <v>149</v>
      </c>
      <c r="F638" s="142" t="s">
        <v>1073</v>
      </c>
      <c r="I638" s="143"/>
      <c r="L638" s="32"/>
      <c r="M638" s="144"/>
      <c r="T638" s="53"/>
      <c r="AT638" s="17" t="s">
        <v>149</v>
      </c>
      <c r="AU638" s="17" t="s">
        <v>80</v>
      </c>
    </row>
    <row r="639" spans="2:63" s="11" customFormat="1" ht="22.9" customHeight="1">
      <c r="B639" s="115"/>
      <c r="D639" s="116" t="s">
        <v>71</v>
      </c>
      <c r="E639" s="125" t="s">
        <v>1074</v>
      </c>
      <c r="F639" s="125" t="s">
        <v>1075</v>
      </c>
      <c r="I639" s="118"/>
      <c r="J639" s="126">
        <f>BK639</f>
        <v>0</v>
      </c>
      <c r="L639" s="115"/>
      <c r="M639" s="120"/>
      <c r="P639" s="121">
        <f>SUM(P640:P705)</f>
        <v>0</v>
      </c>
      <c r="R639" s="121">
        <f>SUM(R640:R705)</f>
        <v>1.8337244200000002</v>
      </c>
      <c r="T639" s="122">
        <f>SUM(T640:T705)</f>
        <v>0.18735000000000002</v>
      </c>
      <c r="AR639" s="116" t="s">
        <v>80</v>
      </c>
      <c r="AT639" s="123" t="s">
        <v>71</v>
      </c>
      <c r="AU639" s="123" t="s">
        <v>15</v>
      </c>
      <c r="AY639" s="116" t="s">
        <v>141</v>
      </c>
      <c r="BK639" s="124">
        <f>SUM(BK640:BK705)</f>
        <v>0</v>
      </c>
    </row>
    <row r="640" spans="2:65" s="1" customFormat="1" ht="21.75" customHeight="1">
      <c r="B640" s="127"/>
      <c r="C640" s="128" t="s">
        <v>1076</v>
      </c>
      <c r="D640" s="128" t="s">
        <v>143</v>
      </c>
      <c r="E640" s="129" t="s">
        <v>1077</v>
      </c>
      <c r="F640" s="130" t="s">
        <v>1078</v>
      </c>
      <c r="G640" s="131" t="s">
        <v>230</v>
      </c>
      <c r="H640" s="132">
        <v>42</v>
      </c>
      <c r="I640" s="133"/>
      <c r="J640" s="134">
        <f>ROUND(I640*H640,2)</f>
        <v>0</v>
      </c>
      <c r="K640" s="130" t="s">
        <v>147</v>
      </c>
      <c r="L640" s="32"/>
      <c r="M640" s="135" t="s">
        <v>3</v>
      </c>
      <c r="N640" s="136" t="s">
        <v>43</v>
      </c>
      <c r="P640" s="137">
        <f>O640*H640</f>
        <v>0</v>
      </c>
      <c r="Q640" s="137">
        <v>0</v>
      </c>
      <c r="R640" s="137">
        <f>Q640*H640</f>
        <v>0</v>
      </c>
      <c r="S640" s="137">
        <v>0.0003</v>
      </c>
      <c r="T640" s="138">
        <f>S640*H640</f>
        <v>0.012599999999999998</v>
      </c>
      <c r="AR640" s="139" t="s">
        <v>244</v>
      </c>
      <c r="AT640" s="139" t="s">
        <v>143</v>
      </c>
      <c r="AU640" s="139" t="s">
        <v>80</v>
      </c>
      <c r="AY640" s="17" t="s">
        <v>141</v>
      </c>
      <c r="BE640" s="140">
        <f>IF(N640="základní",J640,0)</f>
        <v>0</v>
      </c>
      <c r="BF640" s="140">
        <f>IF(N640="snížená",J640,0)</f>
        <v>0</v>
      </c>
      <c r="BG640" s="140">
        <f>IF(N640="zákl. přenesená",J640,0)</f>
        <v>0</v>
      </c>
      <c r="BH640" s="140">
        <f>IF(N640="sníž. přenesená",J640,0)</f>
        <v>0</v>
      </c>
      <c r="BI640" s="140">
        <f>IF(N640="nulová",J640,0)</f>
        <v>0</v>
      </c>
      <c r="BJ640" s="17" t="s">
        <v>15</v>
      </c>
      <c r="BK640" s="140">
        <f>ROUND(I640*H640,2)</f>
        <v>0</v>
      </c>
      <c r="BL640" s="17" t="s">
        <v>244</v>
      </c>
      <c r="BM640" s="139" t="s">
        <v>1079</v>
      </c>
    </row>
    <row r="641" spans="2:47" s="1" customFormat="1" ht="11.25">
      <c r="B641" s="32"/>
      <c r="D641" s="141" t="s">
        <v>149</v>
      </c>
      <c r="F641" s="142" t="s">
        <v>1080</v>
      </c>
      <c r="I641" s="143"/>
      <c r="L641" s="32"/>
      <c r="M641" s="144"/>
      <c r="T641" s="53"/>
      <c r="AT641" s="17" t="s">
        <v>149</v>
      </c>
      <c r="AU641" s="17" t="s">
        <v>80</v>
      </c>
    </row>
    <row r="642" spans="2:51" s="14" customFormat="1" ht="11.25">
      <c r="B642" s="160"/>
      <c r="D642" s="146" t="s">
        <v>151</v>
      </c>
      <c r="E642" s="161" t="s">
        <v>3</v>
      </c>
      <c r="F642" s="162" t="s">
        <v>566</v>
      </c>
      <c r="H642" s="161" t="s">
        <v>3</v>
      </c>
      <c r="I642" s="163"/>
      <c r="L642" s="160"/>
      <c r="M642" s="164"/>
      <c r="T642" s="165"/>
      <c r="AT642" s="161" t="s">
        <v>151</v>
      </c>
      <c r="AU642" s="161" t="s">
        <v>80</v>
      </c>
      <c r="AV642" s="14" t="s">
        <v>15</v>
      </c>
      <c r="AW642" s="14" t="s">
        <v>33</v>
      </c>
      <c r="AX642" s="14" t="s">
        <v>72</v>
      </c>
      <c r="AY642" s="161" t="s">
        <v>141</v>
      </c>
    </row>
    <row r="643" spans="2:51" s="12" customFormat="1" ht="11.25">
      <c r="B643" s="145"/>
      <c r="D643" s="146" t="s">
        <v>151</v>
      </c>
      <c r="E643" s="147" t="s">
        <v>3</v>
      </c>
      <c r="F643" s="148" t="s">
        <v>1081</v>
      </c>
      <c r="H643" s="149">
        <v>21.9</v>
      </c>
      <c r="I643" s="150"/>
      <c r="L643" s="145"/>
      <c r="M643" s="151"/>
      <c r="T643" s="152"/>
      <c r="AT643" s="147" t="s">
        <v>151</v>
      </c>
      <c r="AU643" s="147" t="s">
        <v>80</v>
      </c>
      <c r="AV643" s="12" t="s">
        <v>80</v>
      </c>
      <c r="AW643" s="12" t="s">
        <v>33</v>
      </c>
      <c r="AX643" s="12" t="s">
        <v>72</v>
      </c>
      <c r="AY643" s="147" t="s">
        <v>141</v>
      </c>
    </row>
    <row r="644" spans="2:51" s="14" customFormat="1" ht="11.25">
      <c r="B644" s="160"/>
      <c r="D644" s="146" t="s">
        <v>151</v>
      </c>
      <c r="E644" s="161" t="s">
        <v>3</v>
      </c>
      <c r="F644" s="162" t="s">
        <v>568</v>
      </c>
      <c r="H644" s="161" t="s">
        <v>3</v>
      </c>
      <c r="I644" s="163"/>
      <c r="L644" s="160"/>
      <c r="M644" s="164"/>
      <c r="T644" s="165"/>
      <c r="AT644" s="161" t="s">
        <v>151</v>
      </c>
      <c r="AU644" s="161" t="s">
        <v>80</v>
      </c>
      <c r="AV644" s="14" t="s">
        <v>15</v>
      </c>
      <c r="AW644" s="14" t="s">
        <v>33</v>
      </c>
      <c r="AX644" s="14" t="s">
        <v>72</v>
      </c>
      <c r="AY644" s="161" t="s">
        <v>141</v>
      </c>
    </row>
    <row r="645" spans="2:51" s="12" customFormat="1" ht="11.25">
      <c r="B645" s="145"/>
      <c r="D645" s="146" t="s">
        <v>151</v>
      </c>
      <c r="E645" s="147" t="s">
        <v>3</v>
      </c>
      <c r="F645" s="148" t="s">
        <v>1082</v>
      </c>
      <c r="H645" s="149">
        <v>20.1</v>
      </c>
      <c r="I645" s="150"/>
      <c r="L645" s="145"/>
      <c r="M645" s="151"/>
      <c r="T645" s="152"/>
      <c r="AT645" s="147" t="s">
        <v>151</v>
      </c>
      <c r="AU645" s="147" t="s">
        <v>80</v>
      </c>
      <c r="AV645" s="12" t="s">
        <v>80</v>
      </c>
      <c r="AW645" s="12" t="s">
        <v>33</v>
      </c>
      <c r="AX645" s="12" t="s">
        <v>72</v>
      </c>
      <c r="AY645" s="147" t="s">
        <v>141</v>
      </c>
    </row>
    <row r="646" spans="2:51" s="13" customFormat="1" ht="11.25">
      <c r="B646" s="153"/>
      <c r="D646" s="146" t="s">
        <v>151</v>
      </c>
      <c r="E646" s="154" t="s">
        <v>3</v>
      </c>
      <c r="F646" s="155" t="s">
        <v>153</v>
      </c>
      <c r="H646" s="156">
        <v>42</v>
      </c>
      <c r="I646" s="157"/>
      <c r="L646" s="153"/>
      <c r="M646" s="158"/>
      <c r="T646" s="159"/>
      <c r="AT646" s="154" t="s">
        <v>151</v>
      </c>
      <c r="AU646" s="154" t="s">
        <v>80</v>
      </c>
      <c r="AV646" s="13" t="s">
        <v>86</v>
      </c>
      <c r="AW646" s="13" t="s">
        <v>33</v>
      </c>
      <c r="AX646" s="13" t="s">
        <v>15</v>
      </c>
      <c r="AY646" s="154" t="s">
        <v>141</v>
      </c>
    </row>
    <row r="647" spans="2:65" s="1" customFormat="1" ht="24.2" customHeight="1">
      <c r="B647" s="127"/>
      <c r="C647" s="128" t="s">
        <v>1083</v>
      </c>
      <c r="D647" s="128" t="s">
        <v>143</v>
      </c>
      <c r="E647" s="129" t="s">
        <v>1084</v>
      </c>
      <c r="F647" s="130" t="s">
        <v>1085</v>
      </c>
      <c r="G647" s="131" t="s">
        <v>146</v>
      </c>
      <c r="H647" s="132">
        <v>58.25</v>
      </c>
      <c r="I647" s="133"/>
      <c r="J647" s="134">
        <f>ROUND(I647*H647,2)</f>
        <v>0</v>
      </c>
      <c r="K647" s="130" t="s">
        <v>147</v>
      </c>
      <c r="L647" s="32"/>
      <c r="M647" s="135" t="s">
        <v>3</v>
      </c>
      <c r="N647" s="136" t="s">
        <v>43</v>
      </c>
      <c r="P647" s="137">
        <f>O647*H647</f>
        <v>0</v>
      </c>
      <c r="Q647" s="137">
        <v>0</v>
      </c>
      <c r="R647" s="137">
        <f>Q647*H647</f>
        <v>0</v>
      </c>
      <c r="S647" s="137">
        <v>0.003</v>
      </c>
      <c r="T647" s="138">
        <f>S647*H647</f>
        <v>0.17475000000000002</v>
      </c>
      <c r="AR647" s="139" t="s">
        <v>244</v>
      </c>
      <c r="AT647" s="139" t="s">
        <v>143</v>
      </c>
      <c r="AU647" s="139" t="s">
        <v>80</v>
      </c>
      <c r="AY647" s="17" t="s">
        <v>141</v>
      </c>
      <c r="BE647" s="140">
        <f>IF(N647="základní",J647,0)</f>
        <v>0</v>
      </c>
      <c r="BF647" s="140">
        <f>IF(N647="snížená",J647,0)</f>
        <v>0</v>
      </c>
      <c r="BG647" s="140">
        <f>IF(N647="zákl. přenesená",J647,0)</f>
        <v>0</v>
      </c>
      <c r="BH647" s="140">
        <f>IF(N647="sníž. přenesená",J647,0)</f>
        <v>0</v>
      </c>
      <c r="BI647" s="140">
        <f>IF(N647="nulová",J647,0)</f>
        <v>0</v>
      </c>
      <c r="BJ647" s="17" t="s">
        <v>15</v>
      </c>
      <c r="BK647" s="140">
        <f>ROUND(I647*H647,2)</f>
        <v>0</v>
      </c>
      <c r="BL647" s="17" t="s">
        <v>244</v>
      </c>
      <c r="BM647" s="139" t="s">
        <v>1086</v>
      </c>
    </row>
    <row r="648" spans="2:47" s="1" customFormat="1" ht="11.25">
      <c r="B648" s="32"/>
      <c r="D648" s="141" t="s">
        <v>149</v>
      </c>
      <c r="F648" s="142" t="s">
        <v>1087</v>
      </c>
      <c r="I648" s="143"/>
      <c r="L648" s="32"/>
      <c r="M648" s="144"/>
      <c r="T648" s="53"/>
      <c r="AT648" s="17" t="s">
        <v>149</v>
      </c>
      <c r="AU648" s="17" t="s">
        <v>80</v>
      </c>
    </row>
    <row r="649" spans="2:51" s="14" customFormat="1" ht="11.25">
      <c r="B649" s="160"/>
      <c r="D649" s="146" t="s">
        <v>151</v>
      </c>
      <c r="E649" s="161" t="s">
        <v>3</v>
      </c>
      <c r="F649" s="162" t="s">
        <v>650</v>
      </c>
      <c r="H649" s="161" t="s">
        <v>3</v>
      </c>
      <c r="I649" s="163"/>
      <c r="L649" s="160"/>
      <c r="M649" s="164"/>
      <c r="T649" s="165"/>
      <c r="AT649" s="161" t="s">
        <v>151</v>
      </c>
      <c r="AU649" s="161" t="s">
        <v>80</v>
      </c>
      <c r="AV649" s="14" t="s">
        <v>15</v>
      </c>
      <c r="AW649" s="14" t="s">
        <v>33</v>
      </c>
      <c r="AX649" s="14" t="s">
        <v>72</v>
      </c>
      <c r="AY649" s="161" t="s">
        <v>141</v>
      </c>
    </row>
    <row r="650" spans="2:51" s="12" customFormat="1" ht="11.25">
      <c r="B650" s="145"/>
      <c r="D650" s="146" t="s">
        <v>151</v>
      </c>
      <c r="E650" s="147" t="s">
        <v>3</v>
      </c>
      <c r="F650" s="148" t="s">
        <v>1088</v>
      </c>
      <c r="H650" s="149">
        <v>58.25</v>
      </c>
      <c r="I650" s="150"/>
      <c r="L650" s="145"/>
      <c r="M650" s="151"/>
      <c r="T650" s="152"/>
      <c r="AT650" s="147" t="s">
        <v>151</v>
      </c>
      <c r="AU650" s="147" t="s">
        <v>80</v>
      </c>
      <c r="AV650" s="12" t="s">
        <v>80</v>
      </c>
      <c r="AW650" s="12" t="s">
        <v>33</v>
      </c>
      <c r="AX650" s="12" t="s">
        <v>15</v>
      </c>
      <c r="AY650" s="147" t="s">
        <v>141</v>
      </c>
    </row>
    <row r="651" spans="2:65" s="1" customFormat="1" ht="24.2" customHeight="1">
      <c r="B651" s="127"/>
      <c r="C651" s="128" t="s">
        <v>1089</v>
      </c>
      <c r="D651" s="128" t="s">
        <v>143</v>
      </c>
      <c r="E651" s="129" t="s">
        <v>1090</v>
      </c>
      <c r="F651" s="130" t="s">
        <v>1091</v>
      </c>
      <c r="G651" s="131" t="s">
        <v>146</v>
      </c>
      <c r="H651" s="132">
        <v>232.47</v>
      </c>
      <c r="I651" s="133"/>
      <c r="J651" s="134">
        <f>ROUND(I651*H651,2)</f>
        <v>0</v>
      </c>
      <c r="K651" s="130" t="s">
        <v>147</v>
      </c>
      <c r="L651" s="32"/>
      <c r="M651" s="135" t="s">
        <v>3</v>
      </c>
      <c r="N651" s="136" t="s">
        <v>43</v>
      </c>
      <c r="P651" s="137">
        <f>O651*H651</f>
        <v>0</v>
      </c>
      <c r="Q651" s="137">
        <v>0</v>
      </c>
      <c r="R651" s="137">
        <f>Q651*H651</f>
        <v>0</v>
      </c>
      <c r="S651" s="137">
        <v>0</v>
      </c>
      <c r="T651" s="138">
        <f>S651*H651</f>
        <v>0</v>
      </c>
      <c r="AR651" s="139" t="s">
        <v>244</v>
      </c>
      <c r="AT651" s="139" t="s">
        <v>143</v>
      </c>
      <c r="AU651" s="139" t="s">
        <v>80</v>
      </c>
      <c r="AY651" s="17" t="s">
        <v>141</v>
      </c>
      <c r="BE651" s="140">
        <f>IF(N651="základní",J651,0)</f>
        <v>0</v>
      </c>
      <c r="BF651" s="140">
        <f>IF(N651="snížená",J651,0)</f>
        <v>0</v>
      </c>
      <c r="BG651" s="140">
        <f>IF(N651="zákl. přenesená",J651,0)</f>
        <v>0</v>
      </c>
      <c r="BH651" s="140">
        <f>IF(N651="sníž. přenesená",J651,0)</f>
        <v>0</v>
      </c>
      <c r="BI651" s="140">
        <f>IF(N651="nulová",J651,0)</f>
        <v>0</v>
      </c>
      <c r="BJ651" s="17" t="s">
        <v>15</v>
      </c>
      <c r="BK651" s="140">
        <f>ROUND(I651*H651,2)</f>
        <v>0</v>
      </c>
      <c r="BL651" s="17" t="s">
        <v>244</v>
      </c>
      <c r="BM651" s="139" t="s">
        <v>1092</v>
      </c>
    </row>
    <row r="652" spans="2:47" s="1" customFormat="1" ht="11.25">
      <c r="B652" s="32"/>
      <c r="D652" s="141" t="s">
        <v>149</v>
      </c>
      <c r="F652" s="142" t="s">
        <v>1093</v>
      </c>
      <c r="I652" s="143"/>
      <c r="L652" s="32"/>
      <c r="M652" s="144"/>
      <c r="T652" s="53"/>
      <c r="AT652" s="17" t="s">
        <v>149</v>
      </c>
      <c r="AU652" s="17" t="s">
        <v>80</v>
      </c>
    </row>
    <row r="653" spans="2:65" s="1" customFormat="1" ht="33" customHeight="1">
      <c r="B653" s="127"/>
      <c r="C653" s="128" t="s">
        <v>1094</v>
      </c>
      <c r="D653" s="128" t="s">
        <v>143</v>
      </c>
      <c r="E653" s="129" t="s">
        <v>1095</v>
      </c>
      <c r="F653" s="130" t="s">
        <v>1096</v>
      </c>
      <c r="G653" s="131" t="s">
        <v>146</v>
      </c>
      <c r="H653" s="132">
        <v>232.47</v>
      </c>
      <c r="I653" s="133"/>
      <c r="J653" s="134">
        <f>ROUND(I653*H653,2)</f>
        <v>0</v>
      </c>
      <c r="K653" s="130" t="s">
        <v>147</v>
      </c>
      <c r="L653" s="32"/>
      <c r="M653" s="135" t="s">
        <v>3</v>
      </c>
      <c r="N653" s="136" t="s">
        <v>43</v>
      </c>
      <c r="P653" s="137">
        <f>O653*H653</f>
        <v>0</v>
      </c>
      <c r="Q653" s="137">
        <v>0.00455</v>
      </c>
      <c r="R653" s="137">
        <f>Q653*H653</f>
        <v>1.0577385000000001</v>
      </c>
      <c r="S653" s="137">
        <v>0</v>
      </c>
      <c r="T653" s="138">
        <f>S653*H653</f>
        <v>0</v>
      </c>
      <c r="AR653" s="139" t="s">
        <v>244</v>
      </c>
      <c r="AT653" s="139" t="s">
        <v>143</v>
      </c>
      <c r="AU653" s="139" t="s">
        <v>80</v>
      </c>
      <c r="AY653" s="17" t="s">
        <v>141</v>
      </c>
      <c r="BE653" s="140">
        <f>IF(N653="základní",J653,0)</f>
        <v>0</v>
      </c>
      <c r="BF653" s="140">
        <f>IF(N653="snížená",J653,0)</f>
        <v>0</v>
      </c>
      <c r="BG653" s="140">
        <f>IF(N653="zákl. přenesená",J653,0)</f>
        <v>0</v>
      </c>
      <c r="BH653" s="140">
        <f>IF(N653="sníž. přenesená",J653,0)</f>
        <v>0</v>
      </c>
      <c r="BI653" s="140">
        <f>IF(N653="nulová",J653,0)</f>
        <v>0</v>
      </c>
      <c r="BJ653" s="17" t="s">
        <v>15</v>
      </c>
      <c r="BK653" s="140">
        <f>ROUND(I653*H653,2)</f>
        <v>0</v>
      </c>
      <c r="BL653" s="17" t="s">
        <v>244</v>
      </c>
      <c r="BM653" s="139" t="s">
        <v>1097</v>
      </c>
    </row>
    <row r="654" spans="2:47" s="1" customFormat="1" ht="11.25">
      <c r="B654" s="32"/>
      <c r="D654" s="141" t="s">
        <v>149</v>
      </c>
      <c r="F654" s="142" t="s">
        <v>1098</v>
      </c>
      <c r="I654" s="143"/>
      <c r="L654" s="32"/>
      <c r="M654" s="144"/>
      <c r="T654" s="53"/>
      <c r="AT654" s="17" t="s">
        <v>149</v>
      </c>
      <c r="AU654" s="17" t="s">
        <v>80</v>
      </c>
    </row>
    <row r="655" spans="2:65" s="1" customFormat="1" ht="16.5" customHeight="1">
      <c r="B655" s="127"/>
      <c r="C655" s="128" t="s">
        <v>1099</v>
      </c>
      <c r="D655" s="128" t="s">
        <v>143</v>
      </c>
      <c r="E655" s="129" t="s">
        <v>1100</v>
      </c>
      <c r="F655" s="130" t="s">
        <v>1101</v>
      </c>
      <c r="G655" s="131" t="s">
        <v>146</v>
      </c>
      <c r="H655" s="132">
        <v>232.47</v>
      </c>
      <c r="I655" s="133"/>
      <c r="J655" s="134">
        <f>ROUND(I655*H655,2)</f>
        <v>0</v>
      </c>
      <c r="K655" s="130" t="s">
        <v>147</v>
      </c>
      <c r="L655" s="32"/>
      <c r="M655" s="135" t="s">
        <v>3</v>
      </c>
      <c r="N655" s="136" t="s">
        <v>43</v>
      </c>
      <c r="P655" s="137">
        <f>O655*H655</f>
        <v>0</v>
      </c>
      <c r="Q655" s="137">
        <v>0</v>
      </c>
      <c r="R655" s="137">
        <f>Q655*H655</f>
        <v>0</v>
      </c>
      <c r="S655" s="137">
        <v>0</v>
      </c>
      <c r="T655" s="138">
        <f>S655*H655</f>
        <v>0</v>
      </c>
      <c r="AR655" s="139" t="s">
        <v>244</v>
      </c>
      <c r="AT655" s="139" t="s">
        <v>143</v>
      </c>
      <c r="AU655" s="139" t="s">
        <v>80</v>
      </c>
      <c r="AY655" s="17" t="s">
        <v>141</v>
      </c>
      <c r="BE655" s="140">
        <f>IF(N655="základní",J655,0)</f>
        <v>0</v>
      </c>
      <c r="BF655" s="140">
        <f>IF(N655="snížená",J655,0)</f>
        <v>0</v>
      </c>
      <c r="BG655" s="140">
        <f>IF(N655="zákl. přenesená",J655,0)</f>
        <v>0</v>
      </c>
      <c r="BH655" s="140">
        <f>IF(N655="sníž. přenesená",J655,0)</f>
        <v>0</v>
      </c>
      <c r="BI655" s="140">
        <f>IF(N655="nulová",J655,0)</f>
        <v>0</v>
      </c>
      <c r="BJ655" s="17" t="s">
        <v>15</v>
      </c>
      <c r="BK655" s="140">
        <f>ROUND(I655*H655,2)</f>
        <v>0</v>
      </c>
      <c r="BL655" s="17" t="s">
        <v>244</v>
      </c>
      <c r="BM655" s="139" t="s">
        <v>1102</v>
      </c>
    </row>
    <row r="656" spans="2:47" s="1" customFormat="1" ht="11.25">
      <c r="B656" s="32"/>
      <c r="D656" s="141" t="s">
        <v>149</v>
      </c>
      <c r="F656" s="142" t="s">
        <v>1103</v>
      </c>
      <c r="I656" s="143"/>
      <c r="L656" s="32"/>
      <c r="M656" s="144"/>
      <c r="T656" s="53"/>
      <c r="AT656" s="17" t="s">
        <v>149</v>
      </c>
      <c r="AU656" s="17" t="s">
        <v>80</v>
      </c>
    </row>
    <row r="657" spans="2:65" s="1" customFormat="1" ht="21.75" customHeight="1">
      <c r="B657" s="127"/>
      <c r="C657" s="128" t="s">
        <v>1104</v>
      </c>
      <c r="D657" s="128" t="s">
        <v>143</v>
      </c>
      <c r="E657" s="129" t="s">
        <v>1105</v>
      </c>
      <c r="F657" s="130" t="s">
        <v>1106</v>
      </c>
      <c r="G657" s="131" t="s">
        <v>146</v>
      </c>
      <c r="H657" s="132">
        <v>232.47</v>
      </c>
      <c r="I657" s="133"/>
      <c r="J657" s="134">
        <f>ROUND(I657*H657,2)</f>
        <v>0</v>
      </c>
      <c r="K657" s="130" t="s">
        <v>147</v>
      </c>
      <c r="L657" s="32"/>
      <c r="M657" s="135" t="s">
        <v>3</v>
      </c>
      <c r="N657" s="136" t="s">
        <v>43</v>
      </c>
      <c r="P657" s="137">
        <f>O657*H657</f>
        <v>0</v>
      </c>
      <c r="Q657" s="137">
        <v>3E-05</v>
      </c>
      <c r="R657" s="137">
        <f>Q657*H657</f>
        <v>0.0069741000000000004</v>
      </c>
      <c r="S657" s="137">
        <v>0</v>
      </c>
      <c r="T657" s="138">
        <f>S657*H657</f>
        <v>0</v>
      </c>
      <c r="AR657" s="139" t="s">
        <v>244</v>
      </c>
      <c r="AT657" s="139" t="s">
        <v>143</v>
      </c>
      <c r="AU657" s="139" t="s">
        <v>80</v>
      </c>
      <c r="AY657" s="17" t="s">
        <v>141</v>
      </c>
      <c r="BE657" s="140">
        <f>IF(N657="základní",J657,0)</f>
        <v>0</v>
      </c>
      <c r="BF657" s="140">
        <f>IF(N657="snížená",J657,0)</f>
        <v>0</v>
      </c>
      <c r="BG657" s="140">
        <f>IF(N657="zákl. přenesená",J657,0)</f>
        <v>0</v>
      </c>
      <c r="BH657" s="140">
        <f>IF(N657="sníž. přenesená",J657,0)</f>
        <v>0</v>
      </c>
      <c r="BI657" s="140">
        <f>IF(N657="nulová",J657,0)</f>
        <v>0</v>
      </c>
      <c r="BJ657" s="17" t="s">
        <v>15</v>
      </c>
      <c r="BK657" s="140">
        <f>ROUND(I657*H657,2)</f>
        <v>0</v>
      </c>
      <c r="BL657" s="17" t="s">
        <v>244</v>
      </c>
      <c r="BM657" s="139" t="s">
        <v>1107</v>
      </c>
    </row>
    <row r="658" spans="2:47" s="1" customFormat="1" ht="11.25">
      <c r="B658" s="32"/>
      <c r="D658" s="141" t="s">
        <v>149</v>
      </c>
      <c r="F658" s="142" t="s">
        <v>1108</v>
      </c>
      <c r="I658" s="143"/>
      <c r="L658" s="32"/>
      <c r="M658" s="144"/>
      <c r="T658" s="53"/>
      <c r="AT658" s="17" t="s">
        <v>149</v>
      </c>
      <c r="AU658" s="17" t="s">
        <v>80</v>
      </c>
    </row>
    <row r="659" spans="2:65" s="1" customFormat="1" ht="24.2" customHeight="1">
      <c r="B659" s="127"/>
      <c r="C659" s="128" t="s">
        <v>1109</v>
      </c>
      <c r="D659" s="128" t="s">
        <v>143</v>
      </c>
      <c r="E659" s="129" t="s">
        <v>1110</v>
      </c>
      <c r="F659" s="130" t="s">
        <v>1111</v>
      </c>
      <c r="G659" s="131" t="s">
        <v>146</v>
      </c>
      <c r="H659" s="132">
        <v>232.47</v>
      </c>
      <c r="I659" s="133"/>
      <c r="J659" s="134">
        <f>ROUND(I659*H659,2)</f>
        <v>0</v>
      </c>
      <c r="K659" s="130" t="s">
        <v>147</v>
      </c>
      <c r="L659" s="32"/>
      <c r="M659" s="135" t="s">
        <v>3</v>
      </c>
      <c r="N659" s="136" t="s">
        <v>43</v>
      </c>
      <c r="P659" s="137">
        <f>O659*H659</f>
        <v>0</v>
      </c>
      <c r="Q659" s="137">
        <v>0.0003</v>
      </c>
      <c r="R659" s="137">
        <f>Q659*H659</f>
        <v>0.069741</v>
      </c>
      <c r="S659" s="137">
        <v>0</v>
      </c>
      <c r="T659" s="138">
        <f>S659*H659</f>
        <v>0</v>
      </c>
      <c r="AR659" s="139" t="s">
        <v>244</v>
      </c>
      <c r="AT659" s="139" t="s">
        <v>143</v>
      </c>
      <c r="AU659" s="139" t="s">
        <v>80</v>
      </c>
      <c r="AY659" s="17" t="s">
        <v>141</v>
      </c>
      <c r="BE659" s="140">
        <f>IF(N659="základní",J659,0)</f>
        <v>0</v>
      </c>
      <c r="BF659" s="140">
        <f>IF(N659="snížená",J659,0)</f>
        <v>0</v>
      </c>
      <c r="BG659" s="140">
        <f>IF(N659="zákl. přenesená",J659,0)</f>
        <v>0</v>
      </c>
      <c r="BH659" s="140">
        <f>IF(N659="sníž. přenesená",J659,0)</f>
        <v>0</v>
      </c>
      <c r="BI659" s="140">
        <f>IF(N659="nulová",J659,0)</f>
        <v>0</v>
      </c>
      <c r="BJ659" s="17" t="s">
        <v>15</v>
      </c>
      <c r="BK659" s="140">
        <f>ROUND(I659*H659,2)</f>
        <v>0</v>
      </c>
      <c r="BL659" s="17" t="s">
        <v>244</v>
      </c>
      <c r="BM659" s="139" t="s">
        <v>1112</v>
      </c>
    </row>
    <row r="660" spans="2:47" s="1" customFormat="1" ht="11.25">
      <c r="B660" s="32"/>
      <c r="D660" s="141" t="s">
        <v>149</v>
      </c>
      <c r="F660" s="142" t="s">
        <v>1113</v>
      </c>
      <c r="I660" s="143"/>
      <c r="L660" s="32"/>
      <c r="M660" s="144"/>
      <c r="T660" s="53"/>
      <c r="AT660" s="17" t="s">
        <v>149</v>
      </c>
      <c r="AU660" s="17" t="s">
        <v>80</v>
      </c>
    </row>
    <row r="661" spans="2:51" s="14" customFormat="1" ht="11.25">
      <c r="B661" s="160"/>
      <c r="D661" s="146" t="s">
        <v>151</v>
      </c>
      <c r="E661" s="161" t="s">
        <v>3</v>
      </c>
      <c r="F661" s="162" t="s">
        <v>549</v>
      </c>
      <c r="H661" s="161" t="s">
        <v>3</v>
      </c>
      <c r="I661" s="163"/>
      <c r="L661" s="160"/>
      <c r="M661" s="164"/>
      <c r="T661" s="165"/>
      <c r="AT661" s="161" t="s">
        <v>151</v>
      </c>
      <c r="AU661" s="161" t="s">
        <v>80</v>
      </c>
      <c r="AV661" s="14" t="s">
        <v>15</v>
      </c>
      <c r="AW661" s="14" t="s">
        <v>33</v>
      </c>
      <c r="AX661" s="14" t="s">
        <v>72</v>
      </c>
      <c r="AY661" s="161" t="s">
        <v>141</v>
      </c>
    </row>
    <row r="662" spans="2:51" s="12" customFormat="1" ht="11.25">
      <c r="B662" s="145"/>
      <c r="D662" s="146" t="s">
        <v>151</v>
      </c>
      <c r="E662" s="147" t="s">
        <v>3</v>
      </c>
      <c r="F662" s="148" t="s">
        <v>550</v>
      </c>
      <c r="H662" s="149">
        <v>175.34</v>
      </c>
      <c r="I662" s="150"/>
      <c r="L662" s="145"/>
      <c r="M662" s="151"/>
      <c r="T662" s="152"/>
      <c r="AT662" s="147" t="s">
        <v>151</v>
      </c>
      <c r="AU662" s="147" t="s">
        <v>80</v>
      </c>
      <c r="AV662" s="12" t="s">
        <v>80</v>
      </c>
      <c r="AW662" s="12" t="s">
        <v>33</v>
      </c>
      <c r="AX662" s="12" t="s">
        <v>72</v>
      </c>
      <c r="AY662" s="147" t="s">
        <v>141</v>
      </c>
    </row>
    <row r="663" spans="2:51" s="14" customFormat="1" ht="11.25">
      <c r="B663" s="160"/>
      <c r="D663" s="146" t="s">
        <v>151</v>
      </c>
      <c r="E663" s="161" t="s">
        <v>3</v>
      </c>
      <c r="F663" s="162" t="s">
        <v>551</v>
      </c>
      <c r="H663" s="161" t="s">
        <v>3</v>
      </c>
      <c r="I663" s="163"/>
      <c r="L663" s="160"/>
      <c r="M663" s="164"/>
      <c r="T663" s="165"/>
      <c r="AT663" s="161" t="s">
        <v>151</v>
      </c>
      <c r="AU663" s="161" t="s">
        <v>80</v>
      </c>
      <c r="AV663" s="14" t="s">
        <v>15</v>
      </c>
      <c r="AW663" s="14" t="s">
        <v>33</v>
      </c>
      <c r="AX663" s="14" t="s">
        <v>72</v>
      </c>
      <c r="AY663" s="161" t="s">
        <v>141</v>
      </c>
    </row>
    <row r="664" spans="2:51" s="12" customFormat="1" ht="11.25">
      <c r="B664" s="145"/>
      <c r="D664" s="146" t="s">
        <v>151</v>
      </c>
      <c r="E664" s="147" t="s">
        <v>3</v>
      </c>
      <c r="F664" s="148" t="s">
        <v>552</v>
      </c>
      <c r="H664" s="149">
        <v>57.13</v>
      </c>
      <c r="I664" s="150"/>
      <c r="L664" s="145"/>
      <c r="M664" s="151"/>
      <c r="T664" s="152"/>
      <c r="AT664" s="147" t="s">
        <v>151</v>
      </c>
      <c r="AU664" s="147" t="s">
        <v>80</v>
      </c>
      <c r="AV664" s="12" t="s">
        <v>80</v>
      </c>
      <c r="AW664" s="12" t="s">
        <v>33</v>
      </c>
      <c r="AX664" s="12" t="s">
        <v>72</v>
      </c>
      <c r="AY664" s="147" t="s">
        <v>141</v>
      </c>
    </row>
    <row r="665" spans="2:51" s="13" customFormat="1" ht="11.25">
      <c r="B665" s="153"/>
      <c r="D665" s="146" t="s">
        <v>151</v>
      </c>
      <c r="E665" s="154" t="s">
        <v>3</v>
      </c>
      <c r="F665" s="155" t="s">
        <v>153</v>
      </c>
      <c r="H665" s="156">
        <v>232.47</v>
      </c>
      <c r="I665" s="157"/>
      <c r="L665" s="153"/>
      <c r="M665" s="158"/>
      <c r="T665" s="159"/>
      <c r="AT665" s="154" t="s">
        <v>151</v>
      </c>
      <c r="AU665" s="154" t="s">
        <v>80</v>
      </c>
      <c r="AV665" s="13" t="s">
        <v>86</v>
      </c>
      <c r="AW665" s="13" t="s">
        <v>33</v>
      </c>
      <c r="AX665" s="13" t="s">
        <v>15</v>
      </c>
      <c r="AY665" s="154" t="s">
        <v>141</v>
      </c>
    </row>
    <row r="666" spans="2:65" s="1" customFormat="1" ht="24.2" customHeight="1">
      <c r="B666" s="127"/>
      <c r="C666" s="166" t="s">
        <v>1114</v>
      </c>
      <c r="D666" s="166" t="s">
        <v>245</v>
      </c>
      <c r="E666" s="167" t="s">
        <v>1115</v>
      </c>
      <c r="F666" s="168" t="s">
        <v>1116</v>
      </c>
      <c r="G666" s="169" t="s">
        <v>146</v>
      </c>
      <c r="H666" s="170">
        <v>255.717</v>
      </c>
      <c r="I666" s="171"/>
      <c r="J666" s="172">
        <f>ROUND(I666*H666,2)</f>
        <v>0</v>
      </c>
      <c r="K666" s="168" t="s">
        <v>3</v>
      </c>
      <c r="L666" s="173"/>
      <c r="M666" s="174" t="s">
        <v>3</v>
      </c>
      <c r="N666" s="175" t="s">
        <v>43</v>
      </c>
      <c r="P666" s="137">
        <f>O666*H666</f>
        <v>0</v>
      </c>
      <c r="Q666" s="137">
        <v>0.00264</v>
      </c>
      <c r="R666" s="137">
        <f>Q666*H666</f>
        <v>0.67509288</v>
      </c>
      <c r="S666" s="137">
        <v>0</v>
      </c>
      <c r="T666" s="138">
        <f>S666*H666</f>
        <v>0</v>
      </c>
      <c r="AR666" s="139" t="s">
        <v>347</v>
      </c>
      <c r="AT666" s="139" t="s">
        <v>245</v>
      </c>
      <c r="AU666" s="139" t="s">
        <v>80</v>
      </c>
      <c r="AY666" s="17" t="s">
        <v>141</v>
      </c>
      <c r="BE666" s="140">
        <f>IF(N666="základní",J666,0)</f>
        <v>0</v>
      </c>
      <c r="BF666" s="140">
        <f>IF(N666="snížená",J666,0)</f>
        <v>0</v>
      </c>
      <c r="BG666" s="140">
        <f>IF(N666="zákl. přenesená",J666,0)</f>
        <v>0</v>
      </c>
      <c r="BH666" s="140">
        <f>IF(N666="sníž. přenesená",J666,0)</f>
        <v>0</v>
      </c>
      <c r="BI666" s="140">
        <f>IF(N666="nulová",J666,0)</f>
        <v>0</v>
      </c>
      <c r="BJ666" s="17" t="s">
        <v>15</v>
      </c>
      <c r="BK666" s="140">
        <f>ROUND(I666*H666,2)</f>
        <v>0</v>
      </c>
      <c r="BL666" s="17" t="s">
        <v>244</v>
      </c>
      <c r="BM666" s="139" t="s">
        <v>1117</v>
      </c>
    </row>
    <row r="667" spans="2:51" s="12" customFormat="1" ht="11.25">
      <c r="B667" s="145"/>
      <c r="D667" s="146" t="s">
        <v>151</v>
      </c>
      <c r="F667" s="148" t="s">
        <v>1118</v>
      </c>
      <c r="H667" s="149">
        <v>255.717</v>
      </c>
      <c r="I667" s="150"/>
      <c r="L667" s="145"/>
      <c r="M667" s="151"/>
      <c r="T667" s="152"/>
      <c r="AT667" s="147" t="s">
        <v>151</v>
      </c>
      <c r="AU667" s="147" t="s">
        <v>80</v>
      </c>
      <c r="AV667" s="12" t="s">
        <v>80</v>
      </c>
      <c r="AW667" s="12" t="s">
        <v>4</v>
      </c>
      <c r="AX667" s="12" t="s">
        <v>15</v>
      </c>
      <c r="AY667" s="147" t="s">
        <v>141</v>
      </c>
    </row>
    <row r="668" spans="2:65" s="1" customFormat="1" ht="24.2" customHeight="1">
      <c r="B668" s="127"/>
      <c r="C668" s="128" t="s">
        <v>1119</v>
      </c>
      <c r="D668" s="128" t="s">
        <v>143</v>
      </c>
      <c r="E668" s="129" t="s">
        <v>1120</v>
      </c>
      <c r="F668" s="130" t="s">
        <v>1121</v>
      </c>
      <c r="G668" s="131" t="s">
        <v>230</v>
      </c>
      <c r="H668" s="132">
        <v>46.494</v>
      </c>
      <c r="I668" s="133"/>
      <c r="J668" s="134">
        <f>ROUND(I668*H668,2)</f>
        <v>0</v>
      </c>
      <c r="K668" s="130" t="s">
        <v>147</v>
      </c>
      <c r="L668" s="32"/>
      <c r="M668" s="135" t="s">
        <v>3</v>
      </c>
      <c r="N668" s="136" t="s">
        <v>43</v>
      </c>
      <c r="P668" s="137">
        <f>O668*H668</f>
        <v>0</v>
      </c>
      <c r="Q668" s="137">
        <v>0</v>
      </c>
      <c r="R668" s="137">
        <f>Q668*H668</f>
        <v>0</v>
      </c>
      <c r="S668" s="137">
        <v>0</v>
      </c>
      <c r="T668" s="138">
        <f>S668*H668</f>
        <v>0</v>
      </c>
      <c r="AR668" s="139" t="s">
        <v>244</v>
      </c>
      <c r="AT668" s="139" t="s">
        <v>143</v>
      </c>
      <c r="AU668" s="139" t="s">
        <v>80</v>
      </c>
      <c r="AY668" s="17" t="s">
        <v>141</v>
      </c>
      <c r="BE668" s="140">
        <f>IF(N668="základní",J668,0)</f>
        <v>0</v>
      </c>
      <c r="BF668" s="140">
        <f>IF(N668="snížená",J668,0)</f>
        <v>0</v>
      </c>
      <c r="BG668" s="140">
        <f>IF(N668="zákl. přenesená",J668,0)</f>
        <v>0</v>
      </c>
      <c r="BH668" s="140">
        <f>IF(N668="sníž. přenesená",J668,0)</f>
        <v>0</v>
      </c>
      <c r="BI668" s="140">
        <f>IF(N668="nulová",J668,0)</f>
        <v>0</v>
      </c>
      <c r="BJ668" s="17" t="s">
        <v>15</v>
      </c>
      <c r="BK668" s="140">
        <f>ROUND(I668*H668,2)</f>
        <v>0</v>
      </c>
      <c r="BL668" s="17" t="s">
        <v>244</v>
      </c>
      <c r="BM668" s="139" t="s">
        <v>1122</v>
      </c>
    </row>
    <row r="669" spans="2:47" s="1" customFormat="1" ht="11.25">
      <c r="B669" s="32"/>
      <c r="D669" s="141" t="s">
        <v>149</v>
      </c>
      <c r="F669" s="142" t="s">
        <v>1123</v>
      </c>
      <c r="I669" s="143"/>
      <c r="L669" s="32"/>
      <c r="M669" s="144"/>
      <c r="T669" s="53"/>
      <c r="AT669" s="17" t="s">
        <v>149</v>
      </c>
      <c r="AU669" s="17" t="s">
        <v>80</v>
      </c>
    </row>
    <row r="670" spans="2:51" s="14" customFormat="1" ht="11.25">
      <c r="B670" s="160"/>
      <c r="D670" s="146" t="s">
        <v>151</v>
      </c>
      <c r="E670" s="161" t="s">
        <v>3</v>
      </c>
      <c r="F670" s="162" t="s">
        <v>1124</v>
      </c>
      <c r="H670" s="161" t="s">
        <v>3</v>
      </c>
      <c r="I670" s="163"/>
      <c r="L670" s="160"/>
      <c r="M670" s="164"/>
      <c r="T670" s="165"/>
      <c r="AT670" s="161" t="s">
        <v>151</v>
      </c>
      <c r="AU670" s="161" t="s">
        <v>80</v>
      </c>
      <c r="AV670" s="14" t="s">
        <v>15</v>
      </c>
      <c r="AW670" s="14" t="s">
        <v>33</v>
      </c>
      <c r="AX670" s="14" t="s">
        <v>72</v>
      </c>
      <c r="AY670" s="161" t="s">
        <v>141</v>
      </c>
    </row>
    <row r="671" spans="2:51" s="12" customFormat="1" ht="11.25">
      <c r="B671" s="145"/>
      <c r="D671" s="146" t="s">
        <v>151</v>
      </c>
      <c r="E671" s="147" t="s">
        <v>3</v>
      </c>
      <c r="F671" s="148" t="s">
        <v>1125</v>
      </c>
      <c r="H671" s="149">
        <v>46.494</v>
      </c>
      <c r="I671" s="150"/>
      <c r="L671" s="145"/>
      <c r="M671" s="151"/>
      <c r="T671" s="152"/>
      <c r="AT671" s="147" t="s">
        <v>151</v>
      </c>
      <c r="AU671" s="147" t="s">
        <v>80</v>
      </c>
      <c r="AV671" s="12" t="s">
        <v>80</v>
      </c>
      <c r="AW671" s="12" t="s">
        <v>33</v>
      </c>
      <c r="AX671" s="12" t="s">
        <v>15</v>
      </c>
      <c r="AY671" s="147" t="s">
        <v>141</v>
      </c>
    </row>
    <row r="672" spans="2:65" s="1" customFormat="1" ht="16.5" customHeight="1">
      <c r="B672" s="127"/>
      <c r="C672" s="128" t="s">
        <v>1126</v>
      </c>
      <c r="D672" s="128" t="s">
        <v>143</v>
      </c>
      <c r="E672" s="129" t="s">
        <v>1127</v>
      </c>
      <c r="F672" s="130" t="s">
        <v>1128</v>
      </c>
      <c r="G672" s="131" t="s">
        <v>230</v>
      </c>
      <c r="H672" s="132">
        <v>174.1</v>
      </c>
      <c r="I672" s="133"/>
      <c r="J672" s="134">
        <f>ROUND(I672*H672,2)</f>
        <v>0</v>
      </c>
      <c r="K672" s="130" t="s">
        <v>147</v>
      </c>
      <c r="L672" s="32"/>
      <c r="M672" s="135" t="s">
        <v>3</v>
      </c>
      <c r="N672" s="136" t="s">
        <v>43</v>
      </c>
      <c r="P672" s="137">
        <f>O672*H672</f>
        <v>0</v>
      </c>
      <c r="Q672" s="137">
        <v>1E-05</v>
      </c>
      <c r="R672" s="137">
        <f>Q672*H672</f>
        <v>0.0017410000000000001</v>
      </c>
      <c r="S672" s="137">
        <v>0</v>
      </c>
      <c r="T672" s="138">
        <f>S672*H672</f>
        <v>0</v>
      </c>
      <c r="AR672" s="139" t="s">
        <v>244</v>
      </c>
      <c r="AT672" s="139" t="s">
        <v>143</v>
      </c>
      <c r="AU672" s="139" t="s">
        <v>80</v>
      </c>
      <c r="AY672" s="17" t="s">
        <v>141</v>
      </c>
      <c r="BE672" s="140">
        <f>IF(N672="základní",J672,0)</f>
        <v>0</v>
      </c>
      <c r="BF672" s="140">
        <f>IF(N672="snížená",J672,0)</f>
        <v>0</v>
      </c>
      <c r="BG672" s="140">
        <f>IF(N672="zákl. přenesená",J672,0)</f>
        <v>0</v>
      </c>
      <c r="BH672" s="140">
        <f>IF(N672="sníž. přenesená",J672,0)</f>
        <v>0</v>
      </c>
      <c r="BI672" s="140">
        <f>IF(N672="nulová",J672,0)</f>
        <v>0</v>
      </c>
      <c r="BJ672" s="17" t="s">
        <v>15</v>
      </c>
      <c r="BK672" s="140">
        <f>ROUND(I672*H672,2)</f>
        <v>0</v>
      </c>
      <c r="BL672" s="17" t="s">
        <v>244</v>
      </c>
      <c r="BM672" s="139" t="s">
        <v>1129</v>
      </c>
    </row>
    <row r="673" spans="2:47" s="1" customFormat="1" ht="11.25">
      <c r="B673" s="32"/>
      <c r="D673" s="141" t="s">
        <v>149</v>
      </c>
      <c r="F673" s="142" t="s">
        <v>1130</v>
      </c>
      <c r="I673" s="143"/>
      <c r="L673" s="32"/>
      <c r="M673" s="144"/>
      <c r="T673" s="53"/>
      <c r="AT673" s="17" t="s">
        <v>149</v>
      </c>
      <c r="AU673" s="17" t="s">
        <v>80</v>
      </c>
    </row>
    <row r="674" spans="2:51" s="14" customFormat="1" ht="11.25">
      <c r="B674" s="160"/>
      <c r="D674" s="146" t="s">
        <v>151</v>
      </c>
      <c r="E674" s="161" t="s">
        <v>3</v>
      </c>
      <c r="F674" s="162" t="s">
        <v>566</v>
      </c>
      <c r="H674" s="161" t="s">
        <v>3</v>
      </c>
      <c r="I674" s="163"/>
      <c r="L674" s="160"/>
      <c r="M674" s="164"/>
      <c r="T674" s="165"/>
      <c r="AT674" s="161" t="s">
        <v>151</v>
      </c>
      <c r="AU674" s="161" t="s">
        <v>80</v>
      </c>
      <c r="AV674" s="14" t="s">
        <v>15</v>
      </c>
      <c r="AW674" s="14" t="s">
        <v>33</v>
      </c>
      <c r="AX674" s="14" t="s">
        <v>72</v>
      </c>
      <c r="AY674" s="161" t="s">
        <v>141</v>
      </c>
    </row>
    <row r="675" spans="2:51" s="12" customFormat="1" ht="11.25">
      <c r="B675" s="145"/>
      <c r="D675" s="146" t="s">
        <v>151</v>
      </c>
      <c r="E675" s="147" t="s">
        <v>3</v>
      </c>
      <c r="F675" s="148" t="s">
        <v>1131</v>
      </c>
      <c r="H675" s="149">
        <v>22.7</v>
      </c>
      <c r="I675" s="150"/>
      <c r="L675" s="145"/>
      <c r="M675" s="151"/>
      <c r="T675" s="152"/>
      <c r="AT675" s="147" t="s">
        <v>151</v>
      </c>
      <c r="AU675" s="147" t="s">
        <v>80</v>
      </c>
      <c r="AV675" s="12" t="s">
        <v>80</v>
      </c>
      <c r="AW675" s="12" t="s">
        <v>33</v>
      </c>
      <c r="AX675" s="12" t="s">
        <v>72</v>
      </c>
      <c r="AY675" s="147" t="s">
        <v>141</v>
      </c>
    </row>
    <row r="676" spans="2:51" s="14" customFormat="1" ht="11.25">
      <c r="B676" s="160"/>
      <c r="D676" s="146" t="s">
        <v>151</v>
      </c>
      <c r="E676" s="161" t="s">
        <v>3</v>
      </c>
      <c r="F676" s="162" t="s">
        <v>568</v>
      </c>
      <c r="H676" s="161" t="s">
        <v>3</v>
      </c>
      <c r="I676" s="163"/>
      <c r="L676" s="160"/>
      <c r="M676" s="164"/>
      <c r="T676" s="165"/>
      <c r="AT676" s="161" t="s">
        <v>151</v>
      </c>
      <c r="AU676" s="161" t="s">
        <v>80</v>
      </c>
      <c r="AV676" s="14" t="s">
        <v>15</v>
      </c>
      <c r="AW676" s="14" t="s">
        <v>33</v>
      </c>
      <c r="AX676" s="14" t="s">
        <v>72</v>
      </c>
      <c r="AY676" s="161" t="s">
        <v>141</v>
      </c>
    </row>
    <row r="677" spans="2:51" s="12" customFormat="1" ht="11.25">
      <c r="B677" s="145"/>
      <c r="D677" s="146" t="s">
        <v>151</v>
      </c>
      <c r="E677" s="147" t="s">
        <v>3</v>
      </c>
      <c r="F677" s="148" t="s">
        <v>1132</v>
      </c>
      <c r="H677" s="149">
        <v>11.1</v>
      </c>
      <c r="I677" s="150"/>
      <c r="L677" s="145"/>
      <c r="M677" s="151"/>
      <c r="T677" s="152"/>
      <c r="AT677" s="147" t="s">
        <v>151</v>
      </c>
      <c r="AU677" s="147" t="s">
        <v>80</v>
      </c>
      <c r="AV677" s="12" t="s">
        <v>80</v>
      </c>
      <c r="AW677" s="12" t="s">
        <v>33</v>
      </c>
      <c r="AX677" s="12" t="s">
        <v>72</v>
      </c>
      <c r="AY677" s="147" t="s">
        <v>141</v>
      </c>
    </row>
    <row r="678" spans="2:51" s="14" customFormat="1" ht="11.25">
      <c r="B678" s="160"/>
      <c r="D678" s="146" t="s">
        <v>151</v>
      </c>
      <c r="E678" s="161" t="s">
        <v>3</v>
      </c>
      <c r="F678" s="162" t="s">
        <v>570</v>
      </c>
      <c r="H678" s="161" t="s">
        <v>3</v>
      </c>
      <c r="I678" s="163"/>
      <c r="L678" s="160"/>
      <c r="M678" s="164"/>
      <c r="T678" s="165"/>
      <c r="AT678" s="161" t="s">
        <v>151</v>
      </c>
      <c r="AU678" s="161" t="s">
        <v>80</v>
      </c>
      <c r="AV678" s="14" t="s">
        <v>15</v>
      </c>
      <c r="AW678" s="14" t="s">
        <v>33</v>
      </c>
      <c r="AX678" s="14" t="s">
        <v>72</v>
      </c>
      <c r="AY678" s="161" t="s">
        <v>141</v>
      </c>
    </row>
    <row r="679" spans="2:51" s="12" customFormat="1" ht="11.25">
      <c r="B679" s="145"/>
      <c r="D679" s="146" t="s">
        <v>151</v>
      </c>
      <c r="E679" s="147" t="s">
        <v>3</v>
      </c>
      <c r="F679" s="148" t="s">
        <v>1133</v>
      </c>
      <c r="H679" s="149">
        <v>31.1</v>
      </c>
      <c r="I679" s="150"/>
      <c r="L679" s="145"/>
      <c r="M679" s="151"/>
      <c r="T679" s="152"/>
      <c r="AT679" s="147" t="s">
        <v>151</v>
      </c>
      <c r="AU679" s="147" t="s">
        <v>80</v>
      </c>
      <c r="AV679" s="12" t="s">
        <v>80</v>
      </c>
      <c r="AW679" s="12" t="s">
        <v>33</v>
      </c>
      <c r="AX679" s="12" t="s">
        <v>72</v>
      </c>
      <c r="AY679" s="147" t="s">
        <v>141</v>
      </c>
    </row>
    <row r="680" spans="2:51" s="14" customFormat="1" ht="11.25">
      <c r="B680" s="160"/>
      <c r="D680" s="146" t="s">
        <v>151</v>
      </c>
      <c r="E680" s="161" t="s">
        <v>3</v>
      </c>
      <c r="F680" s="162" t="s">
        <v>572</v>
      </c>
      <c r="H680" s="161" t="s">
        <v>3</v>
      </c>
      <c r="I680" s="163"/>
      <c r="L680" s="160"/>
      <c r="M680" s="164"/>
      <c r="T680" s="165"/>
      <c r="AT680" s="161" t="s">
        <v>151</v>
      </c>
      <c r="AU680" s="161" t="s">
        <v>80</v>
      </c>
      <c r="AV680" s="14" t="s">
        <v>15</v>
      </c>
      <c r="AW680" s="14" t="s">
        <v>33</v>
      </c>
      <c r="AX680" s="14" t="s">
        <v>72</v>
      </c>
      <c r="AY680" s="161" t="s">
        <v>141</v>
      </c>
    </row>
    <row r="681" spans="2:51" s="12" customFormat="1" ht="11.25">
      <c r="B681" s="145"/>
      <c r="D681" s="146" t="s">
        <v>151</v>
      </c>
      <c r="E681" s="147" t="s">
        <v>3</v>
      </c>
      <c r="F681" s="148" t="s">
        <v>1134</v>
      </c>
      <c r="H681" s="149">
        <v>19</v>
      </c>
      <c r="I681" s="150"/>
      <c r="L681" s="145"/>
      <c r="M681" s="151"/>
      <c r="T681" s="152"/>
      <c r="AT681" s="147" t="s">
        <v>151</v>
      </c>
      <c r="AU681" s="147" t="s">
        <v>80</v>
      </c>
      <c r="AV681" s="12" t="s">
        <v>80</v>
      </c>
      <c r="AW681" s="12" t="s">
        <v>33</v>
      </c>
      <c r="AX681" s="12" t="s">
        <v>72</v>
      </c>
      <c r="AY681" s="147" t="s">
        <v>141</v>
      </c>
    </row>
    <row r="682" spans="2:51" s="14" customFormat="1" ht="11.25">
      <c r="B682" s="160"/>
      <c r="D682" s="146" t="s">
        <v>151</v>
      </c>
      <c r="E682" s="161" t="s">
        <v>3</v>
      </c>
      <c r="F682" s="162" t="s">
        <v>574</v>
      </c>
      <c r="H682" s="161" t="s">
        <v>3</v>
      </c>
      <c r="I682" s="163"/>
      <c r="L682" s="160"/>
      <c r="M682" s="164"/>
      <c r="T682" s="165"/>
      <c r="AT682" s="161" t="s">
        <v>151</v>
      </c>
      <c r="AU682" s="161" t="s">
        <v>80</v>
      </c>
      <c r="AV682" s="14" t="s">
        <v>15</v>
      </c>
      <c r="AW682" s="14" t="s">
        <v>33</v>
      </c>
      <c r="AX682" s="14" t="s">
        <v>72</v>
      </c>
      <c r="AY682" s="161" t="s">
        <v>141</v>
      </c>
    </row>
    <row r="683" spans="2:51" s="12" customFormat="1" ht="11.25">
      <c r="B683" s="145"/>
      <c r="D683" s="146" t="s">
        <v>151</v>
      </c>
      <c r="E683" s="147" t="s">
        <v>3</v>
      </c>
      <c r="F683" s="148" t="s">
        <v>1135</v>
      </c>
      <c r="H683" s="149">
        <v>25.3</v>
      </c>
      <c r="I683" s="150"/>
      <c r="L683" s="145"/>
      <c r="M683" s="151"/>
      <c r="T683" s="152"/>
      <c r="AT683" s="147" t="s">
        <v>151</v>
      </c>
      <c r="AU683" s="147" t="s">
        <v>80</v>
      </c>
      <c r="AV683" s="12" t="s">
        <v>80</v>
      </c>
      <c r="AW683" s="12" t="s">
        <v>33</v>
      </c>
      <c r="AX683" s="12" t="s">
        <v>72</v>
      </c>
      <c r="AY683" s="147" t="s">
        <v>141</v>
      </c>
    </row>
    <row r="684" spans="2:51" s="14" customFormat="1" ht="11.25">
      <c r="B684" s="160"/>
      <c r="D684" s="146" t="s">
        <v>151</v>
      </c>
      <c r="E684" s="161" t="s">
        <v>3</v>
      </c>
      <c r="F684" s="162" t="s">
        <v>576</v>
      </c>
      <c r="H684" s="161" t="s">
        <v>3</v>
      </c>
      <c r="I684" s="163"/>
      <c r="L684" s="160"/>
      <c r="M684" s="164"/>
      <c r="T684" s="165"/>
      <c r="AT684" s="161" t="s">
        <v>151</v>
      </c>
      <c r="AU684" s="161" t="s">
        <v>80</v>
      </c>
      <c r="AV684" s="14" t="s">
        <v>15</v>
      </c>
      <c r="AW684" s="14" t="s">
        <v>33</v>
      </c>
      <c r="AX684" s="14" t="s">
        <v>72</v>
      </c>
      <c r="AY684" s="161" t="s">
        <v>141</v>
      </c>
    </row>
    <row r="685" spans="2:51" s="12" customFormat="1" ht="11.25">
      <c r="B685" s="145"/>
      <c r="D685" s="146" t="s">
        <v>151</v>
      </c>
      <c r="E685" s="147" t="s">
        <v>3</v>
      </c>
      <c r="F685" s="148" t="s">
        <v>1136</v>
      </c>
      <c r="H685" s="149">
        <v>24.7</v>
      </c>
      <c r="I685" s="150"/>
      <c r="L685" s="145"/>
      <c r="M685" s="151"/>
      <c r="T685" s="152"/>
      <c r="AT685" s="147" t="s">
        <v>151</v>
      </c>
      <c r="AU685" s="147" t="s">
        <v>80</v>
      </c>
      <c r="AV685" s="12" t="s">
        <v>80</v>
      </c>
      <c r="AW685" s="12" t="s">
        <v>33</v>
      </c>
      <c r="AX685" s="12" t="s">
        <v>72</v>
      </c>
      <c r="AY685" s="147" t="s">
        <v>141</v>
      </c>
    </row>
    <row r="686" spans="2:51" s="14" customFormat="1" ht="11.25">
      <c r="B686" s="160"/>
      <c r="D686" s="146" t="s">
        <v>151</v>
      </c>
      <c r="E686" s="161" t="s">
        <v>3</v>
      </c>
      <c r="F686" s="162" t="s">
        <v>578</v>
      </c>
      <c r="H686" s="161" t="s">
        <v>3</v>
      </c>
      <c r="I686" s="163"/>
      <c r="L686" s="160"/>
      <c r="M686" s="164"/>
      <c r="T686" s="165"/>
      <c r="AT686" s="161" t="s">
        <v>151</v>
      </c>
      <c r="AU686" s="161" t="s">
        <v>80</v>
      </c>
      <c r="AV686" s="14" t="s">
        <v>15</v>
      </c>
      <c r="AW686" s="14" t="s">
        <v>33</v>
      </c>
      <c r="AX686" s="14" t="s">
        <v>72</v>
      </c>
      <c r="AY686" s="161" t="s">
        <v>141</v>
      </c>
    </row>
    <row r="687" spans="2:51" s="12" customFormat="1" ht="11.25">
      <c r="B687" s="145"/>
      <c r="D687" s="146" t="s">
        <v>151</v>
      </c>
      <c r="E687" s="147" t="s">
        <v>3</v>
      </c>
      <c r="F687" s="148" t="s">
        <v>1137</v>
      </c>
      <c r="H687" s="149">
        <v>23.6</v>
      </c>
      <c r="I687" s="150"/>
      <c r="L687" s="145"/>
      <c r="M687" s="151"/>
      <c r="T687" s="152"/>
      <c r="AT687" s="147" t="s">
        <v>151</v>
      </c>
      <c r="AU687" s="147" t="s">
        <v>80</v>
      </c>
      <c r="AV687" s="12" t="s">
        <v>80</v>
      </c>
      <c r="AW687" s="12" t="s">
        <v>33</v>
      </c>
      <c r="AX687" s="12" t="s">
        <v>72</v>
      </c>
      <c r="AY687" s="147" t="s">
        <v>141</v>
      </c>
    </row>
    <row r="688" spans="2:51" s="14" customFormat="1" ht="11.25">
      <c r="B688" s="160"/>
      <c r="D688" s="146" t="s">
        <v>151</v>
      </c>
      <c r="E688" s="161" t="s">
        <v>3</v>
      </c>
      <c r="F688" s="162" t="s">
        <v>580</v>
      </c>
      <c r="H688" s="161" t="s">
        <v>3</v>
      </c>
      <c r="I688" s="163"/>
      <c r="L688" s="160"/>
      <c r="M688" s="164"/>
      <c r="T688" s="165"/>
      <c r="AT688" s="161" t="s">
        <v>151</v>
      </c>
      <c r="AU688" s="161" t="s">
        <v>80</v>
      </c>
      <c r="AV688" s="14" t="s">
        <v>15</v>
      </c>
      <c r="AW688" s="14" t="s">
        <v>33</v>
      </c>
      <c r="AX688" s="14" t="s">
        <v>72</v>
      </c>
      <c r="AY688" s="161" t="s">
        <v>141</v>
      </c>
    </row>
    <row r="689" spans="2:51" s="12" customFormat="1" ht="11.25">
      <c r="B689" s="145"/>
      <c r="D689" s="146" t="s">
        <v>151</v>
      </c>
      <c r="E689" s="147" t="s">
        <v>3</v>
      </c>
      <c r="F689" s="148" t="s">
        <v>1138</v>
      </c>
      <c r="H689" s="149">
        <v>9.7</v>
      </c>
      <c r="I689" s="150"/>
      <c r="L689" s="145"/>
      <c r="M689" s="151"/>
      <c r="T689" s="152"/>
      <c r="AT689" s="147" t="s">
        <v>151</v>
      </c>
      <c r="AU689" s="147" t="s">
        <v>80</v>
      </c>
      <c r="AV689" s="12" t="s">
        <v>80</v>
      </c>
      <c r="AW689" s="12" t="s">
        <v>33</v>
      </c>
      <c r="AX689" s="12" t="s">
        <v>72</v>
      </c>
      <c r="AY689" s="147" t="s">
        <v>141</v>
      </c>
    </row>
    <row r="690" spans="2:51" s="14" customFormat="1" ht="11.25">
      <c r="B690" s="160"/>
      <c r="D690" s="146" t="s">
        <v>151</v>
      </c>
      <c r="E690" s="161" t="s">
        <v>3</v>
      </c>
      <c r="F690" s="162" t="s">
        <v>582</v>
      </c>
      <c r="H690" s="161" t="s">
        <v>3</v>
      </c>
      <c r="I690" s="163"/>
      <c r="L690" s="160"/>
      <c r="M690" s="164"/>
      <c r="T690" s="165"/>
      <c r="AT690" s="161" t="s">
        <v>151</v>
      </c>
      <c r="AU690" s="161" t="s">
        <v>80</v>
      </c>
      <c r="AV690" s="14" t="s">
        <v>15</v>
      </c>
      <c r="AW690" s="14" t="s">
        <v>33</v>
      </c>
      <c r="AX690" s="14" t="s">
        <v>72</v>
      </c>
      <c r="AY690" s="161" t="s">
        <v>141</v>
      </c>
    </row>
    <row r="691" spans="2:51" s="12" customFormat="1" ht="11.25">
      <c r="B691" s="145"/>
      <c r="D691" s="146" t="s">
        <v>151</v>
      </c>
      <c r="E691" s="147" t="s">
        <v>3</v>
      </c>
      <c r="F691" s="148" t="s">
        <v>1139</v>
      </c>
      <c r="H691" s="149">
        <v>6.9</v>
      </c>
      <c r="I691" s="150"/>
      <c r="L691" s="145"/>
      <c r="M691" s="151"/>
      <c r="T691" s="152"/>
      <c r="AT691" s="147" t="s">
        <v>151</v>
      </c>
      <c r="AU691" s="147" t="s">
        <v>80</v>
      </c>
      <c r="AV691" s="12" t="s">
        <v>80</v>
      </c>
      <c r="AW691" s="12" t="s">
        <v>33</v>
      </c>
      <c r="AX691" s="12" t="s">
        <v>72</v>
      </c>
      <c r="AY691" s="147" t="s">
        <v>141</v>
      </c>
    </row>
    <row r="692" spans="2:51" s="13" customFormat="1" ht="11.25">
      <c r="B692" s="153"/>
      <c r="D692" s="146" t="s">
        <v>151</v>
      </c>
      <c r="E692" s="154" t="s">
        <v>3</v>
      </c>
      <c r="F692" s="155" t="s">
        <v>153</v>
      </c>
      <c r="H692" s="156">
        <v>174.1</v>
      </c>
      <c r="I692" s="157"/>
      <c r="L692" s="153"/>
      <c r="M692" s="158"/>
      <c r="T692" s="159"/>
      <c r="AT692" s="154" t="s">
        <v>151</v>
      </c>
      <c r="AU692" s="154" t="s">
        <v>80</v>
      </c>
      <c r="AV692" s="13" t="s">
        <v>86</v>
      </c>
      <c r="AW692" s="13" t="s">
        <v>33</v>
      </c>
      <c r="AX692" s="13" t="s">
        <v>15</v>
      </c>
      <c r="AY692" s="154" t="s">
        <v>141</v>
      </c>
    </row>
    <row r="693" spans="2:65" s="1" customFormat="1" ht="16.5" customHeight="1">
      <c r="B693" s="127"/>
      <c r="C693" s="166" t="s">
        <v>1140</v>
      </c>
      <c r="D693" s="166" t="s">
        <v>245</v>
      </c>
      <c r="E693" s="167" t="s">
        <v>1141</v>
      </c>
      <c r="F693" s="168" t="s">
        <v>1142</v>
      </c>
      <c r="G693" s="169" t="s">
        <v>230</v>
      </c>
      <c r="H693" s="170">
        <v>177.582</v>
      </c>
      <c r="I693" s="171"/>
      <c r="J693" s="172">
        <f>ROUND(I693*H693,2)</f>
        <v>0</v>
      </c>
      <c r="K693" s="168" t="s">
        <v>3</v>
      </c>
      <c r="L693" s="173"/>
      <c r="M693" s="174" t="s">
        <v>3</v>
      </c>
      <c r="N693" s="175" t="s">
        <v>43</v>
      </c>
      <c r="P693" s="137">
        <f>O693*H693</f>
        <v>0</v>
      </c>
      <c r="Q693" s="137">
        <v>0.00012</v>
      </c>
      <c r="R693" s="137">
        <f>Q693*H693</f>
        <v>0.02130984</v>
      </c>
      <c r="S693" s="137">
        <v>0</v>
      </c>
      <c r="T693" s="138">
        <f>S693*H693</f>
        <v>0</v>
      </c>
      <c r="AR693" s="139" t="s">
        <v>347</v>
      </c>
      <c r="AT693" s="139" t="s">
        <v>245</v>
      </c>
      <c r="AU693" s="139" t="s">
        <v>80</v>
      </c>
      <c r="AY693" s="17" t="s">
        <v>141</v>
      </c>
      <c r="BE693" s="140">
        <f>IF(N693="základní",J693,0)</f>
        <v>0</v>
      </c>
      <c r="BF693" s="140">
        <f>IF(N693="snížená",J693,0)</f>
        <v>0</v>
      </c>
      <c r="BG693" s="140">
        <f>IF(N693="zákl. přenesená",J693,0)</f>
        <v>0</v>
      </c>
      <c r="BH693" s="140">
        <f>IF(N693="sníž. přenesená",J693,0)</f>
        <v>0</v>
      </c>
      <c r="BI693" s="140">
        <f>IF(N693="nulová",J693,0)</f>
        <v>0</v>
      </c>
      <c r="BJ693" s="17" t="s">
        <v>15</v>
      </c>
      <c r="BK693" s="140">
        <f>ROUND(I693*H693,2)</f>
        <v>0</v>
      </c>
      <c r="BL693" s="17" t="s">
        <v>244</v>
      </c>
      <c r="BM693" s="139" t="s">
        <v>1143</v>
      </c>
    </row>
    <row r="694" spans="2:51" s="12" customFormat="1" ht="11.25">
      <c r="B694" s="145"/>
      <c r="D694" s="146" t="s">
        <v>151</v>
      </c>
      <c r="F694" s="148" t="s">
        <v>1144</v>
      </c>
      <c r="H694" s="149">
        <v>177.582</v>
      </c>
      <c r="I694" s="150"/>
      <c r="L694" s="145"/>
      <c r="M694" s="151"/>
      <c r="T694" s="152"/>
      <c r="AT694" s="147" t="s">
        <v>151</v>
      </c>
      <c r="AU694" s="147" t="s">
        <v>80</v>
      </c>
      <c r="AV694" s="12" t="s">
        <v>80</v>
      </c>
      <c r="AW694" s="12" t="s">
        <v>4</v>
      </c>
      <c r="AX694" s="12" t="s">
        <v>15</v>
      </c>
      <c r="AY694" s="147" t="s">
        <v>141</v>
      </c>
    </row>
    <row r="695" spans="2:65" s="1" customFormat="1" ht="16.5" customHeight="1">
      <c r="B695" s="127"/>
      <c r="C695" s="128" t="s">
        <v>1145</v>
      </c>
      <c r="D695" s="128" t="s">
        <v>143</v>
      </c>
      <c r="E695" s="129" t="s">
        <v>1146</v>
      </c>
      <c r="F695" s="130" t="s">
        <v>1147</v>
      </c>
      <c r="G695" s="131" t="s">
        <v>230</v>
      </c>
      <c r="H695" s="132">
        <v>6.5</v>
      </c>
      <c r="I695" s="133"/>
      <c r="J695" s="134">
        <f>ROUND(I695*H695,2)</f>
        <v>0</v>
      </c>
      <c r="K695" s="130" t="s">
        <v>147</v>
      </c>
      <c r="L695" s="32"/>
      <c r="M695" s="135" t="s">
        <v>3</v>
      </c>
      <c r="N695" s="136" t="s">
        <v>43</v>
      </c>
      <c r="P695" s="137">
        <f>O695*H695</f>
        <v>0</v>
      </c>
      <c r="Q695" s="137">
        <v>0</v>
      </c>
      <c r="R695" s="137">
        <f>Q695*H695</f>
        <v>0</v>
      </c>
      <c r="S695" s="137">
        <v>0</v>
      </c>
      <c r="T695" s="138">
        <f>S695*H695</f>
        <v>0</v>
      </c>
      <c r="AR695" s="139" t="s">
        <v>244</v>
      </c>
      <c r="AT695" s="139" t="s">
        <v>143</v>
      </c>
      <c r="AU695" s="139" t="s">
        <v>80</v>
      </c>
      <c r="AY695" s="17" t="s">
        <v>141</v>
      </c>
      <c r="BE695" s="140">
        <f>IF(N695="základní",J695,0)</f>
        <v>0</v>
      </c>
      <c r="BF695" s="140">
        <f>IF(N695="snížená",J695,0)</f>
        <v>0</v>
      </c>
      <c r="BG695" s="140">
        <f>IF(N695="zákl. přenesená",J695,0)</f>
        <v>0</v>
      </c>
      <c r="BH695" s="140">
        <f>IF(N695="sníž. přenesená",J695,0)</f>
        <v>0</v>
      </c>
      <c r="BI695" s="140">
        <f>IF(N695="nulová",J695,0)</f>
        <v>0</v>
      </c>
      <c r="BJ695" s="17" t="s">
        <v>15</v>
      </c>
      <c r="BK695" s="140">
        <f>ROUND(I695*H695,2)</f>
        <v>0</v>
      </c>
      <c r="BL695" s="17" t="s">
        <v>244</v>
      </c>
      <c r="BM695" s="139" t="s">
        <v>1148</v>
      </c>
    </row>
    <row r="696" spans="2:47" s="1" customFormat="1" ht="11.25">
      <c r="B696" s="32"/>
      <c r="D696" s="141" t="s">
        <v>149</v>
      </c>
      <c r="F696" s="142" t="s">
        <v>1149</v>
      </c>
      <c r="I696" s="143"/>
      <c r="L696" s="32"/>
      <c r="M696" s="144"/>
      <c r="T696" s="53"/>
      <c r="AT696" s="17" t="s">
        <v>149</v>
      </c>
      <c r="AU696" s="17" t="s">
        <v>80</v>
      </c>
    </row>
    <row r="697" spans="2:51" s="12" customFormat="1" ht="11.25">
      <c r="B697" s="145"/>
      <c r="D697" s="146" t="s">
        <v>151</v>
      </c>
      <c r="E697" s="147" t="s">
        <v>3</v>
      </c>
      <c r="F697" s="148" t="s">
        <v>1150</v>
      </c>
      <c r="H697" s="149">
        <v>3.6</v>
      </c>
      <c r="I697" s="150"/>
      <c r="L697" s="145"/>
      <c r="M697" s="151"/>
      <c r="T697" s="152"/>
      <c r="AT697" s="147" t="s">
        <v>151</v>
      </c>
      <c r="AU697" s="147" t="s">
        <v>80</v>
      </c>
      <c r="AV697" s="12" t="s">
        <v>80</v>
      </c>
      <c r="AW697" s="12" t="s">
        <v>33</v>
      </c>
      <c r="AX697" s="12" t="s">
        <v>72</v>
      </c>
      <c r="AY697" s="147" t="s">
        <v>141</v>
      </c>
    </row>
    <row r="698" spans="2:51" s="12" customFormat="1" ht="11.25">
      <c r="B698" s="145"/>
      <c r="D698" s="146" t="s">
        <v>151</v>
      </c>
      <c r="E698" s="147" t="s">
        <v>3</v>
      </c>
      <c r="F698" s="148" t="s">
        <v>1151</v>
      </c>
      <c r="H698" s="149">
        <v>1.1</v>
      </c>
      <c r="I698" s="150"/>
      <c r="L698" s="145"/>
      <c r="M698" s="151"/>
      <c r="T698" s="152"/>
      <c r="AT698" s="147" t="s">
        <v>151</v>
      </c>
      <c r="AU698" s="147" t="s">
        <v>80</v>
      </c>
      <c r="AV698" s="12" t="s">
        <v>80</v>
      </c>
      <c r="AW698" s="12" t="s">
        <v>33</v>
      </c>
      <c r="AX698" s="12" t="s">
        <v>72</v>
      </c>
      <c r="AY698" s="147" t="s">
        <v>141</v>
      </c>
    </row>
    <row r="699" spans="2:51" s="12" customFormat="1" ht="11.25">
      <c r="B699" s="145"/>
      <c r="D699" s="146" t="s">
        <v>151</v>
      </c>
      <c r="E699" s="147" t="s">
        <v>3</v>
      </c>
      <c r="F699" s="148" t="s">
        <v>1151</v>
      </c>
      <c r="H699" s="149">
        <v>1.1</v>
      </c>
      <c r="I699" s="150"/>
      <c r="L699" s="145"/>
      <c r="M699" s="151"/>
      <c r="T699" s="152"/>
      <c r="AT699" s="147" t="s">
        <v>151</v>
      </c>
      <c r="AU699" s="147" t="s">
        <v>80</v>
      </c>
      <c r="AV699" s="12" t="s">
        <v>80</v>
      </c>
      <c r="AW699" s="12" t="s">
        <v>33</v>
      </c>
      <c r="AX699" s="12" t="s">
        <v>72</v>
      </c>
      <c r="AY699" s="147" t="s">
        <v>141</v>
      </c>
    </row>
    <row r="700" spans="2:51" s="12" customFormat="1" ht="11.25">
      <c r="B700" s="145"/>
      <c r="D700" s="146" t="s">
        <v>151</v>
      </c>
      <c r="E700" s="147" t="s">
        <v>3</v>
      </c>
      <c r="F700" s="148" t="s">
        <v>1152</v>
      </c>
      <c r="H700" s="149">
        <v>0.7</v>
      </c>
      <c r="I700" s="150"/>
      <c r="L700" s="145"/>
      <c r="M700" s="151"/>
      <c r="T700" s="152"/>
      <c r="AT700" s="147" t="s">
        <v>151</v>
      </c>
      <c r="AU700" s="147" t="s">
        <v>80</v>
      </c>
      <c r="AV700" s="12" t="s">
        <v>80</v>
      </c>
      <c r="AW700" s="12" t="s">
        <v>33</v>
      </c>
      <c r="AX700" s="12" t="s">
        <v>72</v>
      </c>
      <c r="AY700" s="147" t="s">
        <v>141</v>
      </c>
    </row>
    <row r="701" spans="2:51" s="13" customFormat="1" ht="11.25">
      <c r="B701" s="153"/>
      <c r="D701" s="146" t="s">
        <v>151</v>
      </c>
      <c r="E701" s="154" t="s">
        <v>3</v>
      </c>
      <c r="F701" s="155" t="s">
        <v>153</v>
      </c>
      <c r="H701" s="156">
        <v>6.500000000000001</v>
      </c>
      <c r="I701" s="157"/>
      <c r="L701" s="153"/>
      <c r="M701" s="158"/>
      <c r="T701" s="159"/>
      <c r="AT701" s="154" t="s">
        <v>151</v>
      </c>
      <c r="AU701" s="154" t="s">
        <v>80</v>
      </c>
      <c r="AV701" s="13" t="s">
        <v>86</v>
      </c>
      <c r="AW701" s="13" t="s">
        <v>33</v>
      </c>
      <c r="AX701" s="13" t="s">
        <v>15</v>
      </c>
      <c r="AY701" s="154" t="s">
        <v>141</v>
      </c>
    </row>
    <row r="702" spans="2:65" s="1" customFormat="1" ht="16.5" customHeight="1">
      <c r="B702" s="127"/>
      <c r="C702" s="166" t="s">
        <v>1153</v>
      </c>
      <c r="D702" s="166" t="s">
        <v>245</v>
      </c>
      <c r="E702" s="167" t="s">
        <v>1154</v>
      </c>
      <c r="F702" s="168" t="s">
        <v>1155</v>
      </c>
      <c r="G702" s="169" t="s">
        <v>230</v>
      </c>
      <c r="H702" s="170">
        <v>6.63</v>
      </c>
      <c r="I702" s="171"/>
      <c r="J702" s="172">
        <f>ROUND(I702*H702,2)</f>
        <v>0</v>
      </c>
      <c r="K702" s="168" t="s">
        <v>147</v>
      </c>
      <c r="L702" s="173"/>
      <c r="M702" s="174" t="s">
        <v>3</v>
      </c>
      <c r="N702" s="175" t="s">
        <v>43</v>
      </c>
      <c r="P702" s="137">
        <f>O702*H702</f>
        <v>0</v>
      </c>
      <c r="Q702" s="137">
        <v>0.00017</v>
      </c>
      <c r="R702" s="137">
        <f>Q702*H702</f>
        <v>0.0011271</v>
      </c>
      <c r="S702" s="137">
        <v>0</v>
      </c>
      <c r="T702" s="138">
        <f>S702*H702</f>
        <v>0</v>
      </c>
      <c r="AR702" s="139" t="s">
        <v>347</v>
      </c>
      <c r="AT702" s="139" t="s">
        <v>245</v>
      </c>
      <c r="AU702" s="139" t="s">
        <v>80</v>
      </c>
      <c r="AY702" s="17" t="s">
        <v>141</v>
      </c>
      <c r="BE702" s="140">
        <f>IF(N702="základní",J702,0)</f>
        <v>0</v>
      </c>
      <c r="BF702" s="140">
        <f>IF(N702="snížená",J702,0)</f>
        <v>0</v>
      </c>
      <c r="BG702" s="140">
        <f>IF(N702="zákl. přenesená",J702,0)</f>
        <v>0</v>
      </c>
      <c r="BH702" s="140">
        <f>IF(N702="sníž. přenesená",J702,0)</f>
        <v>0</v>
      </c>
      <c r="BI702" s="140">
        <f>IF(N702="nulová",J702,0)</f>
        <v>0</v>
      </c>
      <c r="BJ702" s="17" t="s">
        <v>15</v>
      </c>
      <c r="BK702" s="140">
        <f>ROUND(I702*H702,2)</f>
        <v>0</v>
      </c>
      <c r="BL702" s="17" t="s">
        <v>244</v>
      </c>
      <c r="BM702" s="139" t="s">
        <v>1156</v>
      </c>
    </row>
    <row r="703" spans="2:51" s="12" customFormat="1" ht="11.25">
      <c r="B703" s="145"/>
      <c r="D703" s="146" t="s">
        <v>151</v>
      </c>
      <c r="F703" s="148" t="s">
        <v>1157</v>
      </c>
      <c r="H703" s="149">
        <v>6.63</v>
      </c>
      <c r="I703" s="150"/>
      <c r="L703" s="145"/>
      <c r="M703" s="151"/>
      <c r="T703" s="152"/>
      <c r="AT703" s="147" t="s">
        <v>151</v>
      </c>
      <c r="AU703" s="147" t="s">
        <v>80</v>
      </c>
      <c r="AV703" s="12" t="s">
        <v>80</v>
      </c>
      <c r="AW703" s="12" t="s">
        <v>4</v>
      </c>
      <c r="AX703" s="12" t="s">
        <v>15</v>
      </c>
      <c r="AY703" s="147" t="s">
        <v>141</v>
      </c>
    </row>
    <row r="704" spans="2:65" s="1" customFormat="1" ht="49.15" customHeight="1">
      <c r="B704" s="127"/>
      <c r="C704" s="128" t="s">
        <v>1158</v>
      </c>
      <c r="D704" s="128" t="s">
        <v>143</v>
      </c>
      <c r="E704" s="129" t="s">
        <v>1159</v>
      </c>
      <c r="F704" s="130" t="s">
        <v>1160</v>
      </c>
      <c r="G704" s="131" t="s">
        <v>205</v>
      </c>
      <c r="H704" s="132">
        <v>1.834</v>
      </c>
      <c r="I704" s="133"/>
      <c r="J704" s="134">
        <f>ROUND(I704*H704,2)</f>
        <v>0</v>
      </c>
      <c r="K704" s="130" t="s">
        <v>147</v>
      </c>
      <c r="L704" s="32"/>
      <c r="M704" s="135" t="s">
        <v>3</v>
      </c>
      <c r="N704" s="136" t="s">
        <v>43</v>
      </c>
      <c r="P704" s="137">
        <f>O704*H704</f>
        <v>0</v>
      </c>
      <c r="Q704" s="137">
        <v>0</v>
      </c>
      <c r="R704" s="137">
        <f>Q704*H704</f>
        <v>0</v>
      </c>
      <c r="S704" s="137">
        <v>0</v>
      </c>
      <c r="T704" s="138">
        <f>S704*H704</f>
        <v>0</v>
      </c>
      <c r="AR704" s="139" t="s">
        <v>244</v>
      </c>
      <c r="AT704" s="139" t="s">
        <v>143</v>
      </c>
      <c r="AU704" s="139" t="s">
        <v>80</v>
      </c>
      <c r="AY704" s="17" t="s">
        <v>141</v>
      </c>
      <c r="BE704" s="140">
        <f>IF(N704="základní",J704,0)</f>
        <v>0</v>
      </c>
      <c r="BF704" s="140">
        <f>IF(N704="snížená",J704,0)</f>
        <v>0</v>
      </c>
      <c r="BG704" s="140">
        <f>IF(N704="zákl. přenesená",J704,0)</f>
        <v>0</v>
      </c>
      <c r="BH704" s="140">
        <f>IF(N704="sníž. přenesená",J704,0)</f>
        <v>0</v>
      </c>
      <c r="BI704" s="140">
        <f>IF(N704="nulová",J704,0)</f>
        <v>0</v>
      </c>
      <c r="BJ704" s="17" t="s">
        <v>15</v>
      </c>
      <c r="BK704" s="140">
        <f>ROUND(I704*H704,2)</f>
        <v>0</v>
      </c>
      <c r="BL704" s="17" t="s">
        <v>244</v>
      </c>
      <c r="BM704" s="139" t="s">
        <v>1161</v>
      </c>
    </row>
    <row r="705" spans="2:47" s="1" customFormat="1" ht="11.25">
      <c r="B705" s="32"/>
      <c r="D705" s="141" t="s">
        <v>149</v>
      </c>
      <c r="F705" s="142" t="s">
        <v>1162</v>
      </c>
      <c r="I705" s="143"/>
      <c r="L705" s="32"/>
      <c r="M705" s="144"/>
      <c r="T705" s="53"/>
      <c r="AT705" s="17" t="s">
        <v>149</v>
      </c>
      <c r="AU705" s="17" t="s">
        <v>80</v>
      </c>
    </row>
    <row r="706" spans="2:63" s="11" customFormat="1" ht="22.9" customHeight="1">
      <c r="B706" s="115"/>
      <c r="D706" s="116" t="s">
        <v>71</v>
      </c>
      <c r="E706" s="125" t="s">
        <v>1163</v>
      </c>
      <c r="F706" s="125" t="s">
        <v>1164</v>
      </c>
      <c r="I706" s="118"/>
      <c r="J706" s="126">
        <f>BK706</f>
        <v>0</v>
      </c>
      <c r="L706" s="115"/>
      <c r="M706" s="120"/>
      <c r="P706" s="121">
        <f>SUM(P707:P723)</f>
        <v>0</v>
      </c>
      <c r="R706" s="121">
        <f>SUM(R707:R723)</f>
        <v>0.194244</v>
      </c>
      <c r="T706" s="122">
        <f>SUM(T707:T723)</f>
        <v>0</v>
      </c>
      <c r="AR706" s="116" t="s">
        <v>80</v>
      </c>
      <c r="AT706" s="123" t="s">
        <v>71</v>
      </c>
      <c r="AU706" s="123" t="s">
        <v>15</v>
      </c>
      <c r="AY706" s="116" t="s">
        <v>141</v>
      </c>
      <c r="BK706" s="124">
        <f>SUM(BK707:BK723)</f>
        <v>0</v>
      </c>
    </row>
    <row r="707" spans="2:65" s="1" customFormat="1" ht="24.2" customHeight="1">
      <c r="B707" s="127"/>
      <c r="C707" s="128" t="s">
        <v>1165</v>
      </c>
      <c r="D707" s="128" t="s">
        <v>143</v>
      </c>
      <c r="E707" s="129" t="s">
        <v>1166</v>
      </c>
      <c r="F707" s="130" t="s">
        <v>1167</v>
      </c>
      <c r="G707" s="131" t="s">
        <v>146</v>
      </c>
      <c r="H707" s="132">
        <v>6</v>
      </c>
      <c r="I707" s="133"/>
      <c r="J707" s="134">
        <f>ROUND(I707*H707,2)</f>
        <v>0</v>
      </c>
      <c r="K707" s="130" t="s">
        <v>147</v>
      </c>
      <c r="L707" s="32"/>
      <c r="M707" s="135" t="s">
        <v>3</v>
      </c>
      <c r="N707" s="136" t="s">
        <v>43</v>
      </c>
      <c r="P707" s="137">
        <f>O707*H707</f>
        <v>0</v>
      </c>
      <c r="Q707" s="137">
        <v>0.0003</v>
      </c>
      <c r="R707" s="137">
        <f>Q707*H707</f>
        <v>0.0018</v>
      </c>
      <c r="S707" s="137">
        <v>0</v>
      </c>
      <c r="T707" s="138">
        <f>S707*H707</f>
        <v>0</v>
      </c>
      <c r="AR707" s="139" t="s">
        <v>244</v>
      </c>
      <c r="AT707" s="139" t="s">
        <v>143</v>
      </c>
      <c r="AU707" s="139" t="s">
        <v>80</v>
      </c>
      <c r="AY707" s="17" t="s">
        <v>141</v>
      </c>
      <c r="BE707" s="140">
        <f>IF(N707="základní",J707,0)</f>
        <v>0</v>
      </c>
      <c r="BF707" s="140">
        <f>IF(N707="snížená",J707,0)</f>
        <v>0</v>
      </c>
      <c r="BG707" s="140">
        <f>IF(N707="zákl. přenesená",J707,0)</f>
        <v>0</v>
      </c>
      <c r="BH707" s="140">
        <f>IF(N707="sníž. přenesená",J707,0)</f>
        <v>0</v>
      </c>
      <c r="BI707" s="140">
        <f>IF(N707="nulová",J707,0)</f>
        <v>0</v>
      </c>
      <c r="BJ707" s="17" t="s">
        <v>15</v>
      </c>
      <c r="BK707" s="140">
        <f>ROUND(I707*H707,2)</f>
        <v>0</v>
      </c>
      <c r="BL707" s="17" t="s">
        <v>244</v>
      </c>
      <c r="BM707" s="139" t="s">
        <v>1168</v>
      </c>
    </row>
    <row r="708" spans="2:47" s="1" customFormat="1" ht="11.25">
      <c r="B708" s="32"/>
      <c r="D708" s="141" t="s">
        <v>149</v>
      </c>
      <c r="F708" s="142" t="s">
        <v>1169</v>
      </c>
      <c r="I708" s="143"/>
      <c r="L708" s="32"/>
      <c r="M708" s="144"/>
      <c r="T708" s="53"/>
      <c r="AT708" s="17" t="s">
        <v>149</v>
      </c>
      <c r="AU708" s="17" t="s">
        <v>80</v>
      </c>
    </row>
    <row r="709" spans="2:65" s="1" customFormat="1" ht="37.9" customHeight="1">
      <c r="B709" s="127"/>
      <c r="C709" s="128" t="s">
        <v>1170</v>
      </c>
      <c r="D709" s="128" t="s">
        <v>143</v>
      </c>
      <c r="E709" s="129" t="s">
        <v>1171</v>
      </c>
      <c r="F709" s="130" t="s">
        <v>1172</v>
      </c>
      <c r="G709" s="131" t="s">
        <v>146</v>
      </c>
      <c r="H709" s="132">
        <v>6</v>
      </c>
      <c r="I709" s="133"/>
      <c r="J709" s="134">
        <f>ROUND(I709*H709,2)</f>
        <v>0</v>
      </c>
      <c r="K709" s="130" t="s">
        <v>147</v>
      </c>
      <c r="L709" s="32"/>
      <c r="M709" s="135" t="s">
        <v>3</v>
      </c>
      <c r="N709" s="136" t="s">
        <v>43</v>
      </c>
      <c r="P709" s="137">
        <f>O709*H709</f>
        <v>0</v>
      </c>
      <c r="Q709" s="137">
        <v>0.009</v>
      </c>
      <c r="R709" s="137">
        <f>Q709*H709</f>
        <v>0.05399999999999999</v>
      </c>
      <c r="S709" s="137">
        <v>0</v>
      </c>
      <c r="T709" s="138">
        <f>S709*H709</f>
        <v>0</v>
      </c>
      <c r="AR709" s="139" t="s">
        <v>244</v>
      </c>
      <c r="AT709" s="139" t="s">
        <v>143</v>
      </c>
      <c r="AU709" s="139" t="s">
        <v>80</v>
      </c>
      <c r="AY709" s="17" t="s">
        <v>141</v>
      </c>
      <c r="BE709" s="140">
        <f>IF(N709="základní",J709,0)</f>
        <v>0</v>
      </c>
      <c r="BF709" s="140">
        <f>IF(N709="snížená",J709,0)</f>
        <v>0</v>
      </c>
      <c r="BG709" s="140">
        <f>IF(N709="zákl. přenesená",J709,0)</f>
        <v>0</v>
      </c>
      <c r="BH709" s="140">
        <f>IF(N709="sníž. přenesená",J709,0)</f>
        <v>0</v>
      </c>
      <c r="BI709" s="140">
        <f>IF(N709="nulová",J709,0)</f>
        <v>0</v>
      </c>
      <c r="BJ709" s="17" t="s">
        <v>15</v>
      </c>
      <c r="BK709" s="140">
        <f>ROUND(I709*H709,2)</f>
        <v>0</v>
      </c>
      <c r="BL709" s="17" t="s">
        <v>244</v>
      </c>
      <c r="BM709" s="139" t="s">
        <v>1173</v>
      </c>
    </row>
    <row r="710" spans="2:47" s="1" customFormat="1" ht="11.25">
      <c r="B710" s="32"/>
      <c r="D710" s="141" t="s">
        <v>149</v>
      </c>
      <c r="F710" s="142" t="s">
        <v>1174</v>
      </c>
      <c r="I710" s="143"/>
      <c r="L710" s="32"/>
      <c r="M710" s="144"/>
      <c r="T710" s="53"/>
      <c r="AT710" s="17" t="s">
        <v>149</v>
      </c>
      <c r="AU710" s="17" t="s">
        <v>80</v>
      </c>
    </row>
    <row r="711" spans="2:51" s="14" customFormat="1" ht="11.25">
      <c r="B711" s="160"/>
      <c r="D711" s="146" t="s">
        <v>151</v>
      </c>
      <c r="E711" s="161" t="s">
        <v>3</v>
      </c>
      <c r="F711" s="162" t="s">
        <v>1175</v>
      </c>
      <c r="H711" s="161" t="s">
        <v>3</v>
      </c>
      <c r="I711" s="163"/>
      <c r="L711" s="160"/>
      <c r="M711" s="164"/>
      <c r="T711" s="165"/>
      <c r="AT711" s="161" t="s">
        <v>151</v>
      </c>
      <c r="AU711" s="161" t="s">
        <v>80</v>
      </c>
      <c r="AV711" s="14" t="s">
        <v>15</v>
      </c>
      <c r="AW711" s="14" t="s">
        <v>33</v>
      </c>
      <c r="AX711" s="14" t="s">
        <v>72</v>
      </c>
      <c r="AY711" s="161" t="s">
        <v>141</v>
      </c>
    </row>
    <row r="712" spans="2:51" s="12" customFormat="1" ht="11.25">
      <c r="B712" s="145"/>
      <c r="D712" s="146" t="s">
        <v>151</v>
      </c>
      <c r="E712" s="147" t="s">
        <v>3</v>
      </c>
      <c r="F712" s="148" t="s">
        <v>1176</v>
      </c>
      <c r="H712" s="149">
        <v>6</v>
      </c>
      <c r="I712" s="150"/>
      <c r="L712" s="145"/>
      <c r="M712" s="151"/>
      <c r="T712" s="152"/>
      <c r="AT712" s="147" t="s">
        <v>151</v>
      </c>
      <c r="AU712" s="147" t="s">
        <v>80</v>
      </c>
      <c r="AV712" s="12" t="s">
        <v>80</v>
      </c>
      <c r="AW712" s="12" t="s">
        <v>33</v>
      </c>
      <c r="AX712" s="12" t="s">
        <v>15</v>
      </c>
      <c r="AY712" s="147" t="s">
        <v>141</v>
      </c>
    </row>
    <row r="713" spans="2:65" s="1" customFormat="1" ht="24.2" customHeight="1">
      <c r="B713" s="127"/>
      <c r="C713" s="166" t="s">
        <v>1177</v>
      </c>
      <c r="D713" s="166" t="s">
        <v>245</v>
      </c>
      <c r="E713" s="167" t="s">
        <v>1178</v>
      </c>
      <c r="F713" s="168" t="s">
        <v>1179</v>
      </c>
      <c r="G713" s="169" t="s">
        <v>146</v>
      </c>
      <c r="H713" s="170">
        <v>6.9</v>
      </c>
      <c r="I713" s="171"/>
      <c r="J713" s="172">
        <f>ROUND(I713*H713,2)</f>
        <v>0</v>
      </c>
      <c r="K713" s="168" t="s">
        <v>3</v>
      </c>
      <c r="L713" s="173"/>
      <c r="M713" s="174" t="s">
        <v>3</v>
      </c>
      <c r="N713" s="175" t="s">
        <v>43</v>
      </c>
      <c r="P713" s="137">
        <f>O713*H713</f>
        <v>0</v>
      </c>
      <c r="Q713" s="137">
        <v>0.02</v>
      </c>
      <c r="R713" s="137">
        <f>Q713*H713</f>
        <v>0.138</v>
      </c>
      <c r="S713" s="137">
        <v>0</v>
      </c>
      <c r="T713" s="138">
        <f>S713*H713</f>
        <v>0</v>
      </c>
      <c r="AR713" s="139" t="s">
        <v>347</v>
      </c>
      <c r="AT713" s="139" t="s">
        <v>245</v>
      </c>
      <c r="AU713" s="139" t="s">
        <v>80</v>
      </c>
      <c r="AY713" s="17" t="s">
        <v>141</v>
      </c>
      <c r="BE713" s="140">
        <f>IF(N713="základní",J713,0)</f>
        <v>0</v>
      </c>
      <c r="BF713" s="140">
        <f>IF(N713="snížená",J713,0)</f>
        <v>0</v>
      </c>
      <c r="BG713" s="140">
        <f>IF(N713="zákl. přenesená",J713,0)</f>
        <v>0</v>
      </c>
      <c r="BH713" s="140">
        <f>IF(N713="sníž. přenesená",J713,0)</f>
        <v>0</v>
      </c>
      <c r="BI713" s="140">
        <f>IF(N713="nulová",J713,0)</f>
        <v>0</v>
      </c>
      <c r="BJ713" s="17" t="s">
        <v>15</v>
      </c>
      <c r="BK713" s="140">
        <f>ROUND(I713*H713,2)</f>
        <v>0</v>
      </c>
      <c r="BL713" s="17" t="s">
        <v>244</v>
      </c>
      <c r="BM713" s="139" t="s">
        <v>1180</v>
      </c>
    </row>
    <row r="714" spans="2:51" s="12" customFormat="1" ht="11.25">
      <c r="B714" s="145"/>
      <c r="D714" s="146" t="s">
        <v>151</v>
      </c>
      <c r="F714" s="148" t="s">
        <v>1181</v>
      </c>
      <c r="H714" s="149">
        <v>6.9</v>
      </c>
      <c r="I714" s="150"/>
      <c r="L714" s="145"/>
      <c r="M714" s="151"/>
      <c r="T714" s="152"/>
      <c r="AT714" s="147" t="s">
        <v>151</v>
      </c>
      <c r="AU714" s="147" t="s">
        <v>80</v>
      </c>
      <c r="AV714" s="12" t="s">
        <v>80</v>
      </c>
      <c r="AW714" s="12" t="s">
        <v>4</v>
      </c>
      <c r="AX714" s="12" t="s">
        <v>15</v>
      </c>
      <c r="AY714" s="147" t="s">
        <v>141</v>
      </c>
    </row>
    <row r="715" spans="2:65" s="1" customFormat="1" ht="24.2" customHeight="1">
      <c r="B715" s="127"/>
      <c r="C715" s="128" t="s">
        <v>1182</v>
      </c>
      <c r="D715" s="128" t="s">
        <v>143</v>
      </c>
      <c r="E715" s="129" t="s">
        <v>1183</v>
      </c>
      <c r="F715" s="130" t="s">
        <v>1184</v>
      </c>
      <c r="G715" s="131" t="s">
        <v>230</v>
      </c>
      <c r="H715" s="132">
        <v>4.8</v>
      </c>
      <c r="I715" s="133"/>
      <c r="J715" s="134">
        <f>ROUND(I715*H715,2)</f>
        <v>0</v>
      </c>
      <c r="K715" s="130" t="s">
        <v>147</v>
      </c>
      <c r="L715" s="32"/>
      <c r="M715" s="135" t="s">
        <v>3</v>
      </c>
      <c r="N715" s="136" t="s">
        <v>43</v>
      </c>
      <c r="P715" s="137">
        <f>O715*H715</f>
        <v>0</v>
      </c>
      <c r="Q715" s="137">
        <v>3E-05</v>
      </c>
      <c r="R715" s="137">
        <f>Q715*H715</f>
        <v>0.000144</v>
      </c>
      <c r="S715" s="137">
        <v>0</v>
      </c>
      <c r="T715" s="138">
        <f>S715*H715</f>
        <v>0</v>
      </c>
      <c r="AR715" s="139" t="s">
        <v>244</v>
      </c>
      <c r="AT715" s="139" t="s">
        <v>143</v>
      </c>
      <c r="AU715" s="139" t="s">
        <v>80</v>
      </c>
      <c r="AY715" s="17" t="s">
        <v>141</v>
      </c>
      <c r="BE715" s="140">
        <f>IF(N715="základní",J715,0)</f>
        <v>0</v>
      </c>
      <c r="BF715" s="140">
        <f>IF(N715="snížená",J715,0)</f>
        <v>0</v>
      </c>
      <c r="BG715" s="140">
        <f>IF(N715="zákl. přenesená",J715,0)</f>
        <v>0</v>
      </c>
      <c r="BH715" s="140">
        <f>IF(N715="sníž. přenesená",J715,0)</f>
        <v>0</v>
      </c>
      <c r="BI715" s="140">
        <f>IF(N715="nulová",J715,0)</f>
        <v>0</v>
      </c>
      <c r="BJ715" s="17" t="s">
        <v>15</v>
      </c>
      <c r="BK715" s="140">
        <f>ROUND(I715*H715,2)</f>
        <v>0</v>
      </c>
      <c r="BL715" s="17" t="s">
        <v>244</v>
      </c>
      <c r="BM715" s="139" t="s">
        <v>1185</v>
      </c>
    </row>
    <row r="716" spans="2:47" s="1" customFormat="1" ht="11.25">
      <c r="B716" s="32"/>
      <c r="D716" s="141" t="s">
        <v>149</v>
      </c>
      <c r="F716" s="142" t="s">
        <v>1186</v>
      </c>
      <c r="I716" s="143"/>
      <c r="L716" s="32"/>
      <c r="M716" s="144"/>
      <c r="T716" s="53"/>
      <c r="AT716" s="17" t="s">
        <v>149</v>
      </c>
      <c r="AU716" s="17" t="s">
        <v>80</v>
      </c>
    </row>
    <row r="717" spans="2:51" s="12" customFormat="1" ht="11.25">
      <c r="B717" s="145"/>
      <c r="D717" s="146" t="s">
        <v>151</v>
      </c>
      <c r="E717" s="147" t="s">
        <v>3</v>
      </c>
      <c r="F717" s="148" t="s">
        <v>1187</v>
      </c>
      <c r="H717" s="149">
        <v>3</v>
      </c>
      <c r="I717" s="150"/>
      <c r="L717" s="145"/>
      <c r="M717" s="151"/>
      <c r="T717" s="152"/>
      <c r="AT717" s="147" t="s">
        <v>151</v>
      </c>
      <c r="AU717" s="147" t="s">
        <v>80</v>
      </c>
      <c r="AV717" s="12" t="s">
        <v>80</v>
      </c>
      <c r="AW717" s="12" t="s">
        <v>33</v>
      </c>
      <c r="AX717" s="12" t="s">
        <v>72</v>
      </c>
      <c r="AY717" s="147" t="s">
        <v>141</v>
      </c>
    </row>
    <row r="718" spans="2:51" s="12" customFormat="1" ht="11.25">
      <c r="B718" s="145"/>
      <c r="D718" s="146" t="s">
        <v>151</v>
      </c>
      <c r="E718" s="147" t="s">
        <v>3</v>
      </c>
      <c r="F718" s="148" t="s">
        <v>1188</v>
      </c>
      <c r="H718" s="149">
        <v>1.8</v>
      </c>
      <c r="I718" s="150"/>
      <c r="L718" s="145"/>
      <c r="M718" s="151"/>
      <c r="T718" s="152"/>
      <c r="AT718" s="147" t="s">
        <v>151</v>
      </c>
      <c r="AU718" s="147" t="s">
        <v>80</v>
      </c>
      <c r="AV718" s="12" t="s">
        <v>80</v>
      </c>
      <c r="AW718" s="12" t="s">
        <v>33</v>
      </c>
      <c r="AX718" s="12" t="s">
        <v>72</v>
      </c>
      <c r="AY718" s="147" t="s">
        <v>141</v>
      </c>
    </row>
    <row r="719" spans="2:51" s="13" customFormat="1" ht="11.25">
      <c r="B719" s="153"/>
      <c r="D719" s="146" t="s">
        <v>151</v>
      </c>
      <c r="E719" s="154" t="s">
        <v>3</v>
      </c>
      <c r="F719" s="155" t="s">
        <v>153</v>
      </c>
      <c r="H719" s="156">
        <v>4.8</v>
      </c>
      <c r="I719" s="157"/>
      <c r="L719" s="153"/>
      <c r="M719" s="158"/>
      <c r="T719" s="159"/>
      <c r="AT719" s="154" t="s">
        <v>151</v>
      </c>
      <c r="AU719" s="154" t="s">
        <v>80</v>
      </c>
      <c r="AV719" s="13" t="s">
        <v>86</v>
      </c>
      <c r="AW719" s="13" t="s">
        <v>33</v>
      </c>
      <c r="AX719" s="13" t="s">
        <v>15</v>
      </c>
      <c r="AY719" s="154" t="s">
        <v>141</v>
      </c>
    </row>
    <row r="720" spans="2:65" s="1" customFormat="1" ht="24.2" customHeight="1">
      <c r="B720" s="127"/>
      <c r="C720" s="128" t="s">
        <v>1189</v>
      </c>
      <c r="D720" s="128" t="s">
        <v>143</v>
      </c>
      <c r="E720" s="129" t="s">
        <v>1190</v>
      </c>
      <c r="F720" s="130" t="s">
        <v>1191</v>
      </c>
      <c r="G720" s="131" t="s">
        <v>146</v>
      </c>
      <c r="H720" s="132">
        <v>6</v>
      </c>
      <c r="I720" s="133"/>
      <c r="J720" s="134">
        <f>ROUND(I720*H720,2)</f>
        <v>0</v>
      </c>
      <c r="K720" s="130" t="s">
        <v>147</v>
      </c>
      <c r="L720" s="32"/>
      <c r="M720" s="135" t="s">
        <v>3</v>
      </c>
      <c r="N720" s="136" t="s">
        <v>43</v>
      </c>
      <c r="P720" s="137">
        <f>O720*H720</f>
        <v>0</v>
      </c>
      <c r="Q720" s="137">
        <v>5E-05</v>
      </c>
      <c r="R720" s="137">
        <f>Q720*H720</f>
        <v>0.00030000000000000003</v>
      </c>
      <c r="S720" s="137">
        <v>0</v>
      </c>
      <c r="T720" s="138">
        <f>S720*H720</f>
        <v>0</v>
      </c>
      <c r="AR720" s="139" t="s">
        <v>244</v>
      </c>
      <c r="AT720" s="139" t="s">
        <v>143</v>
      </c>
      <c r="AU720" s="139" t="s">
        <v>80</v>
      </c>
      <c r="AY720" s="17" t="s">
        <v>141</v>
      </c>
      <c r="BE720" s="140">
        <f>IF(N720="základní",J720,0)</f>
        <v>0</v>
      </c>
      <c r="BF720" s="140">
        <f>IF(N720="snížená",J720,0)</f>
        <v>0</v>
      </c>
      <c r="BG720" s="140">
        <f>IF(N720="zákl. přenesená",J720,0)</f>
        <v>0</v>
      </c>
      <c r="BH720" s="140">
        <f>IF(N720="sníž. přenesená",J720,0)</f>
        <v>0</v>
      </c>
      <c r="BI720" s="140">
        <f>IF(N720="nulová",J720,0)</f>
        <v>0</v>
      </c>
      <c r="BJ720" s="17" t="s">
        <v>15</v>
      </c>
      <c r="BK720" s="140">
        <f>ROUND(I720*H720,2)</f>
        <v>0</v>
      </c>
      <c r="BL720" s="17" t="s">
        <v>244</v>
      </c>
      <c r="BM720" s="139" t="s">
        <v>1192</v>
      </c>
    </row>
    <row r="721" spans="2:47" s="1" customFormat="1" ht="11.25">
      <c r="B721" s="32"/>
      <c r="D721" s="141" t="s">
        <v>149</v>
      </c>
      <c r="F721" s="142" t="s">
        <v>1193</v>
      </c>
      <c r="I721" s="143"/>
      <c r="L721" s="32"/>
      <c r="M721" s="144"/>
      <c r="T721" s="53"/>
      <c r="AT721" s="17" t="s">
        <v>149</v>
      </c>
      <c r="AU721" s="17" t="s">
        <v>80</v>
      </c>
    </row>
    <row r="722" spans="2:65" s="1" customFormat="1" ht="49.15" customHeight="1">
      <c r="B722" s="127"/>
      <c r="C722" s="128" t="s">
        <v>1194</v>
      </c>
      <c r="D722" s="128" t="s">
        <v>143</v>
      </c>
      <c r="E722" s="129" t="s">
        <v>1195</v>
      </c>
      <c r="F722" s="130" t="s">
        <v>1196</v>
      </c>
      <c r="G722" s="131" t="s">
        <v>205</v>
      </c>
      <c r="H722" s="132">
        <v>0.194</v>
      </c>
      <c r="I722" s="133"/>
      <c r="J722" s="134">
        <f>ROUND(I722*H722,2)</f>
        <v>0</v>
      </c>
      <c r="K722" s="130" t="s">
        <v>147</v>
      </c>
      <c r="L722" s="32"/>
      <c r="M722" s="135" t="s">
        <v>3</v>
      </c>
      <c r="N722" s="136" t="s">
        <v>43</v>
      </c>
      <c r="P722" s="137">
        <f>O722*H722</f>
        <v>0</v>
      </c>
      <c r="Q722" s="137">
        <v>0</v>
      </c>
      <c r="R722" s="137">
        <f>Q722*H722</f>
        <v>0</v>
      </c>
      <c r="S722" s="137">
        <v>0</v>
      </c>
      <c r="T722" s="138">
        <f>S722*H722</f>
        <v>0</v>
      </c>
      <c r="AR722" s="139" t="s">
        <v>244</v>
      </c>
      <c r="AT722" s="139" t="s">
        <v>143</v>
      </c>
      <c r="AU722" s="139" t="s">
        <v>80</v>
      </c>
      <c r="AY722" s="17" t="s">
        <v>141</v>
      </c>
      <c r="BE722" s="140">
        <f>IF(N722="základní",J722,0)</f>
        <v>0</v>
      </c>
      <c r="BF722" s="140">
        <f>IF(N722="snížená",J722,0)</f>
        <v>0</v>
      </c>
      <c r="BG722" s="140">
        <f>IF(N722="zákl. přenesená",J722,0)</f>
        <v>0</v>
      </c>
      <c r="BH722" s="140">
        <f>IF(N722="sníž. přenesená",J722,0)</f>
        <v>0</v>
      </c>
      <c r="BI722" s="140">
        <f>IF(N722="nulová",J722,0)</f>
        <v>0</v>
      </c>
      <c r="BJ722" s="17" t="s">
        <v>15</v>
      </c>
      <c r="BK722" s="140">
        <f>ROUND(I722*H722,2)</f>
        <v>0</v>
      </c>
      <c r="BL722" s="17" t="s">
        <v>244</v>
      </c>
      <c r="BM722" s="139" t="s">
        <v>1197</v>
      </c>
    </row>
    <row r="723" spans="2:47" s="1" customFormat="1" ht="11.25">
      <c r="B723" s="32"/>
      <c r="D723" s="141" t="s">
        <v>149</v>
      </c>
      <c r="F723" s="142" t="s">
        <v>1198</v>
      </c>
      <c r="I723" s="143"/>
      <c r="L723" s="32"/>
      <c r="M723" s="144"/>
      <c r="T723" s="53"/>
      <c r="AT723" s="17" t="s">
        <v>149</v>
      </c>
      <c r="AU723" s="17" t="s">
        <v>80</v>
      </c>
    </row>
    <row r="724" spans="2:63" s="11" customFormat="1" ht="22.9" customHeight="1">
      <c r="B724" s="115"/>
      <c r="D724" s="116" t="s">
        <v>71</v>
      </c>
      <c r="E724" s="125" t="s">
        <v>1199</v>
      </c>
      <c r="F724" s="125" t="s">
        <v>1200</v>
      </c>
      <c r="I724" s="118"/>
      <c r="J724" s="126">
        <f>BK724</f>
        <v>0</v>
      </c>
      <c r="L724" s="115"/>
      <c r="M724" s="120"/>
      <c r="P724" s="121">
        <f>SUM(P725:P770)</f>
        <v>0</v>
      </c>
      <c r="R724" s="121">
        <f>SUM(R725:R770)</f>
        <v>0.39338719</v>
      </c>
      <c r="T724" s="122">
        <f>SUM(T725:T770)</f>
        <v>0</v>
      </c>
      <c r="AR724" s="116" t="s">
        <v>80</v>
      </c>
      <c r="AT724" s="123" t="s">
        <v>71</v>
      </c>
      <c r="AU724" s="123" t="s">
        <v>15</v>
      </c>
      <c r="AY724" s="116" t="s">
        <v>141</v>
      </c>
      <c r="BK724" s="124">
        <f>SUM(BK725:BK770)</f>
        <v>0</v>
      </c>
    </row>
    <row r="725" spans="2:65" s="1" customFormat="1" ht="33" customHeight="1">
      <c r="B725" s="127"/>
      <c r="C725" s="128" t="s">
        <v>1201</v>
      </c>
      <c r="D725" s="128" t="s">
        <v>143</v>
      </c>
      <c r="E725" s="129" t="s">
        <v>1202</v>
      </c>
      <c r="F725" s="130" t="s">
        <v>1203</v>
      </c>
      <c r="G725" s="131" t="s">
        <v>146</v>
      </c>
      <c r="H725" s="132">
        <v>802.831</v>
      </c>
      <c r="I725" s="133"/>
      <c r="J725" s="134">
        <f>ROUND(I725*H725,2)</f>
        <v>0</v>
      </c>
      <c r="K725" s="130" t="s">
        <v>147</v>
      </c>
      <c r="L725" s="32"/>
      <c r="M725" s="135" t="s">
        <v>3</v>
      </c>
      <c r="N725" s="136" t="s">
        <v>43</v>
      </c>
      <c r="P725" s="137">
        <f>O725*H725</f>
        <v>0</v>
      </c>
      <c r="Q725" s="137">
        <v>0.0002</v>
      </c>
      <c r="R725" s="137">
        <f>Q725*H725</f>
        <v>0.16056620000000002</v>
      </c>
      <c r="S725" s="137">
        <v>0</v>
      </c>
      <c r="T725" s="138">
        <f>S725*H725</f>
        <v>0</v>
      </c>
      <c r="AR725" s="139" t="s">
        <v>244</v>
      </c>
      <c r="AT725" s="139" t="s">
        <v>143</v>
      </c>
      <c r="AU725" s="139" t="s">
        <v>80</v>
      </c>
      <c r="AY725" s="17" t="s">
        <v>141</v>
      </c>
      <c r="BE725" s="140">
        <f>IF(N725="základní",J725,0)</f>
        <v>0</v>
      </c>
      <c r="BF725" s="140">
        <f>IF(N725="snížená",J725,0)</f>
        <v>0</v>
      </c>
      <c r="BG725" s="140">
        <f>IF(N725="zákl. přenesená",J725,0)</f>
        <v>0</v>
      </c>
      <c r="BH725" s="140">
        <f>IF(N725="sníž. přenesená",J725,0)</f>
        <v>0</v>
      </c>
      <c r="BI725" s="140">
        <f>IF(N725="nulová",J725,0)</f>
        <v>0</v>
      </c>
      <c r="BJ725" s="17" t="s">
        <v>15</v>
      </c>
      <c r="BK725" s="140">
        <f>ROUND(I725*H725,2)</f>
        <v>0</v>
      </c>
      <c r="BL725" s="17" t="s">
        <v>244</v>
      </c>
      <c r="BM725" s="139" t="s">
        <v>1204</v>
      </c>
    </row>
    <row r="726" spans="2:47" s="1" customFormat="1" ht="11.25">
      <c r="B726" s="32"/>
      <c r="D726" s="141" t="s">
        <v>149</v>
      </c>
      <c r="F726" s="142" t="s">
        <v>1205</v>
      </c>
      <c r="I726" s="143"/>
      <c r="L726" s="32"/>
      <c r="M726" s="144"/>
      <c r="T726" s="53"/>
      <c r="AT726" s="17" t="s">
        <v>149</v>
      </c>
      <c r="AU726" s="17" t="s">
        <v>80</v>
      </c>
    </row>
    <row r="727" spans="2:51" s="14" customFormat="1" ht="11.25">
      <c r="B727" s="160"/>
      <c r="D727" s="146" t="s">
        <v>151</v>
      </c>
      <c r="E727" s="161" t="s">
        <v>3</v>
      </c>
      <c r="F727" s="162" t="s">
        <v>1206</v>
      </c>
      <c r="H727" s="161" t="s">
        <v>3</v>
      </c>
      <c r="I727" s="163"/>
      <c r="L727" s="160"/>
      <c r="M727" s="164"/>
      <c r="T727" s="165"/>
      <c r="AT727" s="161" t="s">
        <v>151</v>
      </c>
      <c r="AU727" s="161" t="s">
        <v>80</v>
      </c>
      <c r="AV727" s="14" t="s">
        <v>15</v>
      </c>
      <c r="AW727" s="14" t="s">
        <v>33</v>
      </c>
      <c r="AX727" s="14" t="s">
        <v>72</v>
      </c>
      <c r="AY727" s="161" t="s">
        <v>141</v>
      </c>
    </row>
    <row r="728" spans="2:51" s="14" customFormat="1" ht="11.25">
      <c r="B728" s="160"/>
      <c r="D728" s="146" t="s">
        <v>151</v>
      </c>
      <c r="E728" s="161" t="s">
        <v>3</v>
      </c>
      <c r="F728" s="162" t="s">
        <v>549</v>
      </c>
      <c r="H728" s="161" t="s">
        <v>3</v>
      </c>
      <c r="I728" s="163"/>
      <c r="L728" s="160"/>
      <c r="M728" s="164"/>
      <c r="T728" s="165"/>
      <c r="AT728" s="161" t="s">
        <v>151</v>
      </c>
      <c r="AU728" s="161" t="s">
        <v>80</v>
      </c>
      <c r="AV728" s="14" t="s">
        <v>15</v>
      </c>
      <c r="AW728" s="14" t="s">
        <v>33</v>
      </c>
      <c r="AX728" s="14" t="s">
        <v>72</v>
      </c>
      <c r="AY728" s="161" t="s">
        <v>141</v>
      </c>
    </row>
    <row r="729" spans="2:51" s="12" customFormat="1" ht="11.25">
      <c r="B729" s="145"/>
      <c r="D729" s="146" t="s">
        <v>151</v>
      </c>
      <c r="E729" s="147" t="s">
        <v>3</v>
      </c>
      <c r="F729" s="148" t="s">
        <v>550</v>
      </c>
      <c r="H729" s="149">
        <v>175.34</v>
      </c>
      <c r="I729" s="150"/>
      <c r="L729" s="145"/>
      <c r="M729" s="151"/>
      <c r="T729" s="152"/>
      <c r="AT729" s="147" t="s">
        <v>151</v>
      </c>
      <c r="AU729" s="147" t="s">
        <v>80</v>
      </c>
      <c r="AV729" s="12" t="s">
        <v>80</v>
      </c>
      <c r="AW729" s="12" t="s">
        <v>33</v>
      </c>
      <c r="AX729" s="12" t="s">
        <v>72</v>
      </c>
      <c r="AY729" s="147" t="s">
        <v>141</v>
      </c>
    </row>
    <row r="730" spans="2:51" s="14" customFormat="1" ht="11.25">
      <c r="B730" s="160"/>
      <c r="D730" s="146" t="s">
        <v>151</v>
      </c>
      <c r="E730" s="161" t="s">
        <v>3</v>
      </c>
      <c r="F730" s="162" t="s">
        <v>551</v>
      </c>
      <c r="H730" s="161" t="s">
        <v>3</v>
      </c>
      <c r="I730" s="163"/>
      <c r="L730" s="160"/>
      <c r="M730" s="164"/>
      <c r="T730" s="165"/>
      <c r="AT730" s="161" t="s">
        <v>151</v>
      </c>
      <c r="AU730" s="161" t="s">
        <v>80</v>
      </c>
      <c r="AV730" s="14" t="s">
        <v>15</v>
      </c>
      <c r="AW730" s="14" t="s">
        <v>33</v>
      </c>
      <c r="AX730" s="14" t="s">
        <v>72</v>
      </c>
      <c r="AY730" s="161" t="s">
        <v>141</v>
      </c>
    </row>
    <row r="731" spans="2:51" s="12" customFormat="1" ht="11.25">
      <c r="B731" s="145"/>
      <c r="D731" s="146" t="s">
        <v>151</v>
      </c>
      <c r="E731" s="147" t="s">
        <v>3</v>
      </c>
      <c r="F731" s="148" t="s">
        <v>552</v>
      </c>
      <c r="H731" s="149">
        <v>57.13</v>
      </c>
      <c r="I731" s="150"/>
      <c r="L731" s="145"/>
      <c r="M731" s="151"/>
      <c r="T731" s="152"/>
      <c r="AT731" s="147" t="s">
        <v>151</v>
      </c>
      <c r="AU731" s="147" t="s">
        <v>80</v>
      </c>
      <c r="AV731" s="12" t="s">
        <v>80</v>
      </c>
      <c r="AW731" s="12" t="s">
        <v>33</v>
      </c>
      <c r="AX731" s="12" t="s">
        <v>72</v>
      </c>
      <c r="AY731" s="147" t="s">
        <v>141</v>
      </c>
    </row>
    <row r="732" spans="2:51" s="14" customFormat="1" ht="11.25">
      <c r="B732" s="160"/>
      <c r="D732" s="146" t="s">
        <v>151</v>
      </c>
      <c r="E732" s="161" t="s">
        <v>3</v>
      </c>
      <c r="F732" s="162" t="s">
        <v>1207</v>
      </c>
      <c r="H732" s="161" t="s">
        <v>3</v>
      </c>
      <c r="I732" s="163"/>
      <c r="L732" s="160"/>
      <c r="M732" s="164"/>
      <c r="T732" s="165"/>
      <c r="AT732" s="161" t="s">
        <v>151</v>
      </c>
      <c r="AU732" s="161" t="s">
        <v>80</v>
      </c>
      <c r="AV732" s="14" t="s">
        <v>15</v>
      </c>
      <c r="AW732" s="14" t="s">
        <v>33</v>
      </c>
      <c r="AX732" s="14" t="s">
        <v>72</v>
      </c>
      <c r="AY732" s="161" t="s">
        <v>141</v>
      </c>
    </row>
    <row r="733" spans="2:51" s="14" customFormat="1" ht="11.25">
      <c r="B733" s="160"/>
      <c r="D733" s="146" t="s">
        <v>151</v>
      </c>
      <c r="E733" s="161" t="s">
        <v>3</v>
      </c>
      <c r="F733" s="162" t="s">
        <v>566</v>
      </c>
      <c r="H733" s="161" t="s">
        <v>3</v>
      </c>
      <c r="I733" s="163"/>
      <c r="L733" s="160"/>
      <c r="M733" s="164"/>
      <c r="T733" s="165"/>
      <c r="AT733" s="161" t="s">
        <v>151</v>
      </c>
      <c r="AU733" s="161" t="s">
        <v>80</v>
      </c>
      <c r="AV733" s="14" t="s">
        <v>15</v>
      </c>
      <c r="AW733" s="14" t="s">
        <v>33</v>
      </c>
      <c r="AX733" s="14" t="s">
        <v>72</v>
      </c>
      <c r="AY733" s="161" t="s">
        <v>141</v>
      </c>
    </row>
    <row r="734" spans="2:51" s="12" customFormat="1" ht="11.25">
      <c r="B734" s="145"/>
      <c r="D734" s="146" t="s">
        <v>151</v>
      </c>
      <c r="E734" s="147" t="s">
        <v>3</v>
      </c>
      <c r="F734" s="148" t="s">
        <v>1208</v>
      </c>
      <c r="H734" s="149">
        <v>84.81</v>
      </c>
      <c r="I734" s="150"/>
      <c r="L734" s="145"/>
      <c r="M734" s="151"/>
      <c r="T734" s="152"/>
      <c r="AT734" s="147" t="s">
        <v>151</v>
      </c>
      <c r="AU734" s="147" t="s">
        <v>80</v>
      </c>
      <c r="AV734" s="12" t="s">
        <v>80</v>
      </c>
      <c r="AW734" s="12" t="s">
        <v>33</v>
      </c>
      <c r="AX734" s="12" t="s">
        <v>72</v>
      </c>
      <c r="AY734" s="147" t="s">
        <v>141</v>
      </c>
    </row>
    <row r="735" spans="2:51" s="12" customFormat="1" ht="11.25">
      <c r="B735" s="145"/>
      <c r="D735" s="146" t="s">
        <v>151</v>
      </c>
      <c r="E735" s="147" t="s">
        <v>3</v>
      </c>
      <c r="F735" s="148" t="s">
        <v>1209</v>
      </c>
      <c r="H735" s="149">
        <v>-12.16</v>
      </c>
      <c r="I735" s="150"/>
      <c r="L735" s="145"/>
      <c r="M735" s="151"/>
      <c r="T735" s="152"/>
      <c r="AT735" s="147" t="s">
        <v>151</v>
      </c>
      <c r="AU735" s="147" t="s">
        <v>80</v>
      </c>
      <c r="AV735" s="12" t="s">
        <v>80</v>
      </c>
      <c r="AW735" s="12" t="s">
        <v>33</v>
      </c>
      <c r="AX735" s="12" t="s">
        <v>72</v>
      </c>
      <c r="AY735" s="147" t="s">
        <v>141</v>
      </c>
    </row>
    <row r="736" spans="2:51" s="12" customFormat="1" ht="11.25">
      <c r="B736" s="145"/>
      <c r="D736" s="146" t="s">
        <v>151</v>
      </c>
      <c r="E736" s="147" t="s">
        <v>3</v>
      </c>
      <c r="F736" s="148" t="s">
        <v>1210</v>
      </c>
      <c r="H736" s="149">
        <v>3.36</v>
      </c>
      <c r="I736" s="150"/>
      <c r="L736" s="145"/>
      <c r="M736" s="151"/>
      <c r="T736" s="152"/>
      <c r="AT736" s="147" t="s">
        <v>151</v>
      </c>
      <c r="AU736" s="147" t="s">
        <v>80</v>
      </c>
      <c r="AV736" s="12" t="s">
        <v>80</v>
      </c>
      <c r="AW736" s="12" t="s">
        <v>33</v>
      </c>
      <c r="AX736" s="12" t="s">
        <v>72</v>
      </c>
      <c r="AY736" s="147" t="s">
        <v>141</v>
      </c>
    </row>
    <row r="737" spans="2:51" s="14" customFormat="1" ht="11.25">
      <c r="B737" s="160"/>
      <c r="D737" s="146" t="s">
        <v>151</v>
      </c>
      <c r="E737" s="161" t="s">
        <v>3</v>
      </c>
      <c r="F737" s="162" t="s">
        <v>568</v>
      </c>
      <c r="H737" s="161" t="s">
        <v>3</v>
      </c>
      <c r="I737" s="163"/>
      <c r="L737" s="160"/>
      <c r="M737" s="164"/>
      <c r="T737" s="165"/>
      <c r="AT737" s="161" t="s">
        <v>151</v>
      </c>
      <c r="AU737" s="161" t="s">
        <v>80</v>
      </c>
      <c r="AV737" s="14" t="s">
        <v>15</v>
      </c>
      <c r="AW737" s="14" t="s">
        <v>33</v>
      </c>
      <c r="AX737" s="14" t="s">
        <v>72</v>
      </c>
      <c r="AY737" s="161" t="s">
        <v>141</v>
      </c>
    </row>
    <row r="738" spans="2:51" s="12" customFormat="1" ht="11.25">
      <c r="B738" s="145"/>
      <c r="D738" s="146" t="s">
        <v>151</v>
      </c>
      <c r="E738" s="147" t="s">
        <v>3</v>
      </c>
      <c r="F738" s="148" t="s">
        <v>1211</v>
      </c>
      <c r="H738" s="149">
        <v>51.81</v>
      </c>
      <c r="I738" s="150"/>
      <c r="L738" s="145"/>
      <c r="M738" s="151"/>
      <c r="T738" s="152"/>
      <c r="AT738" s="147" t="s">
        <v>151</v>
      </c>
      <c r="AU738" s="147" t="s">
        <v>80</v>
      </c>
      <c r="AV738" s="12" t="s">
        <v>80</v>
      </c>
      <c r="AW738" s="12" t="s">
        <v>33</v>
      </c>
      <c r="AX738" s="12" t="s">
        <v>72</v>
      </c>
      <c r="AY738" s="147" t="s">
        <v>141</v>
      </c>
    </row>
    <row r="739" spans="2:51" s="12" customFormat="1" ht="11.25">
      <c r="B739" s="145"/>
      <c r="D739" s="146" t="s">
        <v>151</v>
      </c>
      <c r="E739" s="147" t="s">
        <v>3</v>
      </c>
      <c r="F739" s="148" t="s">
        <v>1212</v>
      </c>
      <c r="H739" s="149">
        <v>-9.4</v>
      </c>
      <c r="I739" s="150"/>
      <c r="L739" s="145"/>
      <c r="M739" s="151"/>
      <c r="T739" s="152"/>
      <c r="AT739" s="147" t="s">
        <v>151</v>
      </c>
      <c r="AU739" s="147" t="s">
        <v>80</v>
      </c>
      <c r="AV739" s="12" t="s">
        <v>80</v>
      </c>
      <c r="AW739" s="12" t="s">
        <v>33</v>
      </c>
      <c r="AX739" s="12" t="s">
        <v>72</v>
      </c>
      <c r="AY739" s="147" t="s">
        <v>141</v>
      </c>
    </row>
    <row r="740" spans="2:51" s="14" customFormat="1" ht="11.25">
      <c r="B740" s="160"/>
      <c r="D740" s="146" t="s">
        <v>151</v>
      </c>
      <c r="E740" s="161" t="s">
        <v>3</v>
      </c>
      <c r="F740" s="162" t="s">
        <v>570</v>
      </c>
      <c r="H740" s="161" t="s">
        <v>3</v>
      </c>
      <c r="I740" s="163"/>
      <c r="L740" s="160"/>
      <c r="M740" s="164"/>
      <c r="T740" s="165"/>
      <c r="AT740" s="161" t="s">
        <v>151</v>
      </c>
      <c r="AU740" s="161" t="s">
        <v>80</v>
      </c>
      <c r="AV740" s="14" t="s">
        <v>15</v>
      </c>
      <c r="AW740" s="14" t="s">
        <v>33</v>
      </c>
      <c r="AX740" s="14" t="s">
        <v>72</v>
      </c>
      <c r="AY740" s="161" t="s">
        <v>141</v>
      </c>
    </row>
    <row r="741" spans="2:51" s="12" customFormat="1" ht="11.25">
      <c r="B741" s="145"/>
      <c r="D741" s="146" t="s">
        <v>151</v>
      </c>
      <c r="E741" s="147" t="s">
        <v>3</v>
      </c>
      <c r="F741" s="148" t="s">
        <v>1213</v>
      </c>
      <c r="H741" s="149">
        <v>115.17</v>
      </c>
      <c r="I741" s="150"/>
      <c r="L741" s="145"/>
      <c r="M741" s="151"/>
      <c r="T741" s="152"/>
      <c r="AT741" s="147" t="s">
        <v>151</v>
      </c>
      <c r="AU741" s="147" t="s">
        <v>80</v>
      </c>
      <c r="AV741" s="12" t="s">
        <v>80</v>
      </c>
      <c r="AW741" s="12" t="s">
        <v>33</v>
      </c>
      <c r="AX741" s="12" t="s">
        <v>72</v>
      </c>
      <c r="AY741" s="147" t="s">
        <v>141</v>
      </c>
    </row>
    <row r="742" spans="2:51" s="12" customFormat="1" ht="11.25">
      <c r="B742" s="145"/>
      <c r="D742" s="146" t="s">
        <v>151</v>
      </c>
      <c r="E742" s="147" t="s">
        <v>3</v>
      </c>
      <c r="F742" s="148" t="s">
        <v>1214</v>
      </c>
      <c r="H742" s="149">
        <v>-15.44</v>
      </c>
      <c r="I742" s="150"/>
      <c r="L742" s="145"/>
      <c r="M742" s="151"/>
      <c r="T742" s="152"/>
      <c r="AT742" s="147" t="s">
        <v>151</v>
      </c>
      <c r="AU742" s="147" t="s">
        <v>80</v>
      </c>
      <c r="AV742" s="12" t="s">
        <v>80</v>
      </c>
      <c r="AW742" s="12" t="s">
        <v>33</v>
      </c>
      <c r="AX742" s="12" t="s">
        <v>72</v>
      </c>
      <c r="AY742" s="147" t="s">
        <v>141</v>
      </c>
    </row>
    <row r="743" spans="2:51" s="12" customFormat="1" ht="11.25">
      <c r="B743" s="145"/>
      <c r="D743" s="146" t="s">
        <v>151</v>
      </c>
      <c r="E743" s="147" t="s">
        <v>3</v>
      </c>
      <c r="F743" s="148" t="s">
        <v>1215</v>
      </c>
      <c r="H743" s="149">
        <v>1.68</v>
      </c>
      <c r="I743" s="150"/>
      <c r="L743" s="145"/>
      <c r="M743" s="151"/>
      <c r="T743" s="152"/>
      <c r="AT743" s="147" t="s">
        <v>151</v>
      </c>
      <c r="AU743" s="147" t="s">
        <v>80</v>
      </c>
      <c r="AV743" s="12" t="s">
        <v>80</v>
      </c>
      <c r="AW743" s="12" t="s">
        <v>33</v>
      </c>
      <c r="AX743" s="12" t="s">
        <v>72</v>
      </c>
      <c r="AY743" s="147" t="s">
        <v>141</v>
      </c>
    </row>
    <row r="744" spans="2:51" s="14" customFormat="1" ht="11.25">
      <c r="B744" s="160"/>
      <c r="D744" s="146" t="s">
        <v>151</v>
      </c>
      <c r="E744" s="161" t="s">
        <v>3</v>
      </c>
      <c r="F744" s="162" t="s">
        <v>572</v>
      </c>
      <c r="H744" s="161" t="s">
        <v>3</v>
      </c>
      <c r="I744" s="163"/>
      <c r="L744" s="160"/>
      <c r="M744" s="164"/>
      <c r="T744" s="165"/>
      <c r="AT744" s="161" t="s">
        <v>151</v>
      </c>
      <c r="AU744" s="161" t="s">
        <v>80</v>
      </c>
      <c r="AV744" s="14" t="s">
        <v>15</v>
      </c>
      <c r="AW744" s="14" t="s">
        <v>33</v>
      </c>
      <c r="AX744" s="14" t="s">
        <v>72</v>
      </c>
      <c r="AY744" s="161" t="s">
        <v>141</v>
      </c>
    </row>
    <row r="745" spans="2:51" s="12" customFormat="1" ht="11.25">
      <c r="B745" s="145"/>
      <c r="D745" s="146" t="s">
        <v>151</v>
      </c>
      <c r="E745" s="147" t="s">
        <v>3</v>
      </c>
      <c r="F745" s="148" t="s">
        <v>1216</v>
      </c>
      <c r="H745" s="149">
        <v>73.59</v>
      </c>
      <c r="I745" s="150"/>
      <c r="L745" s="145"/>
      <c r="M745" s="151"/>
      <c r="T745" s="152"/>
      <c r="AT745" s="147" t="s">
        <v>151</v>
      </c>
      <c r="AU745" s="147" t="s">
        <v>80</v>
      </c>
      <c r="AV745" s="12" t="s">
        <v>80</v>
      </c>
      <c r="AW745" s="12" t="s">
        <v>33</v>
      </c>
      <c r="AX745" s="12" t="s">
        <v>72</v>
      </c>
      <c r="AY745" s="147" t="s">
        <v>141</v>
      </c>
    </row>
    <row r="746" spans="2:51" s="12" customFormat="1" ht="11.25">
      <c r="B746" s="145"/>
      <c r="D746" s="146" t="s">
        <v>151</v>
      </c>
      <c r="E746" s="147" t="s">
        <v>3</v>
      </c>
      <c r="F746" s="148" t="s">
        <v>1217</v>
      </c>
      <c r="H746" s="149">
        <v>-12.06</v>
      </c>
      <c r="I746" s="150"/>
      <c r="L746" s="145"/>
      <c r="M746" s="151"/>
      <c r="T746" s="152"/>
      <c r="AT746" s="147" t="s">
        <v>151</v>
      </c>
      <c r="AU746" s="147" t="s">
        <v>80</v>
      </c>
      <c r="AV746" s="12" t="s">
        <v>80</v>
      </c>
      <c r="AW746" s="12" t="s">
        <v>33</v>
      </c>
      <c r="AX746" s="12" t="s">
        <v>72</v>
      </c>
      <c r="AY746" s="147" t="s">
        <v>141</v>
      </c>
    </row>
    <row r="747" spans="2:51" s="12" customFormat="1" ht="11.25">
      <c r="B747" s="145"/>
      <c r="D747" s="146" t="s">
        <v>151</v>
      </c>
      <c r="E747" s="147" t="s">
        <v>3</v>
      </c>
      <c r="F747" s="148" t="s">
        <v>1218</v>
      </c>
      <c r="H747" s="149">
        <v>3.555</v>
      </c>
      <c r="I747" s="150"/>
      <c r="L747" s="145"/>
      <c r="M747" s="151"/>
      <c r="T747" s="152"/>
      <c r="AT747" s="147" t="s">
        <v>151</v>
      </c>
      <c r="AU747" s="147" t="s">
        <v>80</v>
      </c>
      <c r="AV747" s="12" t="s">
        <v>80</v>
      </c>
      <c r="AW747" s="12" t="s">
        <v>33</v>
      </c>
      <c r="AX747" s="12" t="s">
        <v>72</v>
      </c>
      <c r="AY747" s="147" t="s">
        <v>141</v>
      </c>
    </row>
    <row r="748" spans="2:51" s="14" customFormat="1" ht="11.25">
      <c r="B748" s="160"/>
      <c r="D748" s="146" t="s">
        <v>151</v>
      </c>
      <c r="E748" s="161" t="s">
        <v>3</v>
      </c>
      <c r="F748" s="162" t="s">
        <v>574</v>
      </c>
      <c r="H748" s="161" t="s">
        <v>3</v>
      </c>
      <c r="I748" s="163"/>
      <c r="L748" s="160"/>
      <c r="M748" s="164"/>
      <c r="T748" s="165"/>
      <c r="AT748" s="161" t="s">
        <v>151</v>
      </c>
      <c r="AU748" s="161" t="s">
        <v>80</v>
      </c>
      <c r="AV748" s="14" t="s">
        <v>15</v>
      </c>
      <c r="AW748" s="14" t="s">
        <v>33</v>
      </c>
      <c r="AX748" s="14" t="s">
        <v>72</v>
      </c>
      <c r="AY748" s="161" t="s">
        <v>141</v>
      </c>
    </row>
    <row r="749" spans="2:51" s="12" customFormat="1" ht="11.25">
      <c r="B749" s="145"/>
      <c r="D749" s="146" t="s">
        <v>151</v>
      </c>
      <c r="E749" s="147" t="s">
        <v>3</v>
      </c>
      <c r="F749" s="148" t="s">
        <v>1219</v>
      </c>
      <c r="H749" s="149">
        <v>86.46</v>
      </c>
      <c r="I749" s="150"/>
      <c r="L749" s="145"/>
      <c r="M749" s="151"/>
      <c r="T749" s="152"/>
      <c r="AT749" s="147" t="s">
        <v>151</v>
      </c>
      <c r="AU749" s="147" t="s">
        <v>80</v>
      </c>
      <c r="AV749" s="12" t="s">
        <v>80</v>
      </c>
      <c r="AW749" s="12" t="s">
        <v>33</v>
      </c>
      <c r="AX749" s="12" t="s">
        <v>72</v>
      </c>
      <c r="AY749" s="147" t="s">
        <v>141</v>
      </c>
    </row>
    <row r="750" spans="2:51" s="12" customFormat="1" ht="11.25">
      <c r="B750" s="145"/>
      <c r="D750" s="146" t="s">
        <v>151</v>
      </c>
      <c r="E750" s="147" t="s">
        <v>3</v>
      </c>
      <c r="F750" s="148" t="s">
        <v>1220</v>
      </c>
      <c r="H750" s="149">
        <v>-8.422</v>
      </c>
      <c r="I750" s="150"/>
      <c r="L750" s="145"/>
      <c r="M750" s="151"/>
      <c r="T750" s="152"/>
      <c r="AT750" s="147" t="s">
        <v>151</v>
      </c>
      <c r="AU750" s="147" t="s">
        <v>80</v>
      </c>
      <c r="AV750" s="12" t="s">
        <v>80</v>
      </c>
      <c r="AW750" s="12" t="s">
        <v>33</v>
      </c>
      <c r="AX750" s="12" t="s">
        <v>72</v>
      </c>
      <c r="AY750" s="147" t="s">
        <v>141</v>
      </c>
    </row>
    <row r="751" spans="2:51" s="12" customFormat="1" ht="11.25">
      <c r="B751" s="145"/>
      <c r="D751" s="146" t="s">
        <v>151</v>
      </c>
      <c r="E751" s="147" t="s">
        <v>3</v>
      </c>
      <c r="F751" s="148" t="s">
        <v>1221</v>
      </c>
      <c r="H751" s="149">
        <v>1.55</v>
      </c>
      <c r="I751" s="150"/>
      <c r="L751" s="145"/>
      <c r="M751" s="151"/>
      <c r="T751" s="152"/>
      <c r="AT751" s="147" t="s">
        <v>151</v>
      </c>
      <c r="AU751" s="147" t="s">
        <v>80</v>
      </c>
      <c r="AV751" s="12" t="s">
        <v>80</v>
      </c>
      <c r="AW751" s="12" t="s">
        <v>33</v>
      </c>
      <c r="AX751" s="12" t="s">
        <v>72</v>
      </c>
      <c r="AY751" s="147" t="s">
        <v>141</v>
      </c>
    </row>
    <row r="752" spans="2:51" s="14" customFormat="1" ht="11.25">
      <c r="B752" s="160"/>
      <c r="D752" s="146" t="s">
        <v>151</v>
      </c>
      <c r="E752" s="161" t="s">
        <v>3</v>
      </c>
      <c r="F752" s="162" t="s">
        <v>576</v>
      </c>
      <c r="H752" s="161" t="s">
        <v>3</v>
      </c>
      <c r="I752" s="163"/>
      <c r="L752" s="160"/>
      <c r="M752" s="164"/>
      <c r="T752" s="165"/>
      <c r="AT752" s="161" t="s">
        <v>151</v>
      </c>
      <c r="AU752" s="161" t="s">
        <v>80</v>
      </c>
      <c r="AV752" s="14" t="s">
        <v>15</v>
      </c>
      <c r="AW752" s="14" t="s">
        <v>33</v>
      </c>
      <c r="AX752" s="14" t="s">
        <v>72</v>
      </c>
      <c r="AY752" s="161" t="s">
        <v>141</v>
      </c>
    </row>
    <row r="753" spans="2:51" s="12" customFormat="1" ht="11.25">
      <c r="B753" s="145"/>
      <c r="D753" s="146" t="s">
        <v>151</v>
      </c>
      <c r="E753" s="147" t="s">
        <v>3</v>
      </c>
      <c r="F753" s="148" t="s">
        <v>1222</v>
      </c>
      <c r="H753" s="149">
        <v>87.45</v>
      </c>
      <c r="I753" s="150"/>
      <c r="L753" s="145"/>
      <c r="M753" s="151"/>
      <c r="T753" s="152"/>
      <c r="AT753" s="147" t="s">
        <v>151</v>
      </c>
      <c r="AU753" s="147" t="s">
        <v>80</v>
      </c>
      <c r="AV753" s="12" t="s">
        <v>80</v>
      </c>
      <c r="AW753" s="12" t="s">
        <v>33</v>
      </c>
      <c r="AX753" s="12" t="s">
        <v>72</v>
      </c>
      <c r="AY753" s="147" t="s">
        <v>141</v>
      </c>
    </row>
    <row r="754" spans="2:51" s="12" customFormat="1" ht="11.25">
      <c r="B754" s="145"/>
      <c r="D754" s="146" t="s">
        <v>151</v>
      </c>
      <c r="E754" s="147" t="s">
        <v>3</v>
      </c>
      <c r="F754" s="148" t="s">
        <v>1223</v>
      </c>
      <c r="H754" s="149">
        <v>-14.142</v>
      </c>
      <c r="I754" s="150"/>
      <c r="L754" s="145"/>
      <c r="M754" s="151"/>
      <c r="T754" s="152"/>
      <c r="AT754" s="147" t="s">
        <v>151</v>
      </c>
      <c r="AU754" s="147" t="s">
        <v>80</v>
      </c>
      <c r="AV754" s="12" t="s">
        <v>80</v>
      </c>
      <c r="AW754" s="12" t="s">
        <v>33</v>
      </c>
      <c r="AX754" s="12" t="s">
        <v>72</v>
      </c>
      <c r="AY754" s="147" t="s">
        <v>141</v>
      </c>
    </row>
    <row r="755" spans="2:51" s="12" customFormat="1" ht="22.5">
      <c r="B755" s="145"/>
      <c r="D755" s="146" t="s">
        <v>151</v>
      </c>
      <c r="E755" s="147" t="s">
        <v>3</v>
      </c>
      <c r="F755" s="148" t="s">
        <v>1224</v>
      </c>
      <c r="H755" s="149">
        <v>3.14</v>
      </c>
      <c r="I755" s="150"/>
      <c r="L755" s="145"/>
      <c r="M755" s="151"/>
      <c r="T755" s="152"/>
      <c r="AT755" s="147" t="s">
        <v>151</v>
      </c>
      <c r="AU755" s="147" t="s">
        <v>80</v>
      </c>
      <c r="AV755" s="12" t="s">
        <v>80</v>
      </c>
      <c r="AW755" s="12" t="s">
        <v>33</v>
      </c>
      <c r="AX755" s="12" t="s">
        <v>72</v>
      </c>
      <c r="AY755" s="147" t="s">
        <v>141</v>
      </c>
    </row>
    <row r="756" spans="2:51" s="14" customFormat="1" ht="11.25">
      <c r="B756" s="160"/>
      <c r="D756" s="146" t="s">
        <v>151</v>
      </c>
      <c r="E756" s="161" t="s">
        <v>3</v>
      </c>
      <c r="F756" s="162" t="s">
        <v>578</v>
      </c>
      <c r="H756" s="161" t="s">
        <v>3</v>
      </c>
      <c r="I756" s="163"/>
      <c r="L756" s="160"/>
      <c r="M756" s="164"/>
      <c r="T756" s="165"/>
      <c r="AT756" s="161" t="s">
        <v>151</v>
      </c>
      <c r="AU756" s="161" t="s">
        <v>80</v>
      </c>
      <c r="AV756" s="14" t="s">
        <v>15</v>
      </c>
      <c r="AW756" s="14" t="s">
        <v>33</v>
      </c>
      <c r="AX756" s="14" t="s">
        <v>72</v>
      </c>
      <c r="AY756" s="161" t="s">
        <v>141</v>
      </c>
    </row>
    <row r="757" spans="2:51" s="12" customFormat="1" ht="11.25">
      <c r="B757" s="145"/>
      <c r="D757" s="146" t="s">
        <v>151</v>
      </c>
      <c r="E757" s="147" t="s">
        <v>3</v>
      </c>
      <c r="F757" s="148" t="s">
        <v>1225</v>
      </c>
      <c r="H757" s="149">
        <v>80.85</v>
      </c>
      <c r="I757" s="150"/>
      <c r="L757" s="145"/>
      <c r="M757" s="151"/>
      <c r="T757" s="152"/>
      <c r="AT757" s="147" t="s">
        <v>151</v>
      </c>
      <c r="AU757" s="147" t="s">
        <v>80</v>
      </c>
      <c r="AV757" s="12" t="s">
        <v>80</v>
      </c>
      <c r="AW757" s="12" t="s">
        <v>33</v>
      </c>
      <c r="AX757" s="12" t="s">
        <v>72</v>
      </c>
      <c r="AY757" s="147" t="s">
        <v>141</v>
      </c>
    </row>
    <row r="758" spans="2:51" s="12" customFormat="1" ht="11.25">
      <c r="B758" s="145"/>
      <c r="D758" s="146" t="s">
        <v>151</v>
      </c>
      <c r="E758" s="147" t="s">
        <v>3</v>
      </c>
      <c r="F758" s="148" t="s">
        <v>1226</v>
      </c>
      <c r="H758" s="149">
        <v>-7.12</v>
      </c>
      <c r="I758" s="150"/>
      <c r="L758" s="145"/>
      <c r="M758" s="151"/>
      <c r="T758" s="152"/>
      <c r="AT758" s="147" t="s">
        <v>151</v>
      </c>
      <c r="AU758" s="147" t="s">
        <v>80</v>
      </c>
      <c r="AV758" s="12" t="s">
        <v>80</v>
      </c>
      <c r="AW758" s="12" t="s">
        <v>33</v>
      </c>
      <c r="AX758" s="12" t="s">
        <v>72</v>
      </c>
      <c r="AY758" s="147" t="s">
        <v>141</v>
      </c>
    </row>
    <row r="759" spans="2:51" s="12" customFormat="1" ht="11.25">
      <c r="B759" s="145"/>
      <c r="D759" s="146" t="s">
        <v>151</v>
      </c>
      <c r="E759" s="147" t="s">
        <v>3</v>
      </c>
      <c r="F759" s="148" t="s">
        <v>1227</v>
      </c>
      <c r="H759" s="149">
        <v>1.83</v>
      </c>
      <c r="I759" s="150"/>
      <c r="L759" s="145"/>
      <c r="M759" s="151"/>
      <c r="T759" s="152"/>
      <c r="AT759" s="147" t="s">
        <v>151</v>
      </c>
      <c r="AU759" s="147" t="s">
        <v>80</v>
      </c>
      <c r="AV759" s="12" t="s">
        <v>80</v>
      </c>
      <c r="AW759" s="12" t="s">
        <v>33</v>
      </c>
      <c r="AX759" s="12" t="s">
        <v>72</v>
      </c>
      <c r="AY759" s="147" t="s">
        <v>141</v>
      </c>
    </row>
    <row r="760" spans="2:51" s="14" customFormat="1" ht="11.25">
      <c r="B760" s="160"/>
      <c r="D760" s="146" t="s">
        <v>151</v>
      </c>
      <c r="E760" s="161" t="s">
        <v>3</v>
      </c>
      <c r="F760" s="162" t="s">
        <v>580</v>
      </c>
      <c r="H760" s="161" t="s">
        <v>3</v>
      </c>
      <c r="I760" s="163"/>
      <c r="L760" s="160"/>
      <c r="M760" s="164"/>
      <c r="T760" s="165"/>
      <c r="AT760" s="161" t="s">
        <v>151</v>
      </c>
      <c r="AU760" s="161" t="s">
        <v>80</v>
      </c>
      <c r="AV760" s="14" t="s">
        <v>15</v>
      </c>
      <c r="AW760" s="14" t="s">
        <v>33</v>
      </c>
      <c r="AX760" s="14" t="s">
        <v>72</v>
      </c>
      <c r="AY760" s="161" t="s">
        <v>141</v>
      </c>
    </row>
    <row r="761" spans="2:51" s="12" customFormat="1" ht="11.25">
      <c r="B761" s="145"/>
      <c r="D761" s="146" t="s">
        <v>151</v>
      </c>
      <c r="E761" s="147" t="s">
        <v>3</v>
      </c>
      <c r="F761" s="148" t="s">
        <v>1228</v>
      </c>
      <c r="H761" s="149">
        <v>34.98</v>
      </c>
      <c r="I761" s="150"/>
      <c r="L761" s="145"/>
      <c r="M761" s="151"/>
      <c r="T761" s="152"/>
      <c r="AT761" s="147" t="s">
        <v>151</v>
      </c>
      <c r="AU761" s="147" t="s">
        <v>80</v>
      </c>
      <c r="AV761" s="12" t="s">
        <v>80</v>
      </c>
      <c r="AW761" s="12" t="s">
        <v>33</v>
      </c>
      <c r="AX761" s="12" t="s">
        <v>72</v>
      </c>
      <c r="AY761" s="147" t="s">
        <v>141</v>
      </c>
    </row>
    <row r="762" spans="2:51" s="12" customFormat="1" ht="11.25">
      <c r="B762" s="145"/>
      <c r="D762" s="146" t="s">
        <v>151</v>
      </c>
      <c r="E762" s="147" t="s">
        <v>3</v>
      </c>
      <c r="F762" s="148" t="s">
        <v>1229</v>
      </c>
      <c r="H762" s="149">
        <v>-4.01</v>
      </c>
      <c r="I762" s="150"/>
      <c r="L762" s="145"/>
      <c r="M762" s="151"/>
      <c r="T762" s="152"/>
      <c r="AT762" s="147" t="s">
        <v>151</v>
      </c>
      <c r="AU762" s="147" t="s">
        <v>80</v>
      </c>
      <c r="AV762" s="12" t="s">
        <v>80</v>
      </c>
      <c r="AW762" s="12" t="s">
        <v>33</v>
      </c>
      <c r="AX762" s="12" t="s">
        <v>72</v>
      </c>
      <c r="AY762" s="147" t="s">
        <v>141</v>
      </c>
    </row>
    <row r="763" spans="2:51" s="12" customFormat="1" ht="11.25">
      <c r="B763" s="145"/>
      <c r="D763" s="146" t="s">
        <v>151</v>
      </c>
      <c r="E763" s="147" t="s">
        <v>3</v>
      </c>
      <c r="F763" s="148" t="s">
        <v>1230</v>
      </c>
      <c r="H763" s="149">
        <v>0.705</v>
      </c>
      <c r="I763" s="150"/>
      <c r="L763" s="145"/>
      <c r="M763" s="151"/>
      <c r="T763" s="152"/>
      <c r="AT763" s="147" t="s">
        <v>151</v>
      </c>
      <c r="AU763" s="147" t="s">
        <v>80</v>
      </c>
      <c r="AV763" s="12" t="s">
        <v>80</v>
      </c>
      <c r="AW763" s="12" t="s">
        <v>33</v>
      </c>
      <c r="AX763" s="12" t="s">
        <v>72</v>
      </c>
      <c r="AY763" s="147" t="s">
        <v>141</v>
      </c>
    </row>
    <row r="764" spans="2:51" s="14" customFormat="1" ht="11.25">
      <c r="B764" s="160"/>
      <c r="D764" s="146" t="s">
        <v>151</v>
      </c>
      <c r="E764" s="161" t="s">
        <v>3</v>
      </c>
      <c r="F764" s="162" t="s">
        <v>582</v>
      </c>
      <c r="H764" s="161" t="s">
        <v>3</v>
      </c>
      <c r="I764" s="163"/>
      <c r="L764" s="160"/>
      <c r="M764" s="164"/>
      <c r="T764" s="165"/>
      <c r="AT764" s="161" t="s">
        <v>151</v>
      </c>
      <c r="AU764" s="161" t="s">
        <v>80</v>
      </c>
      <c r="AV764" s="14" t="s">
        <v>15</v>
      </c>
      <c r="AW764" s="14" t="s">
        <v>33</v>
      </c>
      <c r="AX764" s="14" t="s">
        <v>72</v>
      </c>
      <c r="AY764" s="161" t="s">
        <v>141</v>
      </c>
    </row>
    <row r="765" spans="2:51" s="12" customFormat="1" ht="11.25">
      <c r="B765" s="145"/>
      <c r="D765" s="146" t="s">
        <v>151</v>
      </c>
      <c r="E765" s="147" t="s">
        <v>3</v>
      </c>
      <c r="F765" s="148" t="s">
        <v>1231</v>
      </c>
      <c r="H765" s="149">
        <v>25.08</v>
      </c>
      <c r="I765" s="150"/>
      <c r="L765" s="145"/>
      <c r="M765" s="151"/>
      <c r="T765" s="152"/>
      <c r="AT765" s="147" t="s">
        <v>151</v>
      </c>
      <c r="AU765" s="147" t="s">
        <v>80</v>
      </c>
      <c r="AV765" s="12" t="s">
        <v>80</v>
      </c>
      <c r="AW765" s="12" t="s">
        <v>33</v>
      </c>
      <c r="AX765" s="12" t="s">
        <v>72</v>
      </c>
      <c r="AY765" s="147" t="s">
        <v>141</v>
      </c>
    </row>
    <row r="766" spans="2:51" s="12" customFormat="1" ht="11.25">
      <c r="B766" s="145"/>
      <c r="D766" s="146" t="s">
        <v>151</v>
      </c>
      <c r="E766" s="147" t="s">
        <v>3</v>
      </c>
      <c r="F766" s="148" t="s">
        <v>1232</v>
      </c>
      <c r="H766" s="149">
        <v>-3.61</v>
      </c>
      <c r="I766" s="150"/>
      <c r="L766" s="145"/>
      <c r="M766" s="151"/>
      <c r="T766" s="152"/>
      <c r="AT766" s="147" t="s">
        <v>151</v>
      </c>
      <c r="AU766" s="147" t="s">
        <v>80</v>
      </c>
      <c r="AV766" s="12" t="s">
        <v>80</v>
      </c>
      <c r="AW766" s="12" t="s">
        <v>33</v>
      </c>
      <c r="AX766" s="12" t="s">
        <v>72</v>
      </c>
      <c r="AY766" s="147" t="s">
        <v>141</v>
      </c>
    </row>
    <row r="767" spans="2:51" s="12" customFormat="1" ht="11.25">
      <c r="B767" s="145"/>
      <c r="D767" s="146" t="s">
        <v>151</v>
      </c>
      <c r="E767" s="147" t="s">
        <v>3</v>
      </c>
      <c r="F767" s="148" t="s">
        <v>1230</v>
      </c>
      <c r="H767" s="149">
        <v>0.705</v>
      </c>
      <c r="I767" s="150"/>
      <c r="L767" s="145"/>
      <c r="M767" s="151"/>
      <c r="T767" s="152"/>
      <c r="AT767" s="147" t="s">
        <v>151</v>
      </c>
      <c r="AU767" s="147" t="s">
        <v>80</v>
      </c>
      <c r="AV767" s="12" t="s">
        <v>80</v>
      </c>
      <c r="AW767" s="12" t="s">
        <v>33</v>
      </c>
      <c r="AX767" s="12" t="s">
        <v>72</v>
      </c>
      <c r="AY767" s="147" t="s">
        <v>141</v>
      </c>
    </row>
    <row r="768" spans="2:51" s="13" customFormat="1" ht="11.25">
      <c r="B768" s="153"/>
      <c r="D768" s="146" t="s">
        <v>151</v>
      </c>
      <c r="E768" s="154" t="s">
        <v>3</v>
      </c>
      <c r="F768" s="155" t="s">
        <v>153</v>
      </c>
      <c r="H768" s="156">
        <v>802.8310000000001</v>
      </c>
      <c r="I768" s="157"/>
      <c r="L768" s="153"/>
      <c r="M768" s="158"/>
      <c r="T768" s="159"/>
      <c r="AT768" s="154" t="s">
        <v>151</v>
      </c>
      <c r="AU768" s="154" t="s">
        <v>80</v>
      </c>
      <c r="AV768" s="13" t="s">
        <v>86</v>
      </c>
      <c r="AW768" s="13" t="s">
        <v>33</v>
      </c>
      <c r="AX768" s="13" t="s">
        <v>15</v>
      </c>
      <c r="AY768" s="154" t="s">
        <v>141</v>
      </c>
    </row>
    <row r="769" spans="2:65" s="1" customFormat="1" ht="37.9" customHeight="1">
      <c r="B769" s="127"/>
      <c r="C769" s="128" t="s">
        <v>1233</v>
      </c>
      <c r="D769" s="128" t="s">
        <v>143</v>
      </c>
      <c r="E769" s="129" t="s">
        <v>1234</v>
      </c>
      <c r="F769" s="130" t="s">
        <v>1235</v>
      </c>
      <c r="G769" s="131" t="s">
        <v>146</v>
      </c>
      <c r="H769" s="132">
        <v>802.831</v>
      </c>
      <c r="I769" s="133"/>
      <c r="J769" s="134">
        <f>ROUND(I769*H769,2)</f>
        <v>0</v>
      </c>
      <c r="K769" s="130" t="s">
        <v>147</v>
      </c>
      <c r="L769" s="32"/>
      <c r="M769" s="135" t="s">
        <v>3</v>
      </c>
      <c r="N769" s="136" t="s">
        <v>43</v>
      </c>
      <c r="P769" s="137">
        <f>O769*H769</f>
        <v>0</v>
      </c>
      <c r="Q769" s="137">
        <v>0.00029</v>
      </c>
      <c r="R769" s="137">
        <f>Q769*H769</f>
        <v>0.23282099</v>
      </c>
      <c r="S769" s="137">
        <v>0</v>
      </c>
      <c r="T769" s="138">
        <f>S769*H769</f>
        <v>0</v>
      </c>
      <c r="AR769" s="139" t="s">
        <v>244</v>
      </c>
      <c r="AT769" s="139" t="s">
        <v>143</v>
      </c>
      <c r="AU769" s="139" t="s">
        <v>80</v>
      </c>
      <c r="AY769" s="17" t="s">
        <v>141</v>
      </c>
      <c r="BE769" s="140">
        <f>IF(N769="základní",J769,0)</f>
        <v>0</v>
      </c>
      <c r="BF769" s="140">
        <f>IF(N769="snížená",J769,0)</f>
        <v>0</v>
      </c>
      <c r="BG769" s="140">
        <f>IF(N769="zákl. přenesená",J769,0)</f>
        <v>0</v>
      </c>
      <c r="BH769" s="140">
        <f>IF(N769="sníž. přenesená",J769,0)</f>
        <v>0</v>
      </c>
      <c r="BI769" s="140">
        <f>IF(N769="nulová",J769,0)</f>
        <v>0</v>
      </c>
      <c r="BJ769" s="17" t="s">
        <v>15</v>
      </c>
      <c r="BK769" s="140">
        <f>ROUND(I769*H769,2)</f>
        <v>0</v>
      </c>
      <c r="BL769" s="17" t="s">
        <v>244</v>
      </c>
      <c r="BM769" s="139" t="s">
        <v>1236</v>
      </c>
    </row>
    <row r="770" spans="2:47" s="1" customFormat="1" ht="11.25">
      <c r="B770" s="32"/>
      <c r="D770" s="141" t="s">
        <v>149</v>
      </c>
      <c r="F770" s="142" t="s">
        <v>1237</v>
      </c>
      <c r="I770" s="143"/>
      <c r="L770" s="32"/>
      <c r="M770" s="177"/>
      <c r="N770" s="178"/>
      <c r="O770" s="178"/>
      <c r="P770" s="178"/>
      <c r="Q770" s="178"/>
      <c r="R770" s="178"/>
      <c r="S770" s="178"/>
      <c r="T770" s="179"/>
      <c r="AT770" s="17" t="s">
        <v>149</v>
      </c>
      <c r="AU770" s="17" t="s">
        <v>80</v>
      </c>
    </row>
    <row r="771" spans="2:12" s="1" customFormat="1" ht="6.95" customHeight="1">
      <c r="B771" s="41"/>
      <c r="C771" s="42"/>
      <c r="D771" s="42"/>
      <c r="E771" s="42"/>
      <c r="F771" s="42"/>
      <c r="G771" s="42"/>
      <c r="H771" s="42"/>
      <c r="I771" s="42"/>
      <c r="J771" s="42"/>
      <c r="K771" s="42"/>
      <c r="L771" s="32"/>
    </row>
  </sheetData>
  <autoFilter ref="C105:K770"/>
  <mergeCells count="9">
    <mergeCell ref="E50:H50"/>
    <mergeCell ref="E96:H96"/>
    <mergeCell ref="E98:H98"/>
    <mergeCell ref="L2:V2"/>
    <mergeCell ref="E7:H7"/>
    <mergeCell ref="E9:H9"/>
    <mergeCell ref="E18:H18"/>
    <mergeCell ref="E27:H27"/>
    <mergeCell ref="E48:H48"/>
  </mergeCells>
  <hyperlinks>
    <hyperlink ref="F110" r:id="rId1" display="https://podminky.urs.cz/item/CS_URS_2023_02/113106171"/>
    <hyperlink ref="F114" r:id="rId2" display="https://podminky.urs.cz/item/CS_URS_2023_02/115101201"/>
    <hyperlink ref="F117" r:id="rId3" display="https://podminky.urs.cz/item/CS_URS_2023_02/115101301"/>
    <hyperlink ref="F119" r:id="rId4" display="https://podminky.urs.cz/item/CS_URS_2023_02/122251103"/>
    <hyperlink ref="F124" r:id="rId5" display="https://podminky.urs.cz/item/CS_URS_2023_02/132251103"/>
    <hyperlink ref="F129" r:id="rId6" display="https://podminky.urs.cz/item/CS_URS_2023_02/167151101"/>
    <hyperlink ref="F135" r:id="rId7" display="https://podminky.urs.cz/item/CS_URS_2023_02/162751117"/>
    <hyperlink ref="F142" r:id="rId8" display="https://podminky.urs.cz/item/CS_URS_2023_02/162751119"/>
    <hyperlink ref="F145" r:id="rId9" display="https://podminky.urs.cz/item/CS_URS_2023_02/171201231"/>
    <hyperlink ref="F148" r:id="rId10" display="https://podminky.urs.cz/item/CS_URS_2023_02/171251201"/>
    <hyperlink ref="F150" r:id="rId11" display="https://podminky.urs.cz/item/CS_URS_2023_02/174151101"/>
    <hyperlink ref="F154" r:id="rId12" display="https://podminky.urs.cz/item/CS_URS_2023_02/181951112"/>
    <hyperlink ref="F160" r:id="rId13" display="https://podminky.urs.cz/item/CS_URS_2023_02/226212114"/>
    <hyperlink ref="F163" r:id="rId14" display="https://podminky.urs.cz/item/CS_URS_2023_02/226212214"/>
    <hyperlink ref="F166" r:id="rId15" display="https://podminky.urs.cz/item/CS_URS_2023_02/231212112"/>
    <hyperlink ref="F176" r:id="rId16" display="https://podminky.urs.cz/item/CS_URS_2023_02/231611114"/>
    <hyperlink ref="F181" r:id="rId17" display="https://podminky.urs.cz/item/CS_URS_2023_02/274321611"/>
    <hyperlink ref="F186" r:id="rId18" display="https://podminky.urs.cz/item/CS_URS_2023_02/274351121"/>
    <hyperlink ref="F193" r:id="rId19" display="https://podminky.urs.cz/item/CS_URS_2023_02/274351122"/>
    <hyperlink ref="F195" r:id="rId20" display="https://podminky.urs.cz/item/CS_URS_2023_02/274361821"/>
    <hyperlink ref="F203" r:id="rId21" display="https://podminky.urs.cz/item/CS_URS_2023_02/311361821"/>
    <hyperlink ref="F208" r:id="rId22" display="https://podminky.urs.cz/item/CS_URS_2023_02/330321610"/>
    <hyperlink ref="F211" r:id="rId23" display="https://podminky.urs.cz/item/CS_URS_2023_02/331351121"/>
    <hyperlink ref="F214" r:id="rId24" display="https://podminky.urs.cz/item/CS_URS_2023_02/331351122"/>
    <hyperlink ref="F216" r:id="rId25" display="https://podminky.urs.cz/item/CS_URS_2023_02/331361821"/>
    <hyperlink ref="F222" r:id="rId26" display="https://podminky.urs.cz/item/CS_URS_2023_02/411321616"/>
    <hyperlink ref="F225" r:id="rId27" display="https://podminky.urs.cz/item/CS_URS_2023_02/411351021"/>
    <hyperlink ref="F230" r:id="rId28" display="https://podminky.urs.cz/item/CS_URS_2023_02/411351022"/>
    <hyperlink ref="F232" r:id="rId29" display="https://podminky.urs.cz/item/CS_URS_2023_02/411354315"/>
    <hyperlink ref="F235" r:id="rId30" display="https://podminky.urs.cz/item/CS_URS_2023_02/411354316"/>
    <hyperlink ref="F237" r:id="rId31" display="https://podminky.urs.cz/item/CS_URS_2023_02/411361821"/>
    <hyperlink ref="F243" r:id="rId32" display="https://podminky.urs.cz/item/CS_URS_2023_02/564231111"/>
    <hyperlink ref="F245" r:id="rId33" display="https://podminky.urs.cz/item/CS_URS_2023_02/564730011"/>
    <hyperlink ref="F247" r:id="rId34" display="https://podminky.urs.cz/item/CS_URS_2023_02/564761111"/>
    <hyperlink ref="F249" r:id="rId35" display="https://podminky.urs.cz/item/CS_URS_2023_02/596212212"/>
    <hyperlink ref="F258" r:id="rId36" display="https://podminky.urs.cz/item/CS_URS_2023_02/619995001"/>
    <hyperlink ref="F262" r:id="rId37" display="https://podminky.urs.cz/item/CS_URS_2023_02/629991011"/>
    <hyperlink ref="F273" r:id="rId38" display="https://podminky.urs.cz/item/CS_URS_2023_02/619991001"/>
    <hyperlink ref="F277" r:id="rId39" display="https://podminky.urs.cz/item/CS_URS_2023_02/621131111"/>
    <hyperlink ref="F282" r:id="rId40" display="https://podminky.urs.cz/item/CS_URS_2023_02/621211031"/>
    <hyperlink ref="F286" r:id="rId41" display="https://podminky.urs.cz/item/CS_URS_2023_02/621251101"/>
    <hyperlink ref="F288" r:id="rId42" display="https://podminky.urs.cz/item/CS_URS_2023_02/621151031"/>
    <hyperlink ref="F290" r:id="rId43" display="https://podminky.urs.cz/item/CS_URS_2023_02/621531012"/>
    <hyperlink ref="F292" r:id="rId44" display="https://podminky.urs.cz/item/CS_URS_2023_02/622131121"/>
    <hyperlink ref="F296" r:id="rId45" display="https://podminky.urs.cz/item/CS_URS_2023_02/622321111"/>
    <hyperlink ref="F300" r:id="rId46" display="https://podminky.urs.cz/item/CS_URS_2023_02/622151031"/>
    <hyperlink ref="F326" r:id="rId47" display="https://podminky.urs.cz/item/CS_URS_2023_02/622531012"/>
    <hyperlink ref="F328" r:id="rId48" display="https://podminky.urs.cz/item/CS_URS_2023_02/623131111"/>
    <hyperlink ref="F331" r:id="rId49" display="https://podminky.urs.cz/item/CS_URS_2023_02/623142001"/>
    <hyperlink ref="F333" r:id="rId50" display="https://podminky.urs.cz/item/CS_URS_2023_02/623531012"/>
    <hyperlink ref="F335" r:id="rId51" display="https://podminky.urs.cz/item/CS_URS_2023_02/622143003"/>
    <hyperlink ref="F346" r:id="rId52" display="https://podminky.urs.cz/item/CS_URS_2023_02/622143004"/>
    <hyperlink ref="F357" r:id="rId53" display="https://podminky.urs.cz/item/CS_URS_2023_02/629991001"/>
    <hyperlink ref="F360" r:id="rId54" display="https://podminky.urs.cz/item/CS_URS_2023_02/629991011"/>
    <hyperlink ref="F370" r:id="rId55" display="https://podminky.urs.cz/item/CS_URS_2023_02/632441220"/>
    <hyperlink ref="F377" r:id="rId56" display="https://podminky.urs.cz/item/CS_URS_2023_02/632441292"/>
    <hyperlink ref="F381" r:id="rId57" display="https://podminky.urs.cz/item/CS_URS_2023_02/632481213"/>
    <hyperlink ref="F383" r:id="rId58" display="https://podminky.urs.cz/item/CS_URS_2023_02/634112113"/>
    <hyperlink ref="F406" r:id="rId59" display="https://podminky.urs.cz/item/CS_URS_2023_02/941211111"/>
    <hyperlink ref="F409" r:id="rId60" display="https://podminky.urs.cz/item/CS_URS_2023_02/941211211"/>
    <hyperlink ref="F412" r:id="rId61" display="https://podminky.urs.cz/item/CS_URS_2023_02/941211811"/>
    <hyperlink ref="F414" r:id="rId62" display="https://podminky.urs.cz/item/CS_URS_2023_02/944511111"/>
    <hyperlink ref="F416" r:id="rId63" display="https://podminky.urs.cz/item/CS_URS_2023_02/944511211"/>
    <hyperlink ref="F418" r:id="rId64" display="https://podminky.urs.cz/item/CS_URS_2023_02/944511811"/>
    <hyperlink ref="F420" r:id="rId65" display="https://podminky.urs.cz/item/CS_URS_2023_02/949101111"/>
    <hyperlink ref="F429" r:id="rId66" display="https://podminky.urs.cz/item/CS_URS_2023_02/952901111"/>
    <hyperlink ref="F436" r:id="rId67" display="https://podminky.urs.cz/item/CS_URS_2023_02/965042141"/>
    <hyperlink ref="F440" r:id="rId68" display="https://podminky.urs.cz/item/CS_URS_2023_02/965049111"/>
    <hyperlink ref="F442" r:id="rId69" display="https://podminky.urs.cz/item/CS_URS_2023_02/968082017"/>
    <hyperlink ref="F446" r:id="rId70" display="https://podminky.urs.cz/item/CS_URS_2023_02/997013212"/>
    <hyperlink ref="F448" r:id="rId71" display="https://podminky.urs.cz/item/CS_URS_2023_02/997013501"/>
    <hyperlink ref="F450" r:id="rId72" display="https://podminky.urs.cz/item/CS_URS_2023_02/997013509"/>
    <hyperlink ref="F453" r:id="rId73" display="https://podminky.urs.cz/item/CS_URS_2023_02/997013631"/>
    <hyperlink ref="F456" r:id="rId74" display="https://podminky.urs.cz/item/CS_URS_2023_02/998011002"/>
    <hyperlink ref="F460" r:id="rId75" display="https://podminky.urs.cz/item/CS_URS_2023_02/712363611"/>
    <hyperlink ref="F468" r:id="rId76" display="https://podminky.urs.cz/item/CS_URS_2023_02/712391171"/>
    <hyperlink ref="F472" r:id="rId77" display="https://podminky.urs.cz/item/CS_URS_2023_02/712363352"/>
    <hyperlink ref="F477" r:id="rId78" display="https://podminky.urs.cz/item/CS_URS_2023_02/712363353"/>
    <hyperlink ref="F480" r:id="rId79" display="https://podminky.urs.cz/item/CS_URS_2023_02/712363354"/>
    <hyperlink ref="F482" r:id="rId80" display="https://podminky.urs.cz/item/CS_URS_2023_02/712363359"/>
    <hyperlink ref="F485" r:id="rId81" display="https://podminky.urs.cz/item/CS_URS_2023_02/712363005"/>
    <hyperlink ref="F493" r:id="rId82" display="https://podminky.urs.cz/item/CS_URS_2023_02/712363122"/>
    <hyperlink ref="F497" r:id="rId83" display="https://podminky.urs.cz/item/CS_URS_2023_02/998712102"/>
    <hyperlink ref="F500" r:id="rId84" display="https://podminky.urs.cz/item/CS_URS_2023_02/713120821"/>
    <hyperlink ref="F504" r:id="rId85" display="https://podminky.urs.cz/item/CS_URS_2023_02/713121111"/>
    <hyperlink ref="F510" r:id="rId86" display="https://podminky.urs.cz/item/CS_URS_2023_02/713121111"/>
    <hyperlink ref="F516" r:id="rId87" display="https://podminky.urs.cz/item/CS_URS_2023_02/713141135"/>
    <hyperlink ref="F524" r:id="rId88" display="https://podminky.urs.cz/item/CS_URS_2023_02/713141335"/>
    <hyperlink ref="F530" r:id="rId89" display="https://podminky.urs.cz/item/CS_URS_2023_02/998713102"/>
    <hyperlink ref="F533" r:id="rId90" display="https://podminky.urs.cz/item/CS_URS_2023_02/762111811"/>
    <hyperlink ref="F537" r:id="rId91" display="https://podminky.urs.cz/item/CS_URS_2023_02/763131491"/>
    <hyperlink ref="F549" r:id="rId92" display="https://podminky.urs.cz/item/CS_URS_2023_02/763131751"/>
    <hyperlink ref="F561" r:id="rId93" display="https://podminky.urs.cz/item/CS_URS_2023_02/763711222"/>
    <hyperlink ref="F568" r:id="rId94" display="https://podminky.urs.cz/item/CS_URS_2023_02/763711222"/>
    <hyperlink ref="F575" r:id="rId95" display="https://podminky.urs.cz/item/CS_URS_2023_02/763711237"/>
    <hyperlink ref="F586" r:id="rId96" display="https://podminky.urs.cz/item/CS_URS_2023_02/763781222"/>
    <hyperlink ref="F603" r:id="rId97" display="https://podminky.urs.cz/item/CS_URS_2023_02/998763101"/>
    <hyperlink ref="F606" r:id="rId98" display="https://podminky.urs.cz/item/CS_URS_2023_02/764002851"/>
    <hyperlink ref="F609" r:id="rId99" display="https://podminky.urs.cz/item/CS_URS_2023_02/764004861"/>
    <hyperlink ref="F615" r:id="rId100" display="https://podminky.urs.cz/item/CS_URS_2023_02/998764202"/>
    <hyperlink ref="F618" r:id="rId101" display="https://podminky.urs.cz/item/CS_URS_2023_02/766441821"/>
    <hyperlink ref="F633" r:id="rId102" display="https://podminky.urs.cz/item/CS_URS_2023_02/998766202"/>
    <hyperlink ref="F638" r:id="rId103" display="https://podminky.urs.cz/item/CS_URS_2023_02/998767202"/>
    <hyperlink ref="F641" r:id="rId104" display="https://podminky.urs.cz/item/CS_URS_2023_02/776410811"/>
    <hyperlink ref="F648" r:id="rId105" display="https://podminky.urs.cz/item/CS_URS_2023_02/776201812"/>
    <hyperlink ref="F652" r:id="rId106" display="https://podminky.urs.cz/item/CS_URS_2023_02/776111111"/>
    <hyperlink ref="F654" r:id="rId107" display="https://podminky.urs.cz/item/CS_URS_2023_02/776141111"/>
    <hyperlink ref="F656" r:id="rId108" display="https://podminky.urs.cz/item/CS_URS_2023_02/776111311"/>
    <hyperlink ref="F658" r:id="rId109" display="https://podminky.urs.cz/item/CS_URS_2023_02/776121112"/>
    <hyperlink ref="F660" r:id="rId110" display="https://podminky.urs.cz/item/CS_URS_2023_02/776221111"/>
    <hyperlink ref="F669" r:id="rId111" display="https://podminky.urs.cz/item/CS_URS_2023_02/776223112"/>
    <hyperlink ref="F673" r:id="rId112" display="https://podminky.urs.cz/item/CS_URS_2023_02/776421111"/>
    <hyperlink ref="F696" r:id="rId113" display="https://podminky.urs.cz/item/CS_URS_2023_02/776421312"/>
    <hyperlink ref="F705" r:id="rId114" display="https://podminky.urs.cz/item/CS_URS_2023_02/998776102"/>
    <hyperlink ref="F708" r:id="rId115" display="https://podminky.urs.cz/item/CS_URS_2023_02/781121011"/>
    <hyperlink ref="F710" r:id="rId116" display="https://podminky.urs.cz/item/CS_URS_2023_02/781474154"/>
    <hyperlink ref="F716" r:id="rId117" display="https://podminky.urs.cz/item/CS_URS_2023_02/781495115"/>
    <hyperlink ref="F721" r:id="rId118" display="https://podminky.urs.cz/item/CS_URS_2023_02/781495211"/>
    <hyperlink ref="F723" r:id="rId119" display="https://podminky.urs.cz/item/CS_URS_2023_02/998781102"/>
    <hyperlink ref="F726" r:id="rId120" display="https://podminky.urs.cz/item/CS_URS_2023_02/784181121"/>
    <hyperlink ref="F770" r:id="rId121" display="https://podminky.urs.cz/item/CS_URS_2023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1"/>
  <sheetViews>
    <sheetView showGridLines="0" tabSelected="1" workbookViewId="0" topLeftCell="A89">
      <selection activeCell="F99" sqref="F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0" t="s">
        <v>6</v>
      </c>
      <c r="M2" s="285"/>
      <c r="N2" s="285"/>
      <c r="O2" s="285"/>
      <c r="P2" s="285"/>
      <c r="Q2" s="285"/>
      <c r="R2" s="285"/>
      <c r="S2" s="285"/>
      <c r="T2" s="285"/>
      <c r="U2" s="285"/>
      <c r="V2" s="285"/>
      <c r="AT2" s="17" t="s">
        <v>82</v>
      </c>
    </row>
    <row r="3" spans="2:46" ht="6.95" customHeight="1">
      <c r="B3" s="18"/>
      <c r="C3" s="19"/>
      <c r="D3" s="19"/>
      <c r="E3" s="19"/>
      <c r="F3" s="19"/>
      <c r="G3" s="19"/>
      <c r="H3" s="19"/>
      <c r="I3" s="19"/>
      <c r="J3" s="19"/>
      <c r="K3" s="19"/>
      <c r="L3" s="20"/>
      <c r="AT3" s="17" t="s">
        <v>80</v>
      </c>
    </row>
    <row r="4" spans="2:46" ht="24.95" customHeight="1">
      <c r="B4" s="20"/>
      <c r="D4" s="21" t="s">
        <v>92</v>
      </c>
      <c r="L4" s="20"/>
      <c r="M4" s="85" t="s">
        <v>11</v>
      </c>
      <c r="AT4" s="17" t="s">
        <v>4</v>
      </c>
    </row>
    <row r="5" spans="2:12" ht="6.95" customHeight="1">
      <c r="B5" s="20"/>
      <c r="L5" s="20"/>
    </row>
    <row r="6" spans="2:12" ht="12" customHeight="1">
      <c r="B6" s="20"/>
      <c r="D6" s="27" t="s">
        <v>17</v>
      </c>
      <c r="L6" s="20"/>
    </row>
    <row r="7" spans="2:12" ht="26.25" customHeight="1">
      <c r="B7" s="20"/>
      <c r="E7" s="301" t="str">
        <f>'Rekapitulace stavby'!K6</f>
        <v>PŘÍSTAVBA ZÁKLADNÍ A MATEŘSKÉ ŠKOLY B-ENGLISH OBEC KRÁLŮV DVŮR</v>
      </c>
      <c r="F7" s="302"/>
      <c r="G7" s="302"/>
      <c r="H7" s="302"/>
      <c r="L7" s="20"/>
    </row>
    <row r="8" spans="2:12" s="1" customFormat="1" ht="12" customHeight="1">
      <c r="B8" s="32"/>
      <c r="D8" s="27" t="s">
        <v>93</v>
      </c>
      <c r="L8" s="32"/>
    </row>
    <row r="9" spans="2:12" s="1" customFormat="1" ht="16.5" customHeight="1">
      <c r="B9" s="32"/>
      <c r="E9" s="263" t="s">
        <v>1238</v>
      </c>
      <c r="F9" s="303"/>
      <c r="G9" s="303"/>
      <c r="H9" s="303"/>
      <c r="L9" s="32"/>
    </row>
    <row r="10" spans="2:12" s="1" customFormat="1" ht="11.25">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35</v>
      </c>
      <c r="I12" s="27" t="s">
        <v>23</v>
      </c>
      <c r="J12" s="49" t="str">
        <f>'Rekapitulace stavby'!AN8</f>
        <v>4. 7. 2023</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Soukromá Základní škola a Mateřská škola B-English</v>
      </c>
      <c r="I15" s="27" t="s">
        <v>28</v>
      </c>
      <c r="J15" s="25" t="str">
        <f>IF('Rekapitulace stavby'!AN11="","",'Rekapitulace stavby'!AN11)</f>
        <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4" t="str">
        <f>'Rekapitulace stavby'!E14</f>
        <v>Vyplň údaj</v>
      </c>
      <c r="F18" s="284"/>
      <c r="G18" s="284"/>
      <c r="H18" s="28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tr">
        <f>IF('Rekapitulace stavby'!AN16="","",'Rekapitulace stavby'!AN16)</f>
        <v/>
      </c>
      <c r="L20" s="32"/>
    </row>
    <row r="21" spans="2:12" s="1" customFormat="1" ht="18" customHeight="1">
      <c r="B21" s="32"/>
      <c r="E21" s="25" t="str">
        <f>IF('Rekapitulace stavby'!E17="","",'Rekapitulace stavby'!E17)</f>
        <v>RAFPRO s.r.o.</v>
      </c>
      <c r="I21" s="27" t="s">
        <v>28</v>
      </c>
      <c r="J21" s="25" t="str">
        <f>IF('Rekapitulace stavby'!AN17="","",'Rekapitulace stavby'!AN17)</f>
        <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6.5" customHeight="1">
      <c r="B27" s="86"/>
      <c r="E27" s="289" t="s">
        <v>3</v>
      </c>
      <c r="F27" s="289"/>
      <c r="G27" s="289"/>
      <c r="H27" s="28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ROUND(J86,2)</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ROUND((SUM(BE86:BE210)),2)</f>
        <v>0</v>
      </c>
      <c r="I33" s="89">
        <v>0.21</v>
      </c>
      <c r="J33" s="88">
        <f>ROUND(((SUM(BE86:BE210))*I33),2)</f>
        <v>0</v>
      </c>
      <c r="L33" s="32"/>
    </row>
    <row r="34" spans="2:12" s="1" customFormat="1" ht="14.45" customHeight="1">
      <c r="B34" s="32"/>
      <c r="E34" s="27" t="s">
        <v>44</v>
      </c>
      <c r="F34" s="88">
        <f>ROUND((SUM(BF86:BF210)),2)</f>
        <v>0</v>
      </c>
      <c r="I34" s="89">
        <v>0.15</v>
      </c>
      <c r="J34" s="88">
        <f>ROUND(((SUM(BF86:BF210))*I34),2)</f>
        <v>0</v>
      </c>
      <c r="L34" s="32"/>
    </row>
    <row r="35" spans="2:12" s="1" customFormat="1" ht="14.45" customHeight="1" hidden="1">
      <c r="B35" s="32"/>
      <c r="E35" s="27" t="s">
        <v>45</v>
      </c>
      <c r="F35" s="88">
        <f>ROUND((SUM(BG86:BG210)),2)</f>
        <v>0</v>
      </c>
      <c r="I35" s="89">
        <v>0.21</v>
      </c>
      <c r="J35" s="88">
        <f>0</f>
        <v>0</v>
      </c>
      <c r="L35" s="32"/>
    </row>
    <row r="36" spans="2:12" s="1" customFormat="1" ht="14.45" customHeight="1" hidden="1">
      <c r="B36" s="32"/>
      <c r="E36" s="27" t="s">
        <v>46</v>
      </c>
      <c r="F36" s="88">
        <f>ROUND((SUM(BH86:BH210)),2)</f>
        <v>0</v>
      </c>
      <c r="I36" s="89">
        <v>0.15</v>
      </c>
      <c r="J36" s="88">
        <f>0</f>
        <v>0</v>
      </c>
      <c r="L36" s="32"/>
    </row>
    <row r="37" spans="2:12" s="1" customFormat="1" ht="14.45" customHeight="1" hidden="1">
      <c r="B37" s="32"/>
      <c r="E37" s="27" t="s">
        <v>47</v>
      </c>
      <c r="F37" s="88">
        <f>ROUND((SUM(BI86:BI210)),2)</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17</v>
      </c>
      <c r="L47" s="32"/>
    </row>
    <row r="48" spans="2:12" s="1" customFormat="1" ht="26.25" customHeight="1">
      <c r="B48" s="32"/>
      <c r="E48" s="301" t="str">
        <f>E7</f>
        <v>PŘÍSTAVBA ZÁKLADNÍ A MATEŘSKÉ ŠKOLY B-ENGLISH OBEC KRÁLŮV DVŮR</v>
      </c>
      <c r="F48" s="302"/>
      <c r="G48" s="302"/>
      <c r="H48" s="302"/>
      <c r="L48" s="32"/>
    </row>
    <row r="49" spans="2:12" s="1" customFormat="1" ht="12" customHeight="1">
      <c r="B49" s="32"/>
      <c r="C49" s="27" t="s">
        <v>93</v>
      </c>
      <c r="L49" s="32"/>
    </row>
    <row r="50" spans="2:12" s="1" customFormat="1" ht="16.5" customHeight="1">
      <c r="B50" s="32"/>
      <c r="E50" s="263" t="str">
        <f>E9</f>
        <v>2 - Elektro</v>
      </c>
      <c r="F50" s="303"/>
      <c r="G50" s="303"/>
      <c r="H50" s="303"/>
      <c r="L50" s="32"/>
    </row>
    <row r="51" spans="2:12" s="1" customFormat="1" ht="6.95" customHeight="1">
      <c r="B51" s="32"/>
      <c r="L51" s="32"/>
    </row>
    <row r="52" spans="2:12" s="1" customFormat="1" ht="12" customHeight="1">
      <c r="B52" s="32"/>
      <c r="C52" s="27" t="s">
        <v>21</v>
      </c>
      <c r="F52" s="25" t="str">
        <f>F12</f>
        <v xml:space="preserve"> </v>
      </c>
      <c r="I52" s="27" t="s">
        <v>23</v>
      </c>
      <c r="J52" s="49" t="str">
        <f>IF(J12="","",J12)</f>
        <v>4. 7. 2023</v>
      </c>
      <c r="L52" s="32"/>
    </row>
    <row r="53" spans="2:12" s="1" customFormat="1" ht="6.95" customHeight="1">
      <c r="B53" s="32"/>
      <c r="L53" s="32"/>
    </row>
    <row r="54" spans="2:12" s="1" customFormat="1" ht="15.2" customHeight="1">
      <c r="B54" s="32"/>
      <c r="C54" s="27" t="s">
        <v>25</v>
      </c>
      <c r="F54" s="25" t="str">
        <f>E15</f>
        <v>Soukromá Základní škola a Mateřská škola B-English</v>
      </c>
      <c r="I54" s="27" t="s">
        <v>31</v>
      </c>
      <c r="J54" s="30" t="str">
        <f>E21</f>
        <v>RAFPRO s.r.o.</v>
      </c>
      <c r="L54" s="32"/>
    </row>
    <row r="55" spans="2:12" s="1" customFormat="1" ht="15.2" customHeight="1">
      <c r="B55" s="32"/>
      <c r="C55" s="27" t="s">
        <v>29</v>
      </c>
      <c r="F55" s="25" t="str">
        <f>IF(E18="","",E18)</f>
        <v>Vyplň údaj</v>
      </c>
      <c r="I55" s="27" t="s">
        <v>34</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70</v>
      </c>
      <c r="J59" s="63">
        <f>J86</f>
        <v>0</v>
      </c>
      <c r="L59" s="32"/>
      <c r="AU59" s="17" t="s">
        <v>98</v>
      </c>
    </row>
    <row r="60" spans="2:12" s="8" customFormat="1" ht="24.95" customHeight="1">
      <c r="B60" s="99"/>
      <c r="D60" s="100" t="s">
        <v>115</v>
      </c>
      <c r="E60" s="101"/>
      <c r="F60" s="101"/>
      <c r="G60" s="101"/>
      <c r="H60" s="101"/>
      <c r="I60" s="101"/>
      <c r="J60" s="102">
        <f>J87</f>
        <v>0</v>
      </c>
      <c r="L60" s="99"/>
    </row>
    <row r="61" spans="2:12" s="9" customFormat="1" ht="19.9" customHeight="1">
      <c r="B61" s="103"/>
      <c r="D61" s="104" t="s">
        <v>1239</v>
      </c>
      <c r="E61" s="105"/>
      <c r="F61" s="105"/>
      <c r="G61" s="105"/>
      <c r="H61" s="105"/>
      <c r="I61" s="105"/>
      <c r="J61" s="106">
        <f>J88</f>
        <v>0</v>
      </c>
      <c r="L61" s="103"/>
    </row>
    <row r="62" spans="2:12" s="9" customFormat="1" ht="19.9" customHeight="1">
      <c r="B62" s="103"/>
      <c r="D62" s="104" t="s">
        <v>1240</v>
      </c>
      <c r="E62" s="105"/>
      <c r="F62" s="105"/>
      <c r="G62" s="105"/>
      <c r="H62" s="105"/>
      <c r="I62" s="105"/>
      <c r="J62" s="106">
        <f>J94</f>
        <v>0</v>
      </c>
      <c r="L62" s="103"/>
    </row>
    <row r="63" spans="2:12" s="9" customFormat="1" ht="19.9" customHeight="1">
      <c r="B63" s="103"/>
      <c r="D63" s="104" t="s">
        <v>1241</v>
      </c>
      <c r="E63" s="105"/>
      <c r="F63" s="105"/>
      <c r="G63" s="105"/>
      <c r="H63" s="105"/>
      <c r="I63" s="105"/>
      <c r="J63" s="106">
        <f>J130</f>
        <v>0</v>
      </c>
      <c r="L63" s="103"/>
    </row>
    <row r="64" spans="2:12" s="9" customFormat="1" ht="19.9" customHeight="1">
      <c r="B64" s="103"/>
      <c r="D64" s="104" t="s">
        <v>1242</v>
      </c>
      <c r="E64" s="105"/>
      <c r="F64" s="105"/>
      <c r="G64" s="105"/>
      <c r="H64" s="105"/>
      <c r="I64" s="105"/>
      <c r="J64" s="106">
        <f>J138</f>
        <v>0</v>
      </c>
      <c r="L64" s="103"/>
    </row>
    <row r="65" spans="2:12" s="9" customFormat="1" ht="19.9" customHeight="1">
      <c r="B65" s="103"/>
      <c r="D65" s="104" t="s">
        <v>1243</v>
      </c>
      <c r="E65" s="105"/>
      <c r="F65" s="105"/>
      <c r="G65" s="105"/>
      <c r="H65" s="105"/>
      <c r="I65" s="105"/>
      <c r="J65" s="106">
        <f>J147</f>
        <v>0</v>
      </c>
      <c r="L65" s="103"/>
    </row>
    <row r="66" spans="2:12" s="9" customFormat="1" ht="19.9" customHeight="1">
      <c r="B66" s="103"/>
      <c r="D66" s="104" t="s">
        <v>1244</v>
      </c>
      <c r="E66" s="105"/>
      <c r="F66" s="105"/>
      <c r="G66" s="105"/>
      <c r="H66" s="105"/>
      <c r="I66" s="105"/>
      <c r="J66" s="106">
        <f>J207</f>
        <v>0</v>
      </c>
      <c r="L66" s="103"/>
    </row>
    <row r="67" spans="2:12" s="1" customFormat="1" ht="21.75" customHeight="1">
      <c r="B67" s="32"/>
      <c r="L67" s="32"/>
    </row>
    <row r="68" spans="2:12" s="1" customFormat="1" ht="6.95" customHeight="1">
      <c r="B68" s="41"/>
      <c r="C68" s="42"/>
      <c r="D68" s="42"/>
      <c r="E68" s="42"/>
      <c r="F68" s="42"/>
      <c r="G68" s="42"/>
      <c r="H68" s="42"/>
      <c r="I68" s="42"/>
      <c r="J68" s="42"/>
      <c r="K68" s="42"/>
      <c r="L68" s="32"/>
    </row>
    <row r="72" spans="2:12" s="1" customFormat="1" ht="6.95" customHeight="1">
      <c r="B72" s="43"/>
      <c r="C72" s="44"/>
      <c r="D72" s="44"/>
      <c r="E72" s="44"/>
      <c r="F72" s="44"/>
      <c r="G72" s="44"/>
      <c r="H72" s="44"/>
      <c r="I72" s="44"/>
      <c r="J72" s="44"/>
      <c r="K72" s="44"/>
      <c r="L72" s="32"/>
    </row>
    <row r="73" spans="2:12" s="1" customFormat="1" ht="24.95" customHeight="1">
      <c r="B73" s="32"/>
      <c r="C73" s="21" t="s">
        <v>126</v>
      </c>
      <c r="L73" s="32"/>
    </row>
    <row r="74" spans="2:12" s="1" customFormat="1" ht="6.95" customHeight="1">
      <c r="B74" s="32"/>
      <c r="L74" s="32"/>
    </row>
    <row r="75" spans="2:12" s="1" customFormat="1" ht="12" customHeight="1">
      <c r="B75" s="32"/>
      <c r="C75" s="27" t="s">
        <v>17</v>
      </c>
      <c r="L75" s="32"/>
    </row>
    <row r="76" spans="2:12" s="1" customFormat="1" ht="26.25" customHeight="1">
      <c r="B76" s="32"/>
      <c r="E76" s="301" t="str">
        <f>E7</f>
        <v>PŘÍSTAVBA ZÁKLADNÍ A MATEŘSKÉ ŠKOLY B-ENGLISH OBEC KRÁLŮV DVŮR</v>
      </c>
      <c r="F76" s="302"/>
      <c r="G76" s="302"/>
      <c r="H76" s="302"/>
      <c r="L76" s="32"/>
    </row>
    <row r="77" spans="2:12" s="1" customFormat="1" ht="12" customHeight="1">
      <c r="B77" s="32"/>
      <c r="C77" s="27" t="s">
        <v>93</v>
      </c>
      <c r="L77" s="32"/>
    </row>
    <row r="78" spans="2:12" s="1" customFormat="1" ht="16.5" customHeight="1">
      <c r="B78" s="32"/>
      <c r="E78" s="263" t="str">
        <f>E9</f>
        <v>2 - Elektro</v>
      </c>
      <c r="F78" s="303"/>
      <c r="G78" s="303"/>
      <c r="H78" s="303"/>
      <c r="L78" s="32"/>
    </row>
    <row r="79" spans="2:12" s="1" customFormat="1" ht="6.95" customHeight="1">
      <c r="B79" s="32"/>
      <c r="L79" s="32"/>
    </row>
    <row r="80" spans="2:12" s="1" customFormat="1" ht="12" customHeight="1">
      <c r="B80" s="32"/>
      <c r="C80" s="27" t="s">
        <v>21</v>
      </c>
      <c r="F80" s="25" t="str">
        <f>F12</f>
        <v xml:space="preserve"> </v>
      </c>
      <c r="I80" s="27" t="s">
        <v>23</v>
      </c>
      <c r="J80" s="49" t="str">
        <f>IF(J12="","",J12)</f>
        <v>4. 7. 2023</v>
      </c>
      <c r="L80" s="32"/>
    </row>
    <row r="81" spans="2:12" s="1" customFormat="1" ht="6.95" customHeight="1">
      <c r="B81" s="32"/>
      <c r="L81" s="32"/>
    </row>
    <row r="82" spans="2:12" s="1" customFormat="1" ht="15.2" customHeight="1">
      <c r="B82" s="32"/>
      <c r="C82" s="27" t="s">
        <v>25</v>
      </c>
      <c r="F82" s="25" t="str">
        <f>E15</f>
        <v>Soukromá Základní škola a Mateřská škola B-English</v>
      </c>
      <c r="I82" s="27" t="s">
        <v>31</v>
      </c>
      <c r="J82" s="30" t="str">
        <f>E21</f>
        <v>RAFPRO s.r.o.</v>
      </c>
      <c r="L82" s="32"/>
    </row>
    <row r="83" spans="2:12" s="1" customFormat="1" ht="15.2" customHeight="1">
      <c r="B83" s="32"/>
      <c r="C83" s="27" t="s">
        <v>29</v>
      </c>
      <c r="F83" s="25" t="str">
        <f>IF(E18="","",E18)</f>
        <v>Vyplň údaj</v>
      </c>
      <c r="I83" s="27" t="s">
        <v>34</v>
      </c>
      <c r="J83" s="30" t="str">
        <f>E24</f>
        <v xml:space="preserve"> </v>
      </c>
      <c r="L83" s="32"/>
    </row>
    <row r="84" spans="2:12" s="1" customFormat="1" ht="10.35" customHeight="1">
      <c r="B84" s="32"/>
      <c r="L84" s="32"/>
    </row>
    <row r="85" spans="2:20" s="10" customFormat="1" ht="29.25" customHeight="1">
      <c r="B85" s="107"/>
      <c r="C85" s="108" t="s">
        <v>127</v>
      </c>
      <c r="D85" s="109" t="s">
        <v>57</v>
      </c>
      <c r="E85" s="109" t="s">
        <v>53</v>
      </c>
      <c r="F85" s="109" t="s">
        <v>54</v>
      </c>
      <c r="G85" s="109" t="s">
        <v>128</v>
      </c>
      <c r="H85" s="109" t="s">
        <v>129</v>
      </c>
      <c r="I85" s="109" t="s">
        <v>130</v>
      </c>
      <c r="J85" s="109" t="s">
        <v>97</v>
      </c>
      <c r="K85" s="110" t="s">
        <v>131</v>
      </c>
      <c r="L85" s="107"/>
      <c r="M85" s="56" t="s">
        <v>3</v>
      </c>
      <c r="N85" s="57" t="s">
        <v>42</v>
      </c>
      <c r="O85" s="57" t="s">
        <v>132</v>
      </c>
      <c r="P85" s="57" t="s">
        <v>133</v>
      </c>
      <c r="Q85" s="57" t="s">
        <v>134</v>
      </c>
      <c r="R85" s="57" t="s">
        <v>135</v>
      </c>
      <c r="S85" s="57" t="s">
        <v>136</v>
      </c>
      <c r="T85" s="58" t="s">
        <v>137</v>
      </c>
    </row>
    <row r="86" spans="2:63" s="1" customFormat="1" ht="22.9" customHeight="1">
      <c r="B86" s="32"/>
      <c r="C86" s="61" t="s">
        <v>138</v>
      </c>
      <c r="J86" s="111">
        <f>BK86</f>
        <v>0</v>
      </c>
      <c r="L86" s="32"/>
      <c r="M86" s="59"/>
      <c r="N86" s="50"/>
      <c r="O86" s="50"/>
      <c r="P86" s="112">
        <f>P87</f>
        <v>0</v>
      </c>
      <c r="Q86" s="50"/>
      <c r="R86" s="112">
        <f>R87</f>
        <v>0</v>
      </c>
      <c r="S86" s="50"/>
      <c r="T86" s="113">
        <f>T87</f>
        <v>0</v>
      </c>
      <c r="AT86" s="17" t="s">
        <v>71</v>
      </c>
      <c r="AU86" s="17" t="s">
        <v>98</v>
      </c>
      <c r="BK86" s="114">
        <f>BK87</f>
        <v>0</v>
      </c>
    </row>
    <row r="87" spans="2:63" s="11" customFormat="1" ht="25.9" customHeight="1">
      <c r="B87" s="115"/>
      <c r="D87" s="116" t="s">
        <v>71</v>
      </c>
      <c r="E87" s="117" t="s">
        <v>693</v>
      </c>
      <c r="F87" s="117" t="s">
        <v>694</v>
      </c>
      <c r="I87" s="118"/>
      <c r="J87" s="119">
        <f>BK87</f>
        <v>0</v>
      </c>
      <c r="L87" s="115"/>
      <c r="M87" s="120"/>
      <c r="P87" s="121">
        <f>P88+P94+P130+P138+P147+P207</f>
        <v>0</v>
      </c>
      <c r="R87" s="121">
        <f>R88+R94+R130+R138+R147+R207</f>
        <v>0</v>
      </c>
      <c r="T87" s="122">
        <f>T88+T94+T130+T138+T147+T207</f>
        <v>0</v>
      </c>
      <c r="AR87" s="116" t="s">
        <v>80</v>
      </c>
      <c r="AT87" s="123" t="s">
        <v>71</v>
      </c>
      <c r="AU87" s="123" t="s">
        <v>72</v>
      </c>
      <c r="AY87" s="116" t="s">
        <v>141</v>
      </c>
      <c r="BK87" s="124">
        <f>BK88+BK94+BK130+BK138+BK147+BK207</f>
        <v>0</v>
      </c>
    </row>
    <row r="88" spans="2:63" s="11" customFormat="1" ht="22.9" customHeight="1">
      <c r="B88" s="115"/>
      <c r="D88" s="116" t="s">
        <v>71</v>
      </c>
      <c r="E88" s="125" t="s">
        <v>1245</v>
      </c>
      <c r="F88" s="125" t="s">
        <v>1246</v>
      </c>
      <c r="I88" s="118"/>
      <c r="J88" s="126">
        <f>BK88</f>
        <v>0</v>
      </c>
      <c r="L88" s="115"/>
      <c r="M88" s="120"/>
      <c r="P88" s="121">
        <f>SUM(P89:P93)</f>
        <v>0</v>
      </c>
      <c r="R88" s="121">
        <f>SUM(R89:R93)</f>
        <v>0</v>
      </c>
      <c r="T88" s="122">
        <f>SUM(T89:T93)</f>
        <v>0</v>
      </c>
      <c r="AR88" s="116" t="s">
        <v>80</v>
      </c>
      <c r="AT88" s="123" t="s">
        <v>71</v>
      </c>
      <c r="AU88" s="123" t="s">
        <v>15</v>
      </c>
      <c r="AY88" s="116" t="s">
        <v>141</v>
      </c>
      <c r="BK88" s="124">
        <f>SUM(BK89:BK93)</f>
        <v>0</v>
      </c>
    </row>
    <row r="89" spans="2:65" s="1" customFormat="1" ht="16.5" customHeight="1">
      <c r="B89" s="127"/>
      <c r="C89" s="128" t="s">
        <v>72</v>
      </c>
      <c r="D89" s="128" t="s">
        <v>143</v>
      </c>
      <c r="E89" s="129" t="s">
        <v>1247</v>
      </c>
      <c r="F89" s="130" t="s">
        <v>1248</v>
      </c>
      <c r="G89" s="131" t="s">
        <v>230</v>
      </c>
      <c r="H89" s="132">
        <v>120</v>
      </c>
      <c r="I89" s="133"/>
      <c r="J89" s="134">
        <f>ROUND(I89*H89,2)</f>
        <v>0</v>
      </c>
      <c r="K89" s="130" t="s">
        <v>3</v>
      </c>
      <c r="L89" s="32"/>
      <c r="M89" s="135" t="s">
        <v>3</v>
      </c>
      <c r="N89" s="136" t="s">
        <v>43</v>
      </c>
      <c r="P89" s="137">
        <f>O89*H89</f>
        <v>0</v>
      </c>
      <c r="Q89" s="137">
        <v>0</v>
      </c>
      <c r="R89" s="137">
        <f>Q89*H89</f>
        <v>0</v>
      </c>
      <c r="S89" s="137">
        <v>0</v>
      </c>
      <c r="T89" s="138">
        <f>S89*H89</f>
        <v>0</v>
      </c>
      <c r="AR89" s="139" t="s">
        <v>86</v>
      </c>
      <c r="AT89" s="139" t="s">
        <v>143</v>
      </c>
      <c r="AU89" s="139" t="s">
        <v>80</v>
      </c>
      <c r="AY89" s="17" t="s">
        <v>141</v>
      </c>
      <c r="BE89" s="140">
        <f>IF(N89="základní",J89,0)</f>
        <v>0</v>
      </c>
      <c r="BF89" s="140">
        <f>IF(N89="snížená",J89,0)</f>
        <v>0</v>
      </c>
      <c r="BG89" s="140">
        <f>IF(N89="zákl. přenesená",J89,0)</f>
        <v>0</v>
      </c>
      <c r="BH89" s="140">
        <f>IF(N89="sníž. přenesená",J89,0)</f>
        <v>0</v>
      </c>
      <c r="BI89" s="140">
        <f>IF(N89="nulová",J89,0)</f>
        <v>0</v>
      </c>
      <c r="BJ89" s="17" t="s">
        <v>15</v>
      </c>
      <c r="BK89" s="140">
        <f>ROUND(I89*H89,2)</f>
        <v>0</v>
      </c>
      <c r="BL89" s="17" t="s">
        <v>86</v>
      </c>
      <c r="BM89" s="139" t="s">
        <v>80</v>
      </c>
    </row>
    <row r="90" spans="2:65" s="1" customFormat="1" ht="16.5" customHeight="1">
      <c r="B90" s="127"/>
      <c r="C90" s="128" t="s">
        <v>72</v>
      </c>
      <c r="D90" s="128" t="s">
        <v>143</v>
      </c>
      <c r="E90" s="129" t="s">
        <v>1249</v>
      </c>
      <c r="F90" s="130" t="s">
        <v>1250</v>
      </c>
      <c r="G90" s="131" t="s">
        <v>639</v>
      </c>
      <c r="H90" s="132">
        <v>160</v>
      </c>
      <c r="I90" s="133"/>
      <c r="J90" s="134">
        <f>ROUND(I90*H90,2)</f>
        <v>0</v>
      </c>
      <c r="K90" s="130" t="s">
        <v>3</v>
      </c>
      <c r="L90" s="32"/>
      <c r="M90" s="135" t="s">
        <v>3</v>
      </c>
      <c r="N90" s="136" t="s">
        <v>43</v>
      </c>
      <c r="P90" s="137">
        <f>O90*H90</f>
        <v>0</v>
      </c>
      <c r="Q90" s="137">
        <v>0</v>
      </c>
      <c r="R90" s="137">
        <f>Q90*H90</f>
        <v>0</v>
      </c>
      <c r="S90" s="137">
        <v>0</v>
      </c>
      <c r="T90" s="138">
        <f>S90*H90</f>
        <v>0</v>
      </c>
      <c r="AR90" s="139" t="s">
        <v>86</v>
      </c>
      <c r="AT90" s="139" t="s">
        <v>143</v>
      </c>
      <c r="AU90" s="139" t="s">
        <v>80</v>
      </c>
      <c r="AY90" s="17" t="s">
        <v>141</v>
      </c>
      <c r="BE90" s="140">
        <f>IF(N90="základní",J90,0)</f>
        <v>0</v>
      </c>
      <c r="BF90" s="140">
        <f>IF(N90="snížená",J90,0)</f>
        <v>0</v>
      </c>
      <c r="BG90" s="140">
        <f>IF(N90="zákl. přenesená",J90,0)</f>
        <v>0</v>
      </c>
      <c r="BH90" s="140">
        <f>IF(N90="sníž. přenesená",J90,0)</f>
        <v>0</v>
      </c>
      <c r="BI90" s="140">
        <f>IF(N90="nulová",J90,0)</f>
        <v>0</v>
      </c>
      <c r="BJ90" s="17" t="s">
        <v>15</v>
      </c>
      <c r="BK90" s="140">
        <f>ROUND(I90*H90,2)</f>
        <v>0</v>
      </c>
      <c r="BL90" s="17" t="s">
        <v>86</v>
      </c>
      <c r="BM90" s="139" t="s">
        <v>86</v>
      </c>
    </row>
    <row r="91" spans="2:65" s="1" customFormat="1" ht="16.5" customHeight="1">
      <c r="B91" s="127"/>
      <c r="C91" s="128" t="s">
        <v>72</v>
      </c>
      <c r="D91" s="128" t="s">
        <v>143</v>
      </c>
      <c r="E91" s="129" t="s">
        <v>1251</v>
      </c>
      <c r="F91" s="130" t="s">
        <v>1252</v>
      </c>
      <c r="G91" s="131" t="s">
        <v>639</v>
      </c>
      <c r="H91" s="132">
        <v>30</v>
      </c>
      <c r="I91" s="133"/>
      <c r="J91" s="134">
        <f>ROUND(I91*H91,2)</f>
        <v>0</v>
      </c>
      <c r="K91" s="130" t="s">
        <v>3</v>
      </c>
      <c r="L91" s="32"/>
      <c r="M91" s="135" t="s">
        <v>3</v>
      </c>
      <c r="N91" s="136" t="s">
        <v>43</v>
      </c>
      <c r="P91" s="137">
        <f>O91*H91</f>
        <v>0</v>
      </c>
      <c r="Q91" s="137">
        <v>0</v>
      </c>
      <c r="R91" s="137">
        <f>Q91*H91</f>
        <v>0</v>
      </c>
      <c r="S91" s="137">
        <v>0</v>
      </c>
      <c r="T91" s="138">
        <f>S91*H91</f>
        <v>0</v>
      </c>
      <c r="AR91" s="139" t="s">
        <v>86</v>
      </c>
      <c r="AT91" s="139" t="s">
        <v>143</v>
      </c>
      <c r="AU91" s="139" t="s">
        <v>80</v>
      </c>
      <c r="AY91" s="17" t="s">
        <v>141</v>
      </c>
      <c r="BE91" s="140">
        <f>IF(N91="základní",J91,0)</f>
        <v>0</v>
      </c>
      <c r="BF91" s="140">
        <f>IF(N91="snížená",J91,0)</f>
        <v>0</v>
      </c>
      <c r="BG91" s="140">
        <f>IF(N91="zákl. přenesená",J91,0)</f>
        <v>0</v>
      </c>
      <c r="BH91" s="140">
        <f>IF(N91="sníž. přenesená",J91,0)</f>
        <v>0</v>
      </c>
      <c r="BI91" s="140">
        <f>IF(N91="nulová",J91,0)</f>
        <v>0</v>
      </c>
      <c r="BJ91" s="17" t="s">
        <v>15</v>
      </c>
      <c r="BK91" s="140">
        <f>ROUND(I91*H91,2)</f>
        <v>0</v>
      </c>
      <c r="BL91" s="17" t="s">
        <v>86</v>
      </c>
      <c r="BM91" s="139" t="s">
        <v>179</v>
      </c>
    </row>
    <row r="92" spans="2:65" s="1" customFormat="1" ht="16.5" customHeight="1">
      <c r="B92" s="127"/>
      <c r="C92" s="128" t="s">
        <v>72</v>
      </c>
      <c r="D92" s="128" t="s">
        <v>143</v>
      </c>
      <c r="E92" s="129" t="s">
        <v>1253</v>
      </c>
      <c r="F92" s="130" t="s">
        <v>1254</v>
      </c>
      <c r="G92" s="131" t="s">
        <v>639</v>
      </c>
      <c r="H92" s="132">
        <v>1</v>
      </c>
      <c r="I92" s="133"/>
      <c r="J92" s="134">
        <f>ROUND(I92*H92,2)</f>
        <v>0</v>
      </c>
      <c r="K92" s="130" t="s">
        <v>3</v>
      </c>
      <c r="L92" s="32"/>
      <c r="M92" s="135" t="s">
        <v>3</v>
      </c>
      <c r="N92" s="136" t="s">
        <v>43</v>
      </c>
      <c r="P92" s="137">
        <f>O92*H92</f>
        <v>0</v>
      </c>
      <c r="Q92" s="137">
        <v>0</v>
      </c>
      <c r="R92" s="137">
        <f>Q92*H92</f>
        <v>0</v>
      </c>
      <c r="S92" s="137">
        <v>0</v>
      </c>
      <c r="T92" s="138">
        <f>S92*H92</f>
        <v>0</v>
      </c>
      <c r="AR92" s="139" t="s">
        <v>86</v>
      </c>
      <c r="AT92" s="139" t="s">
        <v>143</v>
      </c>
      <c r="AU92" s="139" t="s">
        <v>80</v>
      </c>
      <c r="AY92" s="17" t="s">
        <v>141</v>
      </c>
      <c r="BE92" s="140">
        <f>IF(N92="základní",J92,0)</f>
        <v>0</v>
      </c>
      <c r="BF92" s="140">
        <f>IF(N92="snížená",J92,0)</f>
        <v>0</v>
      </c>
      <c r="BG92" s="140">
        <f>IF(N92="zákl. přenesená",J92,0)</f>
        <v>0</v>
      </c>
      <c r="BH92" s="140">
        <f>IF(N92="sníž. přenesená",J92,0)</f>
        <v>0</v>
      </c>
      <c r="BI92" s="140">
        <f>IF(N92="nulová",J92,0)</f>
        <v>0</v>
      </c>
      <c r="BJ92" s="17" t="s">
        <v>15</v>
      </c>
      <c r="BK92" s="140">
        <f>ROUND(I92*H92,2)</f>
        <v>0</v>
      </c>
      <c r="BL92" s="17" t="s">
        <v>86</v>
      </c>
      <c r="BM92" s="139" t="s">
        <v>196</v>
      </c>
    </row>
    <row r="93" spans="2:65" s="1" customFormat="1" ht="16.5" customHeight="1">
      <c r="B93" s="127"/>
      <c r="C93" s="128" t="s">
        <v>72</v>
      </c>
      <c r="D93" s="128" t="s">
        <v>143</v>
      </c>
      <c r="E93" s="129" t="s">
        <v>1255</v>
      </c>
      <c r="F93" s="130" t="s">
        <v>1256</v>
      </c>
      <c r="G93" s="131" t="s">
        <v>230</v>
      </c>
      <c r="H93" s="132">
        <v>120</v>
      </c>
      <c r="I93" s="133"/>
      <c r="J93" s="134">
        <f>ROUND(I93*H93,2)</f>
        <v>0</v>
      </c>
      <c r="K93" s="130" t="s">
        <v>3</v>
      </c>
      <c r="L93" s="32"/>
      <c r="M93" s="135" t="s">
        <v>3</v>
      </c>
      <c r="N93" s="136" t="s">
        <v>43</v>
      </c>
      <c r="P93" s="137">
        <f>O93*H93</f>
        <v>0</v>
      </c>
      <c r="Q93" s="137">
        <v>0</v>
      </c>
      <c r="R93" s="137">
        <f>Q93*H93</f>
        <v>0</v>
      </c>
      <c r="S93" s="137">
        <v>0</v>
      </c>
      <c r="T93" s="138">
        <f>S93*H93</f>
        <v>0</v>
      </c>
      <c r="AR93" s="139" t="s">
        <v>86</v>
      </c>
      <c r="AT93" s="139" t="s">
        <v>143</v>
      </c>
      <c r="AU93" s="139" t="s">
        <v>80</v>
      </c>
      <c r="AY93" s="17" t="s">
        <v>141</v>
      </c>
      <c r="BE93" s="140">
        <f>IF(N93="základní",J93,0)</f>
        <v>0</v>
      </c>
      <c r="BF93" s="140">
        <f>IF(N93="snížená",J93,0)</f>
        <v>0</v>
      </c>
      <c r="BG93" s="140">
        <f>IF(N93="zákl. přenesená",J93,0)</f>
        <v>0</v>
      </c>
      <c r="BH93" s="140">
        <f>IF(N93="sníž. přenesená",J93,0)</f>
        <v>0</v>
      </c>
      <c r="BI93" s="140">
        <f>IF(N93="nulová",J93,0)</f>
        <v>0</v>
      </c>
      <c r="BJ93" s="17" t="s">
        <v>15</v>
      </c>
      <c r="BK93" s="140">
        <f>ROUND(I93*H93,2)</f>
        <v>0</v>
      </c>
      <c r="BL93" s="17" t="s">
        <v>86</v>
      </c>
      <c r="BM93" s="139" t="s">
        <v>209</v>
      </c>
    </row>
    <row r="94" spans="2:63" s="11" customFormat="1" ht="22.9" customHeight="1">
      <c r="B94" s="115"/>
      <c r="D94" s="116" t="s">
        <v>71</v>
      </c>
      <c r="E94" s="125" t="s">
        <v>1257</v>
      </c>
      <c r="F94" s="125" t="s">
        <v>1258</v>
      </c>
      <c r="I94" s="118"/>
      <c r="J94" s="126">
        <f>BK94</f>
        <v>0</v>
      </c>
      <c r="L94" s="115"/>
      <c r="M94" s="120"/>
      <c r="P94" s="121">
        <f>SUM(P95:P129)</f>
        <v>0</v>
      </c>
      <c r="R94" s="121">
        <f>SUM(R95:R129)</f>
        <v>0</v>
      </c>
      <c r="T94" s="122">
        <f>SUM(T95:T129)</f>
        <v>0</v>
      </c>
      <c r="AR94" s="116" t="s">
        <v>80</v>
      </c>
      <c r="AT94" s="123" t="s">
        <v>71</v>
      </c>
      <c r="AU94" s="123" t="s">
        <v>15</v>
      </c>
      <c r="AY94" s="116" t="s">
        <v>141</v>
      </c>
      <c r="BK94" s="124">
        <f>SUM(BK95:BK129)</f>
        <v>0</v>
      </c>
    </row>
    <row r="95" spans="2:65" s="1" customFormat="1" ht="21.75" customHeight="1">
      <c r="B95" s="127"/>
      <c r="C95" s="128" t="s">
        <v>72</v>
      </c>
      <c r="D95" s="128" t="s">
        <v>143</v>
      </c>
      <c r="E95" s="129" t="s">
        <v>1259</v>
      </c>
      <c r="F95" s="130" t="s">
        <v>1260</v>
      </c>
      <c r="G95" s="131" t="s">
        <v>230</v>
      </c>
      <c r="H95" s="132">
        <v>170</v>
      </c>
      <c r="I95" s="133"/>
      <c r="J95" s="134">
        <f aca="true" t="shared" si="0" ref="J95:J129">ROUND(I95*H95,2)</f>
        <v>0</v>
      </c>
      <c r="K95" s="130" t="s">
        <v>3</v>
      </c>
      <c r="L95" s="32"/>
      <c r="M95" s="135" t="s">
        <v>3</v>
      </c>
      <c r="N95" s="136" t="s">
        <v>43</v>
      </c>
      <c r="P95" s="137">
        <f aca="true" t="shared" si="1" ref="P95:P129">O95*H95</f>
        <v>0</v>
      </c>
      <c r="Q95" s="137">
        <v>0</v>
      </c>
      <c r="R95" s="137">
        <f aca="true" t="shared" si="2" ref="R95:R129">Q95*H95</f>
        <v>0</v>
      </c>
      <c r="S95" s="137">
        <v>0</v>
      </c>
      <c r="T95" s="138">
        <f aca="true" t="shared" si="3" ref="T95:T129">S95*H95</f>
        <v>0</v>
      </c>
      <c r="AR95" s="139" t="s">
        <v>86</v>
      </c>
      <c r="AT95" s="139" t="s">
        <v>143</v>
      </c>
      <c r="AU95" s="139" t="s">
        <v>80</v>
      </c>
      <c r="AY95" s="17" t="s">
        <v>141</v>
      </c>
      <c r="BE95" s="140">
        <f aca="true" t="shared" si="4" ref="BE95:BE129">IF(N95="základní",J95,0)</f>
        <v>0</v>
      </c>
      <c r="BF95" s="140">
        <f aca="true" t="shared" si="5" ref="BF95:BF129">IF(N95="snížená",J95,0)</f>
        <v>0</v>
      </c>
      <c r="BG95" s="140">
        <f aca="true" t="shared" si="6" ref="BG95:BG129">IF(N95="zákl. přenesená",J95,0)</f>
        <v>0</v>
      </c>
      <c r="BH95" s="140">
        <f aca="true" t="shared" si="7" ref="BH95:BH129">IF(N95="sníž. přenesená",J95,0)</f>
        <v>0</v>
      </c>
      <c r="BI95" s="140">
        <f aca="true" t="shared" si="8" ref="BI95:BI129">IF(N95="nulová",J95,0)</f>
        <v>0</v>
      </c>
      <c r="BJ95" s="17" t="s">
        <v>15</v>
      </c>
      <c r="BK95" s="140">
        <f aca="true" t="shared" si="9" ref="BK95:BK129">ROUND(I95*H95,2)</f>
        <v>0</v>
      </c>
      <c r="BL95" s="17" t="s">
        <v>86</v>
      </c>
      <c r="BM95" s="139" t="s">
        <v>221</v>
      </c>
    </row>
    <row r="96" spans="2:65" s="1" customFormat="1" ht="21.75" customHeight="1">
      <c r="B96" s="127"/>
      <c r="C96" s="128" t="s">
        <v>72</v>
      </c>
      <c r="D96" s="128" t="s">
        <v>143</v>
      </c>
      <c r="E96" s="129" t="s">
        <v>1261</v>
      </c>
      <c r="F96" s="130" t="s">
        <v>1262</v>
      </c>
      <c r="G96" s="131" t="s">
        <v>230</v>
      </c>
      <c r="H96" s="132">
        <v>200</v>
      </c>
      <c r="I96" s="133"/>
      <c r="J96" s="134">
        <f t="shared" si="0"/>
        <v>0</v>
      </c>
      <c r="K96" s="130" t="s">
        <v>3</v>
      </c>
      <c r="L96" s="32"/>
      <c r="M96" s="135" t="s">
        <v>3</v>
      </c>
      <c r="N96" s="136" t="s">
        <v>43</v>
      </c>
      <c r="P96" s="137">
        <f t="shared" si="1"/>
        <v>0</v>
      </c>
      <c r="Q96" s="137">
        <v>0</v>
      </c>
      <c r="R96" s="137">
        <f t="shared" si="2"/>
        <v>0</v>
      </c>
      <c r="S96" s="137">
        <v>0</v>
      </c>
      <c r="T96" s="138">
        <f t="shared" si="3"/>
        <v>0</v>
      </c>
      <c r="AR96" s="139" t="s">
        <v>86</v>
      </c>
      <c r="AT96" s="139" t="s">
        <v>143</v>
      </c>
      <c r="AU96" s="139" t="s">
        <v>80</v>
      </c>
      <c r="AY96" s="17" t="s">
        <v>141</v>
      </c>
      <c r="BE96" s="140">
        <f t="shared" si="4"/>
        <v>0</v>
      </c>
      <c r="BF96" s="140">
        <f t="shared" si="5"/>
        <v>0</v>
      </c>
      <c r="BG96" s="140">
        <f t="shared" si="6"/>
        <v>0</v>
      </c>
      <c r="BH96" s="140">
        <f t="shared" si="7"/>
        <v>0</v>
      </c>
      <c r="BI96" s="140">
        <f t="shared" si="8"/>
        <v>0</v>
      </c>
      <c r="BJ96" s="17" t="s">
        <v>15</v>
      </c>
      <c r="BK96" s="140">
        <f t="shared" si="9"/>
        <v>0</v>
      </c>
      <c r="BL96" s="17" t="s">
        <v>86</v>
      </c>
      <c r="BM96" s="139" t="s">
        <v>234</v>
      </c>
    </row>
    <row r="97" spans="2:65" s="1" customFormat="1" ht="21.75" customHeight="1">
      <c r="B97" s="127"/>
      <c r="C97" s="128" t="s">
        <v>72</v>
      </c>
      <c r="D97" s="128" t="s">
        <v>143</v>
      </c>
      <c r="E97" s="129" t="s">
        <v>1263</v>
      </c>
      <c r="F97" s="130" t="s">
        <v>1264</v>
      </c>
      <c r="G97" s="131" t="s">
        <v>230</v>
      </c>
      <c r="H97" s="132">
        <v>30</v>
      </c>
      <c r="I97" s="133"/>
      <c r="J97" s="134">
        <f t="shared" si="0"/>
        <v>0</v>
      </c>
      <c r="K97" s="130" t="s">
        <v>3</v>
      </c>
      <c r="L97" s="32"/>
      <c r="M97" s="135" t="s">
        <v>3</v>
      </c>
      <c r="N97" s="136" t="s">
        <v>43</v>
      </c>
      <c r="P97" s="137">
        <f t="shared" si="1"/>
        <v>0</v>
      </c>
      <c r="Q97" s="137">
        <v>0</v>
      </c>
      <c r="R97" s="137">
        <f t="shared" si="2"/>
        <v>0</v>
      </c>
      <c r="S97" s="137">
        <v>0</v>
      </c>
      <c r="T97" s="138">
        <f t="shared" si="3"/>
        <v>0</v>
      </c>
      <c r="AR97" s="139" t="s">
        <v>86</v>
      </c>
      <c r="AT97" s="139" t="s">
        <v>143</v>
      </c>
      <c r="AU97" s="139" t="s">
        <v>80</v>
      </c>
      <c r="AY97" s="17" t="s">
        <v>141</v>
      </c>
      <c r="BE97" s="140">
        <f t="shared" si="4"/>
        <v>0</v>
      </c>
      <c r="BF97" s="140">
        <f t="shared" si="5"/>
        <v>0</v>
      </c>
      <c r="BG97" s="140">
        <f t="shared" si="6"/>
        <v>0</v>
      </c>
      <c r="BH97" s="140">
        <f t="shared" si="7"/>
        <v>0</v>
      </c>
      <c r="BI97" s="140">
        <f t="shared" si="8"/>
        <v>0</v>
      </c>
      <c r="BJ97" s="17" t="s">
        <v>15</v>
      </c>
      <c r="BK97" s="140">
        <f t="shared" si="9"/>
        <v>0</v>
      </c>
      <c r="BL97" s="17" t="s">
        <v>86</v>
      </c>
      <c r="BM97" s="139" t="s">
        <v>244</v>
      </c>
    </row>
    <row r="98" spans="2:65" s="1" customFormat="1" ht="16.5" customHeight="1">
      <c r="B98" s="127"/>
      <c r="C98" s="128" t="s">
        <v>72</v>
      </c>
      <c r="D98" s="128" t="s">
        <v>143</v>
      </c>
      <c r="E98" s="129" t="s">
        <v>1265</v>
      </c>
      <c r="F98" s="130" t="s">
        <v>2041</v>
      </c>
      <c r="G98" s="131" t="s">
        <v>230</v>
      </c>
      <c r="H98" s="132">
        <v>40</v>
      </c>
      <c r="I98" s="133"/>
      <c r="J98" s="134">
        <f t="shared" si="0"/>
        <v>0</v>
      </c>
      <c r="K98" s="130" t="s">
        <v>3</v>
      </c>
      <c r="L98" s="32"/>
      <c r="M98" s="135" t="s">
        <v>3</v>
      </c>
      <c r="N98" s="136" t="s">
        <v>43</v>
      </c>
      <c r="P98" s="137">
        <f t="shared" si="1"/>
        <v>0</v>
      </c>
      <c r="Q98" s="137">
        <v>0</v>
      </c>
      <c r="R98" s="137">
        <f t="shared" si="2"/>
        <v>0</v>
      </c>
      <c r="S98" s="137">
        <v>0</v>
      </c>
      <c r="T98" s="138">
        <f t="shared" si="3"/>
        <v>0</v>
      </c>
      <c r="AR98" s="139" t="s">
        <v>86</v>
      </c>
      <c r="AT98" s="139" t="s">
        <v>143</v>
      </c>
      <c r="AU98" s="139" t="s">
        <v>80</v>
      </c>
      <c r="AY98" s="17" t="s">
        <v>141</v>
      </c>
      <c r="BE98" s="140">
        <f t="shared" si="4"/>
        <v>0</v>
      </c>
      <c r="BF98" s="140">
        <f t="shared" si="5"/>
        <v>0</v>
      </c>
      <c r="BG98" s="140">
        <f t="shared" si="6"/>
        <v>0</v>
      </c>
      <c r="BH98" s="140">
        <f t="shared" si="7"/>
        <v>0</v>
      </c>
      <c r="BI98" s="140">
        <f t="shared" si="8"/>
        <v>0</v>
      </c>
      <c r="BJ98" s="17" t="s">
        <v>15</v>
      </c>
      <c r="BK98" s="140">
        <f t="shared" si="9"/>
        <v>0</v>
      </c>
      <c r="BL98" s="17" t="s">
        <v>86</v>
      </c>
      <c r="BM98" s="139" t="s">
        <v>258</v>
      </c>
    </row>
    <row r="99" spans="2:65" s="1" customFormat="1" ht="24.2" customHeight="1">
      <c r="B99" s="127"/>
      <c r="C99" s="128" t="s">
        <v>72</v>
      </c>
      <c r="D99" s="128" t="s">
        <v>143</v>
      </c>
      <c r="E99" s="129" t="s">
        <v>1266</v>
      </c>
      <c r="F99" s="130" t="s">
        <v>1267</v>
      </c>
      <c r="G99" s="131" t="s">
        <v>639</v>
      </c>
      <c r="H99" s="132">
        <v>80</v>
      </c>
      <c r="I99" s="133"/>
      <c r="J99" s="134">
        <f t="shared" si="0"/>
        <v>0</v>
      </c>
      <c r="K99" s="130" t="s">
        <v>3</v>
      </c>
      <c r="L99" s="32"/>
      <c r="M99" s="135" t="s">
        <v>3</v>
      </c>
      <c r="N99" s="136" t="s">
        <v>43</v>
      </c>
      <c r="P99" s="137">
        <f t="shared" si="1"/>
        <v>0</v>
      </c>
      <c r="Q99" s="137">
        <v>0</v>
      </c>
      <c r="R99" s="137">
        <f t="shared" si="2"/>
        <v>0</v>
      </c>
      <c r="S99" s="137">
        <v>0</v>
      </c>
      <c r="T99" s="138">
        <f t="shared" si="3"/>
        <v>0</v>
      </c>
      <c r="AR99" s="139" t="s">
        <v>86</v>
      </c>
      <c r="AT99" s="139" t="s">
        <v>143</v>
      </c>
      <c r="AU99" s="139" t="s">
        <v>80</v>
      </c>
      <c r="AY99" s="17" t="s">
        <v>141</v>
      </c>
      <c r="BE99" s="140">
        <f t="shared" si="4"/>
        <v>0</v>
      </c>
      <c r="BF99" s="140">
        <f t="shared" si="5"/>
        <v>0</v>
      </c>
      <c r="BG99" s="140">
        <f t="shared" si="6"/>
        <v>0</v>
      </c>
      <c r="BH99" s="140">
        <f t="shared" si="7"/>
        <v>0</v>
      </c>
      <c r="BI99" s="140">
        <f t="shared" si="8"/>
        <v>0</v>
      </c>
      <c r="BJ99" s="17" t="s">
        <v>15</v>
      </c>
      <c r="BK99" s="140">
        <f t="shared" si="9"/>
        <v>0</v>
      </c>
      <c r="BL99" s="17" t="s">
        <v>86</v>
      </c>
      <c r="BM99" s="139" t="s">
        <v>274</v>
      </c>
    </row>
    <row r="100" spans="2:65" s="1" customFormat="1" ht="24.2" customHeight="1">
      <c r="B100" s="127"/>
      <c r="C100" s="128" t="s">
        <v>72</v>
      </c>
      <c r="D100" s="128" t="s">
        <v>143</v>
      </c>
      <c r="E100" s="129" t="s">
        <v>1268</v>
      </c>
      <c r="F100" s="130" t="s">
        <v>1269</v>
      </c>
      <c r="G100" s="131" t="s">
        <v>639</v>
      </c>
      <c r="H100" s="132">
        <v>60</v>
      </c>
      <c r="I100" s="133"/>
      <c r="J100" s="134">
        <f t="shared" si="0"/>
        <v>0</v>
      </c>
      <c r="K100" s="130" t="s">
        <v>3</v>
      </c>
      <c r="L100" s="32"/>
      <c r="M100" s="135" t="s">
        <v>3</v>
      </c>
      <c r="N100" s="136" t="s">
        <v>43</v>
      </c>
      <c r="P100" s="137">
        <f t="shared" si="1"/>
        <v>0</v>
      </c>
      <c r="Q100" s="137">
        <v>0</v>
      </c>
      <c r="R100" s="137">
        <f t="shared" si="2"/>
        <v>0</v>
      </c>
      <c r="S100" s="137">
        <v>0</v>
      </c>
      <c r="T100" s="138">
        <f t="shared" si="3"/>
        <v>0</v>
      </c>
      <c r="AR100" s="139" t="s">
        <v>86</v>
      </c>
      <c r="AT100" s="139" t="s">
        <v>143</v>
      </c>
      <c r="AU100" s="139" t="s">
        <v>80</v>
      </c>
      <c r="AY100" s="17" t="s">
        <v>141</v>
      </c>
      <c r="BE100" s="140">
        <f t="shared" si="4"/>
        <v>0</v>
      </c>
      <c r="BF100" s="140">
        <f t="shared" si="5"/>
        <v>0</v>
      </c>
      <c r="BG100" s="140">
        <f t="shared" si="6"/>
        <v>0</v>
      </c>
      <c r="BH100" s="140">
        <f t="shared" si="7"/>
        <v>0</v>
      </c>
      <c r="BI100" s="140">
        <f t="shared" si="8"/>
        <v>0</v>
      </c>
      <c r="BJ100" s="17" t="s">
        <v>15</v>
      </c>
      <c r="BK100" s="140">
        <f t="shared" si="9"/>
        <v>0</v>
      </c>
      <c r="BL100" s="17" t="s">
        <v>86</v>
      </c>
      <c r="BM100" s="139" t="s">
        <v>287</v>
      </c>
    </row>
    <row r="101" spans="2:65" s="1" customFormat="1" ht="24.2" customHeight="1">
      <c r="B101" s="127"/>
      <c r="C101" s="128" t="s">
        <v>72</v>
      </c>
      <c r="D101" s="128" t="s">
        <v>143</v>
      </c>
      <c r="E101" s="129" t="s">
        <v>1270</v>
      </c>
      <c r="F101" s="130" t="s">
        <v>1271</v>
      </c>
      <c r="G101" s="131" t="s">
        <v>639</v>
      </c>
      <c r="H101" s="132">
        <v>15</v>
      </c>
      <c r="I101" s="133"/>
      <c r="J101" s="134">
        <f t="shared" si="0"/>
        <v>0</v>
      </c>
      <c r="K101" s="130" t="s">
        <v>3</v>
      </c>
      <c r="L101" s="32"/>
      <c r="M101" s="135" t="s">
        <v>3</v>
      </c>
      <c r="N101" s="136" t="s">
        <v>43</v>
      </c>
      <c r="P101" s="137">
        <f t="shared" si="1"/>
        <v>0</v>
      </c>
      <c r="Q101" s="137">
        <v>0</v>
      </c>
      <c r="R101" s="137">
        <f t="shared" si="2"/>
        <v>0</v>
      </c>
      <c r="S101" s="137">
        <v>0</v>
      </c>
      <c r="T101" s="138">
        <f t="shared" si="3"/>
        <v>0</v>
      </c>
      <c r="AR101" s="139" t="s">
        <v>86</v>
      </c>
      <c r="AT101" s="139" t="s">
        <v>143</v>
      </c>
      <c r="AU101" s="139" t="s">
        <v>80</v>
      </c>
      <c r="AY101" s="17" t="s">
        <v>141</v>
      </c>
      <c r="BE101" s="140">
        <f t="shared" si="4"/>
        <v>0</v>
      </c>
      <c r="BF101" s="140">
        <f t="shared" si="5"/>
        <v>0</v>
      </c>
      <c r="BG101" s="140">
        <f t="shared" si="6"/>
        <v>0</v>
      </c>
      <c r="BH101" s="140">
        <f t="shared" si="7"/>
        <v>0</v>
      </c>
      <c r="BI101" s="140">
        <f t="shared" si="8"/>
        <v>0</v>
      </c>
      <c r="BJ101" s="17" t="s">
        <v>15</v>
      </c>
      <c r="BK101" s="140">
        <f t="shared" si="9"/>
        <v>0</v>
      </c>
      <c r="BL101" s="17" t="s">
        <v>86</v>
      </c>
      <c r="BM101" s="139" t="s">
        <v>299</v>
      </c>
    </row>
    <row r="102" spans="2:65" s="1" customFormat="1" ht="24.2" customHeight="1">
      <c r="B102" s="127"/>
      <c r="C102" s="128" t="s">
        <v>72</v>
      </c>
      <c r="D102" s="128" t="s">
        <v>143</v>
      </c>
      <c r="E102" s="129" t="s">
        <v>1272</v>
      </c>
      <c r="F102" s="130" t="s">
        <v>1273</v>
      </c>
      <c r="G102" s="131" t="s">
        <v>639</v>
      </c>
      <c r="H102" s="132">
        <v>5</v>
      </c>
      <c r="I102" s="133"/>
      <c r="J102" s="134">
        <f t="shared" si="0"/>
        <v>0</v>
      </c>
      <c r="K102" s="130" t="s">
        <v>3</v>
      </c>
      <c r="L102" s="32"/>
      <c r="M102" s="135" t="s">
        <v>3</v>
      </c>
      <c r="N102" s="136" t="s">
        <v>43</v>
      </c>
      <c r="P102" s="137">
        <f t="shared" si="1"/>
        <v>0</v>
      </c>
      <c r="Q102" s="137">
        <v>0</v>
      </c>
      <c r="R102" s="137">
        <f t="shared" si="2"/>
        <v>0</v>
      </c>
      <c r="S102" s="137">
        <v>0</v>
      </c>
      <c r="T102" s="138">
        <f t="shared" si="3"/>
        <v>0</v>
      </c>
      <c r="AR102" s="139" t="s">
        <v>86</v>
      </c>
      <c r="AT102" s="139" t="s">
        <v>143</v>
      </c>
      <c r="AU102" s="139" t="s">
        <v>80</v>
      </c>
      <c r="AY102" s="17" t="s">
        <v>141</v>
      </c>
      <c r="BE102" s="140">
        <f t="shared" si="4"/>
        <v>0</v>
      </c>
      <c r="BF102" s="140">
        <f t="shared" si="5"/>
        <v>0</v>
      </c>
      <c r="BG102" s="140">
        <f t="shared" si="6"/>
        <v>0</v>
      </c>
      <c r="BH102" s="140">
        <f t="shared" si="7"/>
        <v>0</v>
      </c>
      <c r="BI102" s="140">
        <f t="shared" si="8"/>
        <v>0</v>
      </c>
      <c r="BJ102" s="17" t="s">
        <v>15</v>
      </c>
      <c r="BK102" s="140">
        <f t="shared" si="9"/>
        <v>0</v>
      </c>
      <c r="BL102" s="17" t="s">
        <v>86</v>
      </c>
      <c r="BM102" s="139" t="s">
        <v>311</v>
      </c>
    </row>
    <row r="103" spans="2:65" s="1" customFormat="1" ht="24.2" customHeight="1">
      <c r="B103" s="127"/>
      <c r="C103" s="128" t="s">
        <v>72</v>
      </c>
      <c r="D103" s="128" t="s">
        <v>143</v>
      </c>
      <c r="E103" s="129" t="s">
        <v>1274</v>
      </c>
      <c r="F103" s="130" t="s">
        <v>1275</v>
      </c>
      <c r="G103" s="131" t="s">
        <v>639</v>
      </c>
      <c r="H103" s="132">
        <v>300</v>
      </c>
      <c r="I103" s="133"/>
      <c r="J103" s="134">
        <f t="shared" si="0"/>
        <v>0</v>
      </c>
      <c r="K103" s="130" t="s">
        <v>3</v>
      </c>
      <c r="L103" s="32"/>
      <c r="M103" s="135" t="s">
        <v>3</v>
      </c>
      <c r="N103" s="136" t="s">
        <v>43</v>
      </c>
      <c r="P103" s="137">
        <f t="shared" si="1"/>
        <v>0</v>
      </c>
      <c r="Q103" s="137">
        <v>0</v>
      </c>
      <c r="R103" s="137">
        <f t="shared" si="2"/>
        <v>0</v>
      </c>
      <c r="S103" s="137">
        <v>0</v>
      </c>
      <c r="T103" s="138">
        <f t="shared" si="3"/>
        <v>0</v>
      </c>
      <c r="AR103" s="139" t="s">
        <v>86</v>
      </c>
      <c r="AT103" s="139" t="s">
        <v>143</v>
      </c>
      <c r="AU103" s="139" t="s">
        <v>80</v>
      </c>
      <c r="AY103" s="17" t="s">
        <v>141</v>
      </c>
      <c r="BE103" s="140">
        <f t="shared" si="4"/>
        <v>0</v>
      </c>
      <c r="BF103" s="140">
        <f t="shared" si="5"/>
        <v>0</v>
      </c>
      <c r="BG103" s="140">
        <f t="shared" si="6"/>
        <v>0</v>
      </c>
      <c r="BH103" s="140">
        <f t="shared" si="7"/>
        <v>0</v>
      </c>
      <c r="BI103" s="140">
        <f t="shared" si="8"/>
        <v>0</v>
      </c>
      <c r="BJ103" s="17" t="s">
        <v>15</v>
      </c>
      <c r="BK103" s="140">
        <f t="shared" si="9"/>
        <v>0</v>
      </c>
      <c r="BL103" s="17" t="s">
        <v>86</v>
      </c>
      <c r="BM103" s="139" t="s">
        <v>324</v>
      </c>
    </row>
    <row r="104" spans="2:65" s="1" customFormat="1" ht="16.5" customHeight="1">
      <c r="B104" s="127"/>
      <c r="C104" s="128" t="s">
        <v>72</v>
      </c>
      <c r="D104" s="128" t="s">
        <v>143</v>
      </c>
      <c r="E104" s="129" t="s">
        <v>1276</v>
      </c>
      <c r="F104" s="130" t="s">
        <v>1277</v>
      </c>
      <c r="G104" s="131" t="s">
        <v>639</v>
      </c>
      <c r="H104" s="132">
        <v>40</v>
      </c>
      <c r="I104" s="133"/>
      <c r="J104" s="134">
        <f t="shared" si="0"/>
        <v>0</v>
      </c>
      <c r="K104" s="130" t="s">
        <v>3</v>
      </c>
      <c r="L104" s="32"/>
      <c r="M104" s="135" t="s">
        <v>3</v>
      </c>
      <c r="N104" s="136" t="s">
        <v>43</v>
      </c>
      <c r="P104" s="137">
        <f t="shared" si="1"/>
        <v>0</v>
      </c>
      <c r="Q104" s="137">
        <v>0</v>
      </c>
      <c r="R104" s="137">
        <f t="shared" si="2"/>
        <v>0</v>
      </c>
      <c r="S104" s="137">
        <v>0</v>
      </c>
      <c r="T104" s="138">
        <f t="shared" si="3"/>
        <v>0</v>
      </c>
      <c r="AR104" s="139" t="s">
        <v>86</v>
      </c>
      <c r="AT104" s="139" t="s">
        <v>143</v>
      </c>
      <c r="AU104" s="139" t="s">
        <v>80</v>
      </c>
      <c r="AY104" s="17" t="s">
        <v>141</v>
      </c>
      <c r="BE104" s="140">
        <f t="shared" si="4"/>
        <v>0</v>
      </c>
      <c r="BF104" s="140">
        <f t="shared" si="5"/>
        <v>0</v>
      </c>
      <c r="BG104" s="140">
        <f t="shared" si="6"/>
        <v>0</v>
      </c>
      <c r="BH104" s="140">
        <f t="shared" si="7"/>
        <v>0</v>
      </c>
      <c r="BI104" s="140">
        <f t="shared" si="8"/>
        <v>0</v>
      </c>
      <c r="BJ104" s="17" t="s">
        <v>15</v>
      </c>
      <c r="BK104" s="140">
        <f t="shared" si="9"/>
        <v>0</v>
      </c>
      <c r="BL104" s="17" t="s">
        <v>86</v>
      </c>
      <c r="BM104" s="139" t="s">
        <v>337</v>
      </c>
    </row>
    <row r="105" spans="2:65" s="1" customFormat="1" ht="24.2" customHeight="1">
      <c r="B105" s="127"/>
      <c r="C105" s="128" t="s">
        <v>72</v>
      </c>
      <c r="D105" s="128" t="s">
        <v>143</v>
      </c>
      <c r="E105" s="129" t="s">
        <v>1278</v>
      </c>
      <c r="F105" s="130" t="s">
        <v>1279</v>
      </c>
      <c r="G105" s="131" t="s">
        <v>639</v>
      </c>
      <c r="H105" s="132">
        <v>20</v>
      </c>
      <c r="I105" s="133"/>
      <c r="J105" s="134">
        <f t="shared" si="0"/>
        <v>0</v>
      </c>
      <c r="K105" s="130" t="s">
        <v>3</v>
      </c>
      <c r="L105" s="32"/>
      <c r="M105" s="135" t="s">
        <v>3</v>
      </c>
      <c r="N105" s="136" t="s">
        <v>43</v>
      </c>
      <c r="P105" s="137">
        <f t="shared" si="1"/>
        <v>0</v>
      </c>
      <c r="Q105" s="137">
        <v>0</v>
      </c>
      <c r="R105" s="137">
        <f t="shared" si="2"/>
        <v>0</v>
      </c>
      <c r="S105" s="137">
        <v>0</v>
      </c>
      <c r="T105" s="138">
        <f t="shared" si="3"/>
        <v>0</v>
      </c>
      <c r="AR105" s="139" t="s">
        <v>86</v>
      </c>
      <c r="AT105" s="139" t="s">
        <v>143</v>
      </c>
      <c r="AU105" s="139" t="s">
        <v>80</v>
      </c>
      <c r="AY105" s="17" t="s">
        <v>141</v>
      </c>
      <c r="BE105" s="140">
        <f t="shared" si="4"/>
        <v>0</v>
      </c>
      <c r="BF105" s="140">
        <f t="shared" si="5"/>
        <v>0</v>
      </c>
      <c r="BG105" s="140">
        <f t="shared" si="6"/>
        <v>0</v>
      </c>
      <c r="BH105" s="140">
        <f t="shared" si="7"/>
        <v>0</v>
      </c>
      <c r="BI105" s="140">
        <f t="shared" si="8"/>
        <v>0</v>
      </c>
      <c r="BJ105" s="17" t="s">
        <v>15</v>
      </c>
      <c r="BK105" s="140">
        <f t="shared" si="9"/>
        <v>0</v>
      </c>
      <c r="BL105" s="17" t="s">
        <v>86</v>
      </c>
      <c r="BM105" s="139" t="s">
        <v>347</v>
      </c>
    </row>
    <row r="106" spans="2:65" s="1" customFormat="1" ht="24.2" customHeight="1">
      <c r="B106" s="127"/>
      <c r="C106" s="128" t="s">
        <v>72</v>
      </c>
      <c r="D106" s="128" t="s">
        <v>143</v>
      </c>
      <c r="E106" s="129" t="s">
        <v>1280</v>
      </c>
      <c r="F106" s="130" t="s">
        <v>1281</v>
      </c>
      <c r="G106" s="131" t="s">
        <v>639</v>
      </c>
      <c r="H106" s="132">
        <v>10</v>
      </c>
      <c r="I106" s="133"/>
      <c r="J106" s="134">
        <f t="shared" si="0"/>
        <v>0</v>
      </c>
      <c r="K106" s="130" t="s">
        <v>3</v>
      </c>
      <c r="L106" s="32"/>
      <c r="M106" s="135" t="s">
        <v>3</v>
      </c>
      <c r="N106" s="136" t="s">
        <v>43</v>
      </c>
      <c r="P106" s="137">
        <f t="shared" si="1"/>
        <v>0</v>
      </c>
      <c r="Q106" s="137">
        <v>0</v>
      </c>
      <c r="R106" s="137">
        <f t="shared" si="2"/>
        <v>0</v>
      </c>
      <c r="S106" s="137">
        <v>0</v>
      </c>
      <c r="T106" s="138">
        <f t="shared" si="3"/>
        <v>0</v>
      </c>
      <c r="AR106" s="139" t="s">
        <v>86</v>
      </c>
      <c r="AT106" s="139" t="s">
        <v>143</v>
      </c>
      <c r="AU106" s="139" t="s">
        <v>80</v>
      </c>
      <c r="AY106" s="17" t="s">
        <v>141</v>
      </c>
      <c r="BE106" s="140">
        <f t="shared" si="4"/>
        <v>0</v>
      </c>
      <c r="BF106" s="140">
        <f t="shared" si="5"/>
        <v>0</v>
      </c>
      <c r="BG106" s="140">
        <f t="shared" si="6"/>
        <v>0</v>
      </c>
      <c r="BH106" s="140">
        <f t="shared" si="7"/>
        <v>0</v>
      </c>
      <c r="BI106" s="140">
        <f t="shared" si="8"/>
        <v>0</v>
      </c>
      <c r="BJ106" s="17" t="s">
        <v>15</v>
      </c>
      <c r="BK106" s="140">
        <f t="shared" si="9"/>
        <v>0</v>
      </c>
      <c r="BL106" s="17" t="s">
        <v>86</v>
      </c>
      <c r="BM106" s="139" t="s">
        <v>360</v>
      </c>
    </row>
    <row r="107" spans="2:65" s="1" customFormat="1" ht="21.75" customHeight="1">
      <c r="B107" s="127"/>
      <c r="C107" s="128" t="s">
        <v>72</v>
      </c>
      <c r="D107" s="128" t="s">
        <v>143</v>
      </c>
      <c r="E107" s="129" t="s">
        <v>1282</v>
      </c>
      <c r="F107" s="130" t="s">
        <v>1283</v>
      </c>
      <c r="G107" s="131" t="s">
        <v>639</v>
      </c>
      <c r="H107" s="132">
        <v>9</v>
      </c>
      <c r="I107" s="133"/>
      <c r="J107" s="134">
        <f t="shared" si="0"/>
        <v>0</v>
      </c>
      <c r="K107" s="130" t="s">
        <v>3</v>
      </c>
      <c r="L107" s="32"/>
      <c r="M107" s="135" t="s">
        <v>3</v>
      </c>
      <c r="N107" s="136" t="s">
        <v>43</v>
      </c>
      <c r="P107" s="137">
        <f t="shared" si="1"/>
        <v>0</v>
      </c>
      <c r="Q107" s="137">
        <v>0</v>
      </c>
      <c r="R107" s="137">
        <f t="shared" si="2"/>
        <v>0</v>
      </c>
      <c r="S107" s="137">
        <v>0</v>
      </c>
      <c r="T107" s="138">
        <f t="shared" si="3"/>
        <v>0</v>
      </c>
      <c r="AR107" s="139" t="s">
        <v>86</v>
      </c>
      <c r="AT107" s="139" t="s">
        <v>143</v>
      </c>
      <c r="AU107" s="139" t="s">
        <v>80</v>
      </c>
      <c r="AY107" s="17" t="s">
        <v>141</v>
      </c>
      <c r="BE107" s="140">
        <f t="shared" si="4"/>
        <v>0</v>
      </c>
      <c r="BF107" s="140">
        <f t="shared" si="5"/>
        <v>0</v>
      </c>
      <c r="BG107" s="140">
        <f t="shared" si="6"/>
        <v>0</v>
      </c>
      <c r="BH107" s="140">
        <f t="shared" si="7"/>
        <v>0</v>
      </c>
      <c r="BI107" s="140">
        <f t="shared" si="8"/>
        <v>0</v>
      </c>
      <c r="BJ107" s="17" t="s">
        <v>15</v>
      </c>
      <c r="BK107" s="140">
        <f t="shared" si="9"/>
        <v>0</v>
      </c>
      <c r="BL107" s="17" t="s">
        <v>86</v>
      </c>
      <c r="BM107" s="139" t="s">
        <v>370</v>
      </c>
    </row>
    <row r="108" spans="2:65" s="1" customFormat="1" ht="21.75" customHeight="1">
      <c r="B108" s="127"/>
      <c r="C108" s="128" t="s">
        <v>72</v>
      </c>
      <c r="D108" s="128" t="s">
        <v>143</v>
      </c>
      <c r="E108" s="129" t="s">
        <v>1284</v>
      </c>
      <c r="F108" s="130" t="s">
        <v>1285</v>
      </c>
      <c r="G108" s="131" t="s">
        <v>639</v>
      </c>
      <c r="H108" s="132">
        <v>48</v>
      </c>
      <c r="I108" s="133"/>
      <c r="J108" s="134">
        <f t="shared" si="0"/>
        <v>0</v>
      </c>
      <c r="K108" s="130" t="s">
        <v>3</v>
      </c>
      <c r="L108" s="32"/>
      <c r="M108" s="135" t="s">
        <v>3</v>
      </c>
      <c r="N108" s="136" t="s">
        <v>43</v>
      </c>
      <c r="P108" s="137">
        <f t="shared" si="1"/>
        <v>0</v>
      </c>
      <c r="Q108" s="137">
        <v>0</v>
      </c>
      <c r="R108" s="137">
        <f t="shared" si="2"/>
        <v>0</v>
      </c>
      <c r="S108" s="137">
        <v>0</v>
      </c>
      <c r="T108" s="138">
        <f t="shared" si="3"/>
        <v>0</v>
      </c>
      <c r="AR108" s="139" t="s">
        <v>86</v>
      </c>
      <c r="AT108" s="139" t="s">
        <v>143</v>
      </c>
      <c r="AU108" s="139" t="s">
        <v>80</v>
      </c>
      <c r="AY108" s="17" t="s">
        <v>141</v>
      </c>
      <c r="BE108" s="140">
        <f t="shared" si="4"/>
        <v>0</v>
      </c>
      <c r="BF108" s="140">
        <f t="shared" si="5"/>
        <v>0</v>
      </c>
      <c r="BG108" s="140">
        <f t="shared" si="6"/>
        <v>0</v>
      </c>
      <c r="BH108" s="140">
        <f t="shared" si="7"/>
        <v>0</v>
      </c>
      <c r="BI108" s="140">
        <f t="shared" si="8"/>
        <v>0</v>
      </c>
      <c r="BJ108" s="17" t="s">
        <v>15</v>
      </c>
      <c r="BK108" s="140">
        <f t="shared" si="9"/>
        <v>0</v>
      </c>
      <c r="BL108" s="17" t="s">
        <v>86</v>
      </c>
      <c r="BM108" s="139" t="s">
        <v>380</v>
      </c>
    </row>
    <row r="109" spans="2:65" s="1" customFormat="1" ht="16.5" customHeight="1">
      <c r="B109" s="127"/>
      <c r="C109" s="128" t="s">
        <v>72</v>
      </c>
      <c r="D109" s="128" t="s">
        <v>143</v>
      </c>
      <c r="E109" s="129" t="s">
        <v>1286</v>
      </c>
      <c r="F109" s="130" t="s">
        <v>1287</v>
      </c>
      <c r="G109" s="131" t="s">
        <v>639</v>
      </c>
      <c r="H109" s="132">
        <v>1</v>
      </c>
      <c r="I109" s="133"/>
      <c r="J109" s="134">
        <f t="shared" si="0"/>
        <v>0</v>
      </c>
      <c r="K109" s="130" t="s">
        <v>3</v>
      </c>
      <c r="L109" s="32"/>
      <c r="M109" s="135" t="s">
        <v>3</v>
      </c>
      <c r="N109" s="136" t="s">
        <v>43</v>
      </c>
      <c r="P109" s="137">
        <f t="shared" si="1"/>
        <v>0</v>
      </c>
      <c r="Q109" s="137">
        <v>0</v>
      </c>
      <c r="R109" s="137">
        <f t="shared" si="2"/>
        <v>0</v>
      </c>
      <c r="S109" s="137">
        <v>0</v>
      </c>
      <c r="T109" s="138">
        <f t="shared" si="3"/>
        <v>0</v>
      </c>
      <c r="AR109" s="139" t="s">
        <v>86</v>
      </c>
      <c r="AT109" s="139" t="s">
        <v>143</v>
      </c>
      <c r="AU109" s="139" t="s">
        <v>80</v>
      </c>
      <c r="AY109" s="17" t="s">
        <v>141</v>
      </c>
      <c r="BE109" s="140">
        <f t="shared" si="4"/>
        <v>0</v>
      </c>
      <c r="BF109" s="140">
        <f t="shared" si="5"/>
        <v>0</v>
      </c>
      <c r="BG109" s="140">
        <f t="shared" si="6"/>
        <v>0</v>
      </c>
      <c r="BH109" s="140">
        <f t="shared" si="7"/>
        <v>0</v>
      </c>
      <c r="BI109" s="140">
        <f t="shared" si="8"/>
        <v>0</v>
      </c>
      <c r="BJ109" s="17" t="s">
        <v>15</v>
      </c>
      <c r="BK109" s="140">
        <f t="shared" si="9"/>
        <v>0</v>
      </c>
      <c r="BL109" s="17" t="s">
        <v>86</v>
      </c>
      <c r="BM109" s="139" t="s">
        <v>395</v>
      </c>
    </row>
    <row r="110" spans="2:65" s="1" customFormat="1" ht="16.5" customHeight="1">
      <c r="B110" s="127"/>
      <c r="C110" s="128" t="s">
        <v>72</v>
      </c>
      <c r="D110" s="128" t="s">
        <v>143</v>
      </c>
      <c r="E110" s="129" t="s">
        <v>1288</v>
      </c>
      <c r="F110" s="130" t="s">
        <v>1289</v>
      </c>
      <c r="G110" s="131" t="s">
        <v>639</v>
      </c>
      <c r="H110" s="132">
        <v>4</v>
      </c>
      <c r="I110" s="133"/>
      <c r="J110" s="134">
        <f t="shared" si="0"/>
        <v>0</v>
      </c>
      <c r="K110" s="130" t="s">
        <v>3</v>
      </c>
      <c r="L110" s="32"/>
      <c r="M110" s="135" t="s">
        <v>3</v>
      </c>
      <c r="N110" s="136" t="s">
        <v>43</v>
      </c>
      <c r="P110" s="137">
        <f t="shared" si="1"/>
        <v>0</v>
      </c>
      <c r="Q110" s="137">
        <v>0</v>
      </c>
      <c r="R110" s="137">
        <f t="shared" si="2"/>
        <v>0</v>
      </c>
      <c r="S110" s="137">
        <v>0</v>
      </c>
      <c r="T110" s="138">
        <f t="shared" si="3"/>
        <v>0</v>
      </c>
      <c r="AR110" s="139" t="s">
        <v>86</v>
      </c>
      <c r="AT110" s="139" t="s">
        <v>143</v>
      </c>
      <c r="AU110" s="139" t="s">
        <v>80</v>
      </c>
      <c r="AY110" s="17" t="s">
        <v>141</v>
      </c>
      <c r="BE110" s="140">
        <f t="shared" si="4"/>
        <v>0</v>
      </c>
      <c r="BF110" s="140">
        <f t="shared" si="5"/>
        <v>0</v>
      </c>
      <c r="BG110" s="140">
        <f t="shared" si="6"/>
        <v>0</v>
      </c>
      <c r="BH110" s="140">
        <f t="shared" si="7"/>
        <v>0</v>
      </c>
      <c r="BI110" s="140">
        <f t="shared" si="8"/>
        <v>0</v>
      </c>
      <c r="BJ110" s="17" t="s">
        <v>15</v>
      </c>
      <c r="BK110" s="140">
        <f t="shared" si="9"/>
        <v>0</v>
      </c>
      <c r="BL110" s="17" t="s">
        <v>86</v>
      </c>
      <c r="BM110" s="139" t="s">
        <v>416</v>
      </c>
    </row>
    <row r="111" spans="2:65" s="1" customFormat="1" ht="16.5" customHeight="1">
      <c r="B111" s="127"/>
      <c r="C111" s="128" t="s">
        <v>72</v>
      </c>
      <c r="D111" s="128" t="s">
        <v>143</v>
      </c>
      <c r="E111" s="129" t="s">
        <v>1290</v>
      </c>
      <c r="F111" s="130" t="s">
        <v>1291</v>
      </c>
      <c r="G111" s="131" t="s">
        <v>639</v>
      </c>
      <c r="H111" s="132">
        <v>61</v>
      </c>
      <c r="I111" s="133"/>
      <c r="J111" s="134">
        <f t="shared" si="0"/>
        <v>0</v>
      </c>
      <c r="K111" s="130" t="s">
        <v>3</v>
      </c>
      <c r="L111" s="32"/>
      <c r="M111" s="135" t="s">
        <v>3</v>
      </c>
      <c r="N111" s="136" t="s">
        <v>43</v>
      </c>
      <c r="P111" s="137">
        <f t="shared" si="1"/>
        <v>0</v>
      </c>
      <c r="Q111" s="137">
        <v>0</v>
      </c>
      <c r="R111" s="137">
        <f t="shared" si="2"/>
        <v>0</v>
      </c>
      <c r="S111" s="137">
        <v>0</v>
      </c>
      <c r="T111" s="138">
        <f t="shared" si="3"/>
        <v>0</v>
      </c>
      <c r="AR111" s="139" t="s">
        <v>86</v>
      </c>
      <c r="AT111" s="139" t="s">
        <v>143</v>
      </c>
      <c r="AU111" s="139" t="s">
        <v>80</v>
      </c>
      <c r="AY111" s="17" t="s">
        <v>141</v>
      </c>
      <c r="BE111" s="140">
        <f t="shared" si="4"/>
        <v>0</v>
      </c>
      <c r="BF111" s="140">
        <f t="shared" si="5"/>
        <v>0</v>
      </c>
      <c r="BG111" s="140">
        <f t="shared" si="6"/>
        <v>0</v>
      </c>
      <c r="BH111" s="140">
        <f t="shared" si="7"/>
        <v>0</v>
      </c>
      <c r="BI111" s="140">
        <f t="shared" si="8"/>
        <v>0</v>
      </c>
      <c r="BJ111" s="17" t="s">
        <v>15</v>
      </c>
      <c r="BK111" s="140">
        <f t="shared" si="9"/>
        <v>0</v>
      </c>
      <c r="BL111" s="17" t="s">
        <v>86</v>
      </c>
      <c r="BM111" s="139" t="s">
        <v>426</v>
      </c>
    </row>
    <row r="112" spans="2:65" s="1" customFormat="1" ht="16.5" customHeight="1">
      <c r="B112" s="127"/>
      <c r="C112" s="128" t="s">
        <v>72</v>
      </c>
      <c r="D112" s="128" t="s">
        <v>143</v>
      </c>
      <c r="E112" s="129" t="s">
        <v>1292</v>
      </c>
      <c r="F112" s="130" t="s">
        <v>1293</v>
      </c>
      <c r="G112" s="131" t="s">
        <v>230</v>
      </c>
      <c r="H112" s="132">
        <v>100</v>
      </c>
      <c r="I112" s="133"/>
      <c r="J112" s="134">
        <f t="shared" si="0"/>
        <v>0</v>
      </c>
      <c r="K112" s="130" t="s">
        <v>3</v>
      </c>
      <c r="L112" s="32"/>
      <c r="M112" s="135" t="s">
        <v>3</v>
      </c>
      <c r="N112" s="136" t="s">
        <v>43</v>
      </c>
      <c r="P112" s="137">
        <f t="shared" si="1"/>
        <v>0</v>
      </c>
      <c r="Q112" s="137">
        <v>0</v>
      </c>
      <c r="R112" s="137">
        <f t="shared" si="2"/>
        <v>0</v>
      </c>
      <c r="S112" s="137">
        <v>0</v>
      </c>
      <c r="T112" s="138">
        <f t="shared" si="3"/>
        <v>0</v>
      </c>
      <c r="AR112" s="139" t="s">
        <v>86</v>
      </c>
      <c r="AT112" s="139" t="s">
        <v>143</v>
      </c>
      <c r="AU112" s="139" t="s">
        <v>80</v>
      </c>
      <c r="AY112" s="17" t="s">
        <v>141</v>
      </c>
      <c r="BE112" s="140">
        <f t="shared" si="4"/>
        <v>0</v>
      </c>
      <c r="BF112" s="140">
        <f t="shared" si="5"/>
        <v>0</v>
      </c>
      <c r="BG112" s="140">
        <f t="shared" si="6"/>
        <v>0</v>
      </c>
      <c r="BH112" s="140">
        <f t="shared" si="7"/>
        <v>0</v>
      </c>
      <c r="BI112" s="140">
        <f t="shared" si="8"/>
        <v>0</v>
      </c>
      <c r="BJ112" s="17" t="s">
        <v>15</v>
      </c>
      <c r="BK112" s="140">
        <f t="shared" si="9"/>
        <v>0</v>
      </c>
      <c r="BL112" s="17" t="s">
        <v>86</v>
      </c>
      <c r="BM112" s="139" t="s">
        <v>436</v>
      </c>
    </row>
    <row r="113" spans="2:65" s="1" customFormat="1" ht="16.5" customHeight="1">
      <c r="B113" s="127"/>
      <c r="C113" s="128" t="s">
        <v>72</v>
      </c>
      <c r="D113" s="128" t="s">
        <v>143</v>
      </c>
      <c r="E113" s="129" t="s">
        <v>1294</v>
      </c>
      <c r="F113" s="130" t="s">
        <v>1295</v>
      </c>
      <c r="G113" s="131" t="s">
        <v>230</v>
      </c>
      <c r="H113" s="132">
        <v>120</v>
      </c>
      <c r="I113" s="133"/>
      <c r="J113" s="134">
        <f t="shared" si="0"/>
        <v>0</v>
      </c>
      <c r="K113" s="130" t="s">
        <v>3</v>
      </c>
      <c r="L113" s="32"/>
      <c r="M113" s="135" t="s">
        <v>3</v>
      </c>
      <c r="N113" s="136" t="s">
        <v>43</v>
      </c>
      <c r="P113" s="137">
        <f t="shared" si="1"/>
        <v>0</v>
      </c>
      <c r="Q113" s="137">
        <v>0</v>
      </c>
      <c r="R113" s="137">
        <f t="shared" si="2"/>
        <v>0</v>
      </c>
      <c r="S113" s="137">
        <v>0</v>
      </c>
      <c r="T113" s="138">
        <f t="shared" si="3"/>
        <v>0</v>
      </c>
      <c r="AR113" s="139" t="s">
        <v>86</v>
      </c>
      <c r="AT113" s="139" t="s">
        <v>143</v>
      </c>
      <c r="AU113" s="139" t="s">
        <v>80</v>
      </c>
      <c r="AY113" s="17" t="s">
        <v>141</v>
      </c>
      <c r="BE113" s="140">
        <f t="shared" si="4"/>
        <v>0</v>
      </c>
      <c r="BF113" s="140">
        <f t="shared" si="5"/>
        <v>0</v>
      </c>
      <c r="BG113" s="140">
        <f t="shared" si="6"/>
        <v>0</v>
      </c>
      <c r="BH113" s="140">
        <f t="shared" si="7"/>
        <v>0</v>
      </c>
      <c r="BI113" s="140">
        <f t="shared" si="8"/>
        <v>0</v>
      </c>
      <c r="BJ113" s="17" t="s">
        <v>15</v>
      </c>
      <c r="BK113" s="140">
        <f t="shared" si="9"/>
        <v>0</v>
      </c>
      <c r="BL113" s="17" t="s">
        <v>86</v>
      </c>
      <c r="BM113" s="139" t="s">
        <v>446</v>
      </c>
    </row>
    <row r="114" spans="2:65" s="1" customFormat="1" ht="16.5" customHeight="1">
      <c r="B114" s="127"/>
      <c r="C114" s="128" t="s">
        <v>72</v>
      </c>
      <c r="D114" s="128" t="s">
        <v>143</v>
      </c>
      <c r="E114" s="129" t="s">
        <v>1296</v>
      </c>
      <c r="F114" s="130" t="s">
        <v>1297</v>
      </c>
      <c r="G114" s="131" t="s">
        <v>230</v>
      </c>
      <c r="H114" s="132">
        <v>150</v>
      </c>
      <c r="I114" s="133"/>
      <c r="J114" s="134">
        <f t="shared" si="0"/>
        <v>0</v>
      </c>
      <c r="K114" s="130" t="s">
        <v>3</v>
      </c>
      <c r="L114" s="32"/>
      <c r="M114" s="135" t="s">
        <v>3</v>
      </c>
      <c r="N114" s="136" t="s">
        <v>43</v>
      </c>
      <c r="P114" s="137">
        <f t="shared" si="1"/>
        <v>0</v>
      </c>
      <c r="Q114" s="137">
        <v>0</v>
      </c>
      <c r="R114" s="137">
        <f t="shared" si="2"/>
        <v>0</v>
      </c>
      <c r="S114" s="137">
        <v>0</v>
      </c>
      <c r="T114" s="138">
        <f t="shared" si="3"/>
        <v>0</v>
      </c>
      <c r="AR114" s="139" t="s">
        <v>86</v>
      </c>
      <c r="AT114" s="139" t="s">
        <v>143</v>
      </c>
      <c r="AU114" s="139" t="s">
        <v>80</v>
      </c>
      <c r="AY114" s="17" t="s">
        <v>141</v>
      </c>
      <c r="BE114" s="140">
        <f t="shared" si="4"/>
        <v>0</v>
      </c>
      <c r="BF114" s="140">
        <f t="shared" si="5"/>
        <v>0</v>
      </c>
      <c r="BG114" s="140">
        <f t="shared" si="6"/>
        <v>0</v>
      </c>
      <c r="BH114" s="140">
        <f t="shared" si="7"/>
        <v>0</v>
      </c>
      <c r="BI114" s="140">
        <f t="shared" si="8"/>
        <v>0</v>
      </c>
      <c r="BJ114" s="17" t="s">
        <v>15</v>
      </c>
      <c r="BK114" s="140">
        <f t="shared" si="9"/>
        <v>0</v>
      </c>
      <c r="BL114" s="17" t="s">
        <v>86</v>
      </c>
      <c r="BM114" s="139" t="s">
        <v>159</v>
      </c>
    </row>
    <row r="115" spans="2:65" s="1" customFormat="1" ht="16.5" customHeight="1">
      <c r="B115" s="127"/>
      <c r="C115" s="128" t="s">
        <v>72</v>
      </c>
      <c r="D115" s="128" t="s">
        <v>143</v>
      </c>
      <c r="E115" s="129" t="s">
        <v>1298</v>
      </c>
      <c r="F115" s="130" t="s">
        <v>1299</v>
      </c>
      <c r="G115" s="131" t="s">
        <v>230</v>
      </c>
      <c r="H115" s="132">
        <v>30</v>
      </c>
      <c r="I115" s="133"/>
      <c r="J115" s="134">
        <f t="shared" si="0"/>
        <v>0</v>
      </c>
      <c r="K115" s="130" t="s">
        <v>3</v>
      </c>
      <c r="L115" s="32"/>
      <c r="M115" s="135" t="s">
        <v>3</v>
      </c>
      <c r="N115" s="136" t="s">
        <v>43</v>
      </c>
      <c r="P115" s="137">
        <f t="shared" si="1"/>
        <v>0</v>
      </c>
      <c r="Q115" s="137">
        <v>0</v>
      </c>
      <c r="R115" s="137">
        <f t="shared" si="2"/>
        <v>0</v>
      </c>
      <c r="S115" s="137">
        <v>0</v>
      </c>
      <c r="T115" s="138">
        <f t="shared" si="3"/>
        <v>0</v>
      </c>
      <c r="AR115" s="139" t="s">
        <v>86</v>
      </c>
      <c r="AT115" s="139" t="s">
        <v>143</v>
      </c>
      <c r="AU115" s="139" t="s">
        <v>80</v>
      </c>
      <c r="AY115" s="17" t="s">
        <v>141</v>
      </c>
      <c r="BE115" s="140">
        <f t="shared" si="4"/>
        <v>0</v>
      </c>
      <c r="BF115" s="140">
        <f t="shared" si="5"/>
        <v>0</v>
      </c>
      <c r="BG115" s="140">
        <f t="shared" si="6"/>
        <v>0</v>
      </c>
      <c r="BH115" s="140">
        <f t="shared" si="7"/>
        <v>0</v>
      </c>
      <c r="BI115" s="140">
        <f t="shared" si="8"/>
        <v>0</v>
      </c>
      <c r="BJ115" s="17" t="s">
        <v>15</v>
      </c>
      <c r="BK115" s="140">
        <f t="shared" si="9"/>
        <v>0</v>
      </c>
      <c r="BL115" s="17" t="s">
        <v>86</v>
      </c>
      <c r="BM115" s="139" t="s">
        <v>487</v>
      </c>
    </row>
    <row r="116" spans="2:65" s="1" customFormat="1" ht="16.5" customHeight="1">
      <c r="B116" s="127"/>
      <c r="C116" s="128" t="s">
        <v>72</v>
      </c>
      <c r="D116" s="128" t="s">
        <v>143</v>
      </c>
      <c r="E116" s="129" t="s">
        <v>1300</v>
      </c>
      <c r="F116" s="130" t="s">
        <v>1301</v>
      </c>
      <c r="G116" s="131" t="s">
        <v>230</v>
      </c>
      <c r="H116" s="132">
        <v>490</v>
      </c>
      <c r="I116" s="133"/>
      <c r="J116" s="134">
        <f t="shared" si="0"/>
        <v>0</v>
      </c>
      <c r="K116" s="130" t="s">
        <v>3</v>
      </c>
      <c r="L116" s="32"/>
      <c r="M116" s="135" t="s">
        <v>3</v>
      </c>
      <c r="N116" s="136" t="s">
        <v>43</v>
      </c>
      <c r="P116" s="137">
        <f t="shared" si="1"/>
        <v>0</v>
      </c>
      <c r="Q116" s="137">
        <v>0</v>
      </c>
      <c r="R116" s="137">
        <f t="shared" si="2"/>
        <v>0</v>
      </c>
      <c r="S116" s="137">
        <v>0</v>
      </c>
      <c r="T116" s="138">
        <f t="shared" si="3"/>
        <v>0</v>
      </c>
      <c r="AR116" s="139" t="s">
        <v>86</v>
      </c>
      <c r="AT116" s="139" t="s">
        <v>143</v>
      </c>
      <c r="AU116" s="139" t="s">
        <v>80</v>
      </c>
      <c r="AY116" s="17" t="s">
        <v>141</v>
      </c>
      <c r="BE116" s="140">
        <f t="shared" si="4"/>
        <v>0</v>
      </c>
      <c r="BF116" s="140">
        <f t="shared" si="5"/>
        <v>0</v>
      </c>
      <c r="BG116" s="140">
        <f t="shared" si="6"/>
        <v>0</v>
      </c>
      <c r="BH116" s="140">
        <f t="shared" si="7"/>
        <v>0</v>
      </c>
      <c r="BI116" s="140">
        <f t="shared" si="8"/>
        <v>0</v>
      </c>
      <c r="BJ116" s="17" t="s">
        <v>15</v>
      </c>
      <c r="BK116" s="140">
        <f t="shared" si="9"/>
        <v>0</v>
      </c>
      <c r="BL116" s="17" t="s">
        <v>86</v>
      </c>
      <c r="BM116" s="139" t="s">
        <v>498</v>
      </c>
    </row>
    <row r="117" spans="2:65" s="1" customFormat="1" ht="16.5" customHeight="1">
      <c r="B117" s="127"/>
      <c r="C117" s="128" t="s">
        <v>72</v>
      </c>
      <c r="D117" s="128" t="s">
        <v>143</v>
      </c>
      <c r="E117" s="129" t="s">
        <v>1302</v>
      </c>
      <c r="F117" s="130" t="s">
        <v>1303</v>
      </c>
      <c r="G117" s="131" t="s">
        <v>230</v>
      </c>
      <c r="H117" s="132">
        <v>320</v>
      </c>
      <c r="I117" s="133"/>
      <c r="J117" s="134">
        <f t="shared" si="0"/>
        <v>0</v>
      </c>
      <c r="K117" s="130" t="s">
        <v>3</v>
      </c>
      <c r="L117" s="32"/>
      <c r="M117" s="135" t="s">
        <v>3</v>
      </c>
      <c r="N117" s="136" t="s">
        <v>43</v>
      </c>
      <c r="P117" s="137">
        <f t="shared" si="1"/>
        <v>0</v>
      </c>
      <c r="Q117" s="137">
        <v>0</v>
      </c>
      <c r="R117" s="137">
        <f t="shared" si="2"/>
        <v>0</v>
      </c>
      <c r="S117" s="137">
        <v>0</v>
      </c>
      <c r="T117" s="138">
        <f t="shared" si="3"/>
        <v>0</v>
      </c>
      <c r="AR117" s="139" t="s">
        <v>86</v>
      </c>
      <c r="AT117" s="139" t="s">
        <v>143</v>
      </c>
      <c r="AU117" s="139" t="s">
        <v>80</v>
      </c>
      <c r="AY117" s="17" t="s">
        <v>141</v>
      </c>
      <c r="BE117" s="140">
        <f t="shared" si="4"/>
        <v>0</v>
      </c>
      <c r="BF117" s="140">
        <f t="shared" si="5"/>
        <v>0</v>
      </c>
      <c r="BG117" s="140">
        <f t="shared" si="6"/>
        <v>0</v>
      </c>
      <c r="BH117" s="140">
        <f t="shared" si="7"/>
        <v>0</v>
      </c>
      <c r="BI117" s="140">
        <f t="shared" si="8"/>
        <v>0</v>
      </c>
      <c r="BJ117" s="17" t="s">
        <v>15</v>
      </c>
      <c r="BK117" s="140">
        <f t="shared" si="9"/>
        <v>0</v>
      </c>
      <c r="BL117" s="17" t="s">
        <v>86</v>
      </c>
      <c r="BM117" s="139" t="s">
        <v>514</v>
      </c>
    </row>
    <row r="118" spans="2:65" s="1" customFormat="1" ht="16.5" customHeight="1">
      <c r="B118" s="127"/>
      <c r="C118" s="128" t="s">
        <v>72</v>
      </c>
      <c r="D118" s="128" t="s">
        <v>143</v>
      </c>
      <c r="E118" s="129" t="s">
        <v>1304</v>
      </c>
      <c r="F118" s="130" t="s">
        <v>1305</v>
      </c>
      <c r="G118" s="131" t="s">
        <v>230</v>
      </c>
      <c r="H118" s="132">
        <v>35</v>
      </c>
      <c r="I118" s="133"/>
      <c r="J118" s="134">
        <f t="shared" si="0"/>
        <v>0</v>
      </c>
      <c r="K118" s="130" t="s">
        <v>3</v>
      </c>
      <c r="L118" s="32"/>
      <c r="M118" s="135" t="s">
        <v>3</v>
      </c>
      <c r="N118" s="136" t="s">
        <v>43</v>
      </c>
      <c r="P118" s="137">
        <f t="shared" si="1"/>
        <v>0</v>
      </c>
      <c r="Q118" s="137">
        <v>0</v>
      </c>
      <c r="R118" s="137">
        <f t="shared" si="2"/>
        <v>0</v>
      </c>
      <c r="S118" s="137">
        <v>0</v>
      </c>
      <c r="T118" s="138">
        <f t="shared" si="3"/>
        <v>0</v>
      </c>
      <c r="AR118" s="139" t="s">
        <v>86</v>
      </c>
      <c r="AT118" s="139" t="s">
        <v>143</v>
      </c>
      <c r="AU118" s="139" t="s">
        <v>80</v>
      </c>
      <c r="AY118" s="17" t="s">
        <v>141</v>
      </c>
      <c r="BE118" s="140">
        <f t="shared" si="4"/>
        <v>0</v>
      </c>
      <c r="BF118" s="140">
        <f t="shared" si="5"/>
        <v>0</v>
      </c>
      <c r="BG118" s="140">
        <f t="shared" si="6"/>
        <v>0</v>
      </c>
      <c r="BH118" s="140">
        <f t="shared" si="7"/>
        <v>0</v>
      </c>
      <c r="BI118" s="140">
        <f t="shared" si="8"/>
        <v>0</v>
      </c>
      <c r="BJ118" s="17" t="s">
        <v>15</v>
      </c>
      <c r="BK118" s="140">
        <f t="shared" si="9"/>
        <v>0</v>
      </c>
      <c r="BL118" s="17" t="s">
        <v>86</v>
      </c>
      <c r="BM118" s="139" t="s">
        <v>530</v>
      </c>
    </row>
    <row r="119" spans="2:65" s="1" customFormat="1" ht="16.5" customHeight="1">
      <c r="B119" s="127"/>
      <c r="C119" s="128" t="s">
        <v>72</v>
      </c>
      <c r="D119" s="128" t="s">
        <v>143</v>
      </c>
      <c r="E119" s="129" t="s">
        <v>1306</v>
      </c>
      <c r="F119" s="130" t="s">
        <v>1307</v>
      </c>
      <c r="G119" s="131" t="s">
        <v>230</v>
      </c>
      <c r="H119" s="132">
        <v>25</v>
      </c>
      <c r="I119" s="133"/>
      <c r="J119" s="134">
        <f t="shared" si="0"/>
        <v>0</v>
      </c>
      <c r="K119" s="130" t="s">
        <v>3</v>
      </c>
      <c r="L119" s="32"/>
      <c r="M119" s="135" t="s">
        <v>3</v>
      </c>
      <c r="N119" s="136" t="s">
        <v>43</v>
      </c>
      <c r="P119" s="137">
        <f t="shared" si="1"/>
        <v>0</v>
      </c>
      <c r="Q119" s="137">
        <v>0</v>
      </c>
      <c r="R119" s="137">
        <f t="shared" si="2"/>
        <v>0</v>
      </c>
      <c r="S119" s="137">
        <v>0</v>
      </c>
      <c r="T119" s="138">
        <f t="shared" si="3"/>
        <v>0</v>
      </c>
      <c r="AR119" s="139" t="s">
        <v>86</v>
      </c>
      <c r="AT119" s="139" t="s">
        <v>143</v>
      </c>
      <c r="AU119" s="139" t="s">
        <v>80</v>
      </c>
      <c r="AY119" s="17" t="s">
        <v>141</v>
      </c>
      <c r="BE119" s="140">
        <f t="shared" si="4"/>
        <v>0</v>
      </c>
      <c r="BF119" s="140">
        <f t="shared" si="5"/>
        <v>0</v>
      </c>
      <c r="BG119" s="140">
        <f t="shared" si="6"/>
        <v>0</v>
      </c>
      <c r="BH119" s="140">
        <f t="shared" si="7"/>
        <v>0</v>
      </c>
      <c r="BI119" s="140">
        <f t="shared" si="8"/>
        <v>0</v>
      </c>
      <c r="BJ119" s="17" t="s">
        <v>15</v>
      </c>
      <c r="BK119" s="140">
        <f t="shared" si="9"/>
        <v>0</v>
      </c>
      <c r="BL119" s="17" t="s">
        <v>86</v>
      </c>
      <c r="BM119" s="139" t="s">
        <v>541</v>
      </c>
    </row>
    <row r="120" spans="2:65" s="1" customFormat="1" ht="16.5" customHeight="1">
      <c r="B120" s="127"/>
      <c r="C120" s="128" t="s">
        <v>72</v>
      </c>
      <c r="D120" s="128" t="s">
        <v>143</v>
      </c>
      <c r="E120" s="129" t="s">
        <v>1308</v>
      </c>
      <c r="F120" s="130" t="s">
        <v>1309</v>
      </c>
      <c r="G120" s="131" t="s">
        <v>230</v>
      </c>
      <c r="H120" s="132">
        <v>80</v>
      </c>
      <c r="I120" s="133"/>
      <c r="J120" s="134">
        <f t="shared" si="0"/>
        <v>0</v>
      </c>
      <c r="K120" s="130" t="s">
        <v>3</v>
      </c>
      <c r="L120" s="32"/>
      <c r="M120" s="135" t="s">
        <v>3</v>
      </c>
      <c r="N120" s="136" t="s">
        <v>43</v>
      </c>
      <c r="P120" s="137">
        <f t="shared" si="1"/>
        <v>0</v>
      </c>
      <c r="Q120" s="137">
        <v>0</v>
      </c>
      <c r="R120" s="137">
        <f t="shared" si="2"/>
        <v>0</v>
      </c>
      <c r="S120" s="137">
        <v>0</v>
      </c>
      <c r="T120" s="138">
        <f t="shared" si="3"/>
        <v>0</v>
      </c>
      <c r="AR120" s="139" t="s">
        <v>86</v>
      </c>
      <c r="AT120" s="139" t="s">
        <v>143</v>
      </c>
      <c r="AU120" s="139" t="s">
        <v>80</v>
      </c>
      <c r="AY120" s="17" t="s">
        <v>141</v>
      </c>
      <c r="BE120" s="140">
        <f t="shared" si="4"/>
        <v>0</v>
      </c>
      <c r="BF120" s="140">
        <f t="shared" si="5"/>
        <v>0</v>
      </c>
      <c r="BG120" s="140">
        <f t="shared" si="6"/>
        <v>0</v>
      </c>
      <c r="BH120" s="140">
        <f t="shared" si="7"/>
        <v>0</v>
      </c>
      <c r="BI120" s="140">
        <f t="shared" si="8"/>
        <v>0</v>
      </c>
      <c r="BJ120" s="17" t="s">
        <v>15</v>
      </c>
      <c r="BK120" s="140">
        <f t="shared" si="9"/>
        <v>0</v>
      </c>
      <c r="BL120" s="17" t="s">
        <v>86</v>
      </c>
      <c r="BM120" s="139" t="s">
        <v>414</v>
      </c>
    </row>
    <row r="121" spans="2:65" s="1" customFormat="1" ht="16.5" customHeight="1">
      <c r="B121" s="127"/>
      <c r="C121" s="128" t="s">
        <v>72</v>
      </c>
      <c r="D121" s="128" t="s">
        <v>143</v>
      </c>
      <c r="E121" s="129" t="s">
        <v>1310</v>
      </c>
      <c r="F121" s="130" t="s">
        <v>1311</v>
      </c>
      <c r="G121" s="131" t="s">
        <v>230</v>
      </c>
      <c r="H121" s="132">
        <v>30</v>
      </c>
      <c r="I121" s="133"/>
      <c r="J121" s="134">
        <f t="shared" si="0"/>
        <v>0</v>
      </c>
      <c r="K121" s="130" t="s">
        <v>3</v>
      </c>
      <c r="L121" s="32"/>
      <c r="M121" s="135" t="s">
        <v>3</v>
      </c>
      <c r="N121" s="136" t="s">
        <v>43</v>
      </c>
      <c r="P121" s="137">
        <f t="shared" si="1"/>
        <v>0</v>
      </c>
      <c r="Q121" s="137">
        <v>0</v>
      </c>
      <c r="R121" s="137">
        <f t="shared" si="2"/>
        <v>0</v>
      </c>
      <c r="S121" s="137">
        <v>0</v>
      </c>
      <c r="T121" s="138">
        <f t="shared" si="3"/>
        <v>0</v>
      </c>
      <c r="AR121" s="139" t="s">
        <v>86</v>
      </c>
      <c r="AT121" s="139" t="s">
        <v>143</v>
      </c>
      <c r="AU121" s="139" t="s">
        <v>80</v>
      </c>
      <c r="AY121" s="17" t="s">
        <v>141</v>
      </c>
      <c r="BE121" s="140">
        <f t="shared" si="4"/>
        <v>0</v>
      </c>
      <c r="BF121" s="140">
        <f t="shared" si="5"/>
        <v>0</v>
      </c>
      <c r="BG121" s="140">
        <f t="shared" si="6"/>
        <v>0</v>
      </c>
      <c r="BH121" s="140">
        <f t="shared" si="7"/>
        <v>0</v>
      </c>
      <c r="BI121" s="140">
        <f t="shared" si="8"/>
        <v>0</v>
      </c>
      <c r="BJ121" s="17" t="s">
        <v>15</v>
      </c>
      <c r="BK121" s="140">
        <f t="shared" si="9"/>
        <v>0</v>
      </c>
      <c r="BL121" s="17" t="s">
        <v>86</v>
      </c>
      <c r="BM121" s="139" t="s">
        <v>561</v>
      </c>
    </row>
    <row r="122" spans="2:65" s="1" customFormat="1" ht="16.5" customHeight="1">
      <c r="B122" s="127"/>
      <c r="C122" s="128" t="s">
        <v>72</v>
      </c>
      <c r="D122" s="128" t="s">
        <v>143</v>
      </c>
      <c r="E122" s="129" t="s">
        <v>1312</v>
      </c>
      <c r="F122" s="130" t="s">
        <v>1313</v>
      </c>
      <c r="G122" s="131" t="s">
        <v>230</v>
      </c>
      <c r="H122" s="132">
        <v>50</v>
      </c>
      <c r="I122" s="133"/>
      <c r="J122" s="134">
        <f t="shared" si="0"/>
        <v>0</v>
      </c>
      <c r="K122" s="130" t="s">
        <v>3</v>
      </c>
      <c r="L122" s="32"/>
      <c r="M122" s="135" t="s">
        <v>3</v>
      </c>
      <c r="N122" s="136" t="s">
        <v>43</v>
      </c>
      <c r="P122" s="137">
        <f t="shared" si="1"/>
        <v>0</v>
      </c>
      <c r="Q122" s="137">
        <v>0</v>
      </c>
      <c r="R122" s="137">
        <f t="shared" si="2"/>
        <v>0</v>
      </c>
      <c r="S122" s="137">
        <v>0</v>
      </c>
      <c r="T122" s="138">
        <f t="shared" si="3"/>
        <v>0</v>
      </c>
      <c r="AR122" s="139" t="s">
        <v>86</v>
      </c>
      <c r="AT122" s="139" t="s">
        <v>143</v>
      </c>
      <c r="AU122" s="139" t="s">
        <v>80</v>
      </c>
      <c r="AY122" s="17" t="s">
        <v>141</v>
      </c>
      <c r="BE122" s="140">
        <f t="shared" si="4"/>
        <v>0</v>
      </c>
      <c r="BF122" s="140">
        <f t="shared" si="5"/>
        <v>0</v>
      </c>
      <c r="BG122" s="140">
        <f t="shared" si="6"/>
        <v>0</v>
      </c>
      <c r="BH122" s="140">
        <f t="shared" si="7"/>
        <v>0</v>
      </c>
      <c r="BI122" s="140">
        <f t="shared" si="8"/>
        <v>0</v>
      </c>
      <c r="BJ122" s="17" t="s">
        <v>15</v>
      </c>
      <c r="BK122" s="140">
        <f t="shared" si="9"/>
        <v>0</v>
      </c>
      <c r="BL122" s="17" t="s">
        <v>86</v>
      </c>
      <c r="BM122" s="139" t="s">
        <v>593</v>
      </c>
    </row>
    <row r="123" spans="2:65" s="1" customFormat="1" ht="16.5" customHeight="1">
      <c r="B123" s="127"/>
      <c r="C123" s="128" t="s">
        <v>72</v>
      </c>
      <c r="D123" s="128" t="s">
        <v>143</v>
      </c>
      <c r="E123" s="129" t="s">
        <v>1314</v>
      </c>
      <c r="F123" s="130" t="s">
        <v>1315</v>
      </c>
      <c r="G123" s="131" t="s">
        <v>230</v>
      </c>
      <c r="H123" s="132">
        <v>70</v>
      </c>
      <c r="I123" s="133"/>
      <c r="J123" s="134">
        <f t="shared" si="0"/>
        <v>0</v>
      </c>
      <c r="K123" s="130" t="s">
        <v>3</v>
      </c>
      <c r="L123" s="32"/>
      <c r="M123" s="135" t="s">
        <v>3</v>
      </c>
      <c r="N123" s="136" t="s">
        <v>43</v>
      </c>
      <c r="P123" s="137">
        <f t="shared" si="1"/>
        <v>0</v>
      </c>
      <c r="Q123" s="137">
        <v>0</v>
      </c>
      <c r="R123" s="137">
        <f t="shared" si="2"/>
        <v>0</v>
      </c>
      <c r="S123" s="137">
        <v>0</v>
      </c>
      <c r="T123" s="138">
        <f t="shared" si="3"/>
        <v>0</v>
      </c>
      <c r="AR123" s="139" t="s">
        <v>86</v>
      </c>
      <c r="AT123" s="139" t="s">
        <v>143</v>
      </c>
      <c r="AU123" s="139" t="s">
        <v>80</v>
      </c>
      <c r="AY123" s="17" t="s">
        <v>141</v>
      </c>
      <c r="BE123" s="140">
        <f t="shared" si="4"/>
        <v>0</v>
      </c>
      <c r="BF123" s="140">
        <f t="shared" si="5"/>
        <v>0</v>
      </c>
      <c r="BG123" s="140">
        <f t="shared" si="6"/>
        <v>0</v>
      </c>
      <c r="BH123" s="140">
        <f t="shared" si="7"/>
        <v>0</v>
      </c>
      <c r="BI123" s="140">
        <f t="shared" si="8"/>
        <v>0</v>
      </c>
      <c r="BJ123" s="17" t="s">
        <v>15</v>
      </c>
      <c r="BK123" s="140">
        <f t="shared" si="9"/>
        <v>0</v>
      </c>
      <c r="BL123" s="17" t="s">
        <v>86</v>
      </c>
      <c r="BM123" s="139" t="s">
        <v>604</v>
      </c>
    </row>
    <row r="124" spans="2:65" s="1" customFormat="1" ht="16.5" customHeight="1">
      <c r="B124" s="127"/>
      <c r="C124" s="128" t="s">
        <v>72</v>
      </c>
      <c r="D124" s="128" t="s">
        <v>143</v>
      </c>
      <c r="E124" s="129" t="s">
        <v>1316</v>
      </c>
      <c r="F124" s="130" t="s">
        <v>1317</v>
      </c>
      <c r="G124" s="131" t="s">
        <v>230</v>
      </c>
      <c r="H124" s="132">
        <v>50</v>
      </c>
      <c r="I124" s="133"/>
      <c r="J124" s="134">
        <f t="shared" si="0"/>
        <v>0</v>
      </c>
      <c r="K124" s="130" t="s">
        <v>3</v>
      </c>
      <c r="L124" s="32"/>
      <c r="M124" s="135" t="s">
        <v>3</v>
      </c>
      <c r="N124" s="136" t="s">
        <v>43</v>
      </c>
      <c r="P124" s="137">
        <f t="shared" si="1"/>
        <v>0</v>
      </c>
      <c r="Q124" s="137">
        <v>0</v>
      </c>
      <c r="R124" s="137">
        <f t="shared" si="2"/>
        <v>0</v>
      </c>
      <c r="S124" s="137">
        <v>0</v>
      </c>
      <c r="T124" s="138">
        <f t="shared" si="3"/>
        <v>0</v>
      </c>
      <c r="AR124" s="139" t="s">
        <v>86</v>
      </c>
      <c r="AT124" s="139" t="s">
        <v>143</v>
      </c>
      <c r="AU124" s="139" t="s">
        <v>80</v>
      </c>
      <c r="AY124" s="17" t="s">
        <v>141</v>
      </c>
      <c r="BE124" s="140">
        <f t="shared" si="4"/>
        <v>0</v>
      </c>
      <c r="BF124" s="140">
        <f t="shared" si="5"/>
        <v>0</v>
      </c>
      <c r="BG124" s="140">
        <f t="shared" si="6"/>
        <v>0</v>
      </c>
      <c r="BH124" s="140">
        <f t="shared" si="7"/>
        <v>0</v>
      </c>
      <c r="BI124" s="140">
        <f t="shared" si="8"/>
        <v>0</v>
      </c>
      <c r="BJ124" s="17" t="s">
        <v>15</v>
      </c>
      <c r="BK124" s="140">
        <f t="shared" si="9"/>
        <v>0</v>
      </c>
      <c r="BL124" s="17" t="s">
        <v>86</v>
      </c>
      <c r="BM124" s="139" t="s">
        <v>614</v>
      </c>
    </row>
    <row r="125" spans="2:65" s="1" customFormat="1" ht="21.75" customHeight="1">
      <c r="B125" s="127"/>
      <c r="C125" s="128" t="s">
        <v>72</v>
      </c>
      <c r="D125" s="128" t="s">
        <v>143</v>
      </c>
      <c r="E125" s="129" t="s">
        <v>1318</v>
      </c>
      <c r="F125" s="130" t="s">
        <v>1319</v>
      </c>
      <c r="G125" s="131" t="s">
        <v>639</v>
      </c>
      <c r="H125" s="132">
        <v>300</v>
      </c>
      <c r="I125" s="133"/>
      <c r="J125" s="134">
        <f t="shared" si="0"/>
        <v>0</v>
      </c>
      <c r="K125" s="130" t="s">
        <v>3</v>
      </c>
      <c r="L125" s="32"/>
      <c r="M125" s="135" t="s">
        <v>3</v>
      </c>
      <c r="N125" s="136" t="s">
        <v>43</v>
      </c>
      <c r="P125" s="137">
        <f t="shared" si="1"/>
        <v>0</v>
      </c>
      <c r="Q125" s="137">
        <v>0</v>
      </c>
      <c r="R125" s="137">
        <f t="shared" si="2"/>
        <v>0</v>
      </c>
      <c r="S125" s="137">
        <v>0</v>
      </c>
      <c r="T125" s="138">
        <f t="shared" si="3"/>
        <v>0</v>
      </c>
      <c r="AR125" s="139" t="s">
        <v>86</v>
      </c>
      <c r="AT125" s="139" t="s">
        <v>143</v>
      </c>
      <c r="AU125" s="139" t="s">
        <v>80</v>
      </c>
      <c r="AY125" s="17" t="s">
        <v>141</v>
      </c>
      <c r="BE125" s="140">
        <f t="shared" si="4"/>
        <v>0</v>
      </c>
      <c r="BF125" s="140">
        <f t="shared" si="5"/>
        <v>0</v>
      </c>
      <c r="BG125" s="140">
        <f t="shared" si="6"/>
        <v>0</v>
      </c>
      <c r="BH125" s="140">
        <f t="shared" si="7"/>
        <v>0</v>
      </c>
      <c r="BI125" s="140">
        <f t="shared" si="8"/>
        <v>0</v>
      </c>
      <c r="BJ125" s="17" t="s">
        <v>15</v>
      </c>
      <c r="BK125" s="140">
        <f t="shared" si="9"/>
        <v>0</v>
      </c>
      <c r="BL125" s="17" t="s">
        <v>86</v>
      </c>
      <c r="BM125" s="139" t="s">
        <v>628</v>
      </c>
    </row>
    <row r="126" spans="2:65" s="1" customFormat="1" ht="16.5" customHeight="1">
      <c r="B126" s="127"/>
      <c r="C126" s="128" t="s">
        <v>72</v>
      </c>
      <c r="D126" s="128" t="s">
        <v>143</v>
      </c>
      <c r="E126" s="129" t="s">
        <v>1320</v>
      </c>
      <c r="F126" s="130" t="s">
        <v>1321</v>
      </c>
      <c r="G126" s="131" t="s">
        <v>639</v>
      </c>
      <c r="H126" s="132">
        <v>6</v>
      </c>
      <c r="I126" s="133"/>
      <c r="J126" s="134">
        <f t="shared" si="0"/>
        <v>0</v>
      </c>
      <c r="K126" s="130" t="s">
        <v>3</v>
      </c>
      <c r="L126" s="32"/>
      <c r="M126" s="135" t="s">
        <v>3</v>
      </c>
      <c r="N126" s="136" t="s">
        <v>43</v>
      </c>
      <c r="P126" s="137">
        <f t="shared" si="1"/>
        <v>0</v>
      </c>
      <c r="Q126" s="137">
        <v>0</v>
      </c>
      <c r="R126" s="137">
        <f t="shared" si="2"/>
        <v>0</v>
      </c>
      <c r="S126" s="137">
        <v>0</v>
      </c>
      <c r="T126" s="138">
        <f t="shared" si="3"/>
        <v>0</v>
      </c>
      <c r="AR126" s="139" t="s">
        <v>86</v>
      </c>
      <c r="AT126" s="139" t="s">
        <v>143</v>
      </c>
      <c r="AU126" s="139" t="s">
        <v>80</v>
      </c>
      <c r="AY126" s="17" t="s">
        <v>141</v>
      </c>
      <c r="BE126" s="140">
        <f t="shared" si="4"/>
        <v>0</v>
      </c>
      <c r="BF126" s="140">
        <f t="shared" si="5"/>
        <v>0</v>
      </c>
      <c r="BG126" s="140">
        <f t="shared" si="6"/>
        <v>0</v>
      </c>
      <c r="BH126" s="140">
        <f t="shared" si="7"/>
        <v>0</v>
      </c>
      <c r="BI126" s="140">
        <f t="shared" si="8"/>
        <v>0</v>
      </c>
      <c r="BJ126" s="17" t="s">
        <v>15</v>
      </c>
      <c r="BK126" s="140">
        <f t="shared" si="9"/>
        <v>0</v>
      </c>
      <c r="BL126" s="17" t="s">
        <v>86</v>
      </c>
      <c r="BM126" s="139" t="s">
        <v>641</v>
      </c>
    </row>
    <row r="127" spans="2:65" s="1" customFormat="1" ht="16.5" customHeight="1">
      <c r="B127" s="127"/>
      <c r="C127" s="128" t="s">
        <v>72</v>
      </c>
      <c r="D127" s="128" t="s">
        <v>143</v>
      </c>
      <c r="E127" s="129" t="s">
        <v>1322</v>
      </c>
      <c r="F127" s="130" t="s">
        <v>1323</v>
      </c>
      <c r="G127" s="131" t="s">
        <v>230</v>
      </c>
      <c r="H127" s="132">
        <v>480</v>
      </c>
      <c r="I127" s="133"/>
      <c r="J127" s="134">
        <f t="shared" si="0"/>
        <v>0</v>
      </c>
      <c r="K127" s="130" t="s">
        <v>3</v>
      </c>
      <c r="L127" s="32"/>
      <c r="M127" s="135" t="s">
        <v>3</v>
      </c>
      <c r="N127" s="136" t="s">
        <v>43</v>
      </c>
      <c r="P127" s="137">
        <f t="shared" si="1"/>
        <v>0</v>
      </c>
      <c r="Q127" s="137">
        <v>0</v>
      </c>
      <c r="R127" s="137">
        <f t="shared" si="2"/>
        <v>0</v>
      </c>
      <c r="S127" s="137">
        <v>0</v>
      </c>
      <c r="T127" s="138">
        <f t="shared" si="3"/>
        <v>0</v>
      </c>
      <c r="AR127" s="139" t="s">
        <v>86</v>
      </c>
      <c r="AT127" s="139" t="s">
        <v>143</v>
      </c>
      <c r="AU127" s="139" t="s">
        <v>80</v>
      </c>
      <c r="AY127" s="17" t="s">
        <v>141</v>
      </c>
      <c r="BE127" s="140">
        <f t="shared" si="4"/>
        <v>0</v>
      </c>
      <c r="BF127" s="140">
        <f t="shared" si="5"/>
        <v>0</v>
      </c>
      <c r="BG127" s="140">
        <f t="shared" si="6"/>
        <v>0</v>
      </c>
      <c r="BH127" s="140">
        <f t="shared" si="7"/>
        <v>0</v>
      </c>
      <c r="BI127" s="140">
        <f t="shared" si="8"/>
        <v>0</v>
      </c>
      <c r="BJ127" s="17" t="s">
        <v>15</v>
      </c>
      <c r="BK127" s="140">
        <f t="shared" si="9"/>
        <v>0</v>
      </c>
      <c r="BL127" s="17" t="s">
        <v>86</v>
      </c>
      <c r="BM127" s="139" t="s">
        <v>652</v>
      </c>
    </row>
    <row r="128" spans="2:65" s="1" customFormat="1" ht="16.5" customHeight="1">
      <c r="B128" s="127"/>
      <c r="C128" s="128" t="s">
        <v>72</v>
      </c>
      <c r="D128" s="128" t="s">
        <v>143</v>
      </c>
      <c r="E128" s="129" t="s">
        <v>1324</v>
      </c>
      <c r="F128" s="130" t="s">
        <v>1325</v>
      </c>
      <c r="G128" s="131" t="s">
        <v>639</v>
      </c>
      <c r="H128" s="132">
        <v>7</v>
      </c>
      <c r="I128" s="133"/>
      <c r="J128" s="134">
        <f t="shared" si="0"/>
        <v>0</v>
      </c>
      <c r="K128" s="130" t="s">
        <v>3</v>
      </c>
      <c r="L128" s="32"/>
      <c r="M128" s="135" t="s">
        <v>3</v>
      </c>
      <c r="N128" s="136" t="s">
        <v>43</v>
      </c>
      <c r="P128" s="137">
        <f t="shared" si="1"/>
        <v>0</v>
      </c>
      <c r="Q128" s="137">
        <v>0</v>
      </c>
      <c r="R128" s="137">
        <f t="shared" si="2"/>
        <v>0</v>
      </c>
      <c r="S128" s="137">
        <v>0</v>
      </c>
      <c r="T128" s="138">
        <f t="shared" si="3"/>
        <v>0</v>
      </c>
      <c r="AR128" s="139" t="s">
        <v>86</v>
      </c>
      <c r="AT128" s="139" t="s">
        <v>143</v>
      </c>
      <c r="AU128" s="139" t="s">
        <v>80</v>
      </c>
      <c r="AY128" s="17" t="s">
        <v>141</v>
      </c>
      <c r="BE128" s="140">
        <f t="shared" si="4"/>
        <v>0</v>
      </c>
      <c r="BF128" s="140">
        <f t="shared" si="5"/>
        <v>0</v>
      </c>
      <c r="BG128" s="140">
        <f t="shared" si="6"/>
        <v>0</v>
      </c>
      <c r="BH128" s="140">
        <f t="shared" si="7"/>
        <v>0</v>
      </c>
      <c r="BI128" s="140">
        <f t="shared" si="8"/>
        <v>0</v>
      </c>
      <c r="BJ128" s="17" t="s">
        <v>15</v>
      </c>
      <c r="BK128" s="140">
        <f t="shared" si="9"/>
        <v>0</v>
      </c>
      <c r="BL128" s="17" t="s">
        <v>86</v>
      </c>
      <c r="BM128" s="139" t="s">
        <v>665</v>
      </c>
    </row>
    <row r="129" spans="2:65" s="1" customFormat="1" ht="16.5" customHeight="1">
      <c r="B129" s="127"/>
      <c r="C129" s="128" t="s">
        <v>72</v>
      </c>
      <c r="D129" s="128" t="s">
        <v>143</v>
      </c>
      <c r="E129" s="129" t="s">
        <v>1326</v>
      </c>
      <c r="F129" s="130" t="s">
        <v>1327</v>
      </c>
      <c r="G129" s="131" t="s">
        <v>230</v>
      </c>
      <c r="H129" s="132">
        <v>30</v>
      </c>
      <c r="I129" s="133"/>
      <c r="J129" s="134">
        <f t="shared" si="0"/>
        <v>0</v>
      </c>
      <c r="K129" s="130" t="s">
        <v>3</v>
      </c>
      <c r="L129" s="32"/>
      <c r="M129" s="135" t="s">
        <v>3</v>
      </c>
      <c r="N129" s="136" t="s">
        <v>43</v>
      </c>
      <c r="P129" s="137">
        <f t="shared" si="1"/>
        <v>0</v>
      </c>
      <c r="Q129" s="137">
        <v>0</v>
      </c>
      <c r="R129" s="137">
        <f t="shared" si="2"/>
        <v>0</v>
      </c>
      <c r="S129" s="137">
        <v>0</v>
      </c>
      <c r="T129" s="138">
        <f t="shared" si="3"/>
        <v>0</v>
      </c>
      <c r="AR129" s="139" t="s">
        <v>86</v>
      </c>
      <c r="AT129" s="139" t="s">
        <v>143</v>
      </c>
      <c r="AU129" s="139" t="s">
        <v>80</v>
      </c>
      <c r="AY129" s="17" t="s">
        <v>141</v>
      </c>
      <c r="BE129" s="140">
        <f t="shared" si="4"/>
        <v>0</v>
      </c>
      <c r="BF129" s="140">
        <f t="shared" si="5"/>
        <v>0</v>
      </c>
      <c r="BG129" s="140">
        <f t="shared" si="6"/>
        <v>0</v>
      </c>
      <c r="BH129" s="140">
        <f t="shared" si="7"/>
        <v>0</v>
      </c>
      <c r="BI129" s="140">
        <f t="shared" si="8"/>
        <v>0</v>
      </c>
      <c r="BJ129" s="17" t="s">
        <v>15</v>
      </c>
      <c r="BK129" s="140">
        <f t="shared" si="9"/>
        <v>0</v>
      </c>
      <c r="BL129" s="17" t="s">
        <v>86</v>
      </c>
      <c r="BM129" s="139" t="s">
        <v>675</v>
      </c>
    </row>
    <row r="130" spans="2:63" s="11" customFormat="1" ht="22.9" customHeight="1">
      <c r="B130" s="115"/>
      <c r="D130" s="116" t="s">
        <v>71</v>
      </c>
      <c r="E130" s="125" t="s">
        <v>1328</v>
      </c>
      <c r="F130" s="125" t="s">
        <v>1329</v>
      </c>
      <c r="I130" s="118"/>
      <c r="J130" s="126">
        <f>BK130</f>
        <v>0</v>
      </c>
      <c r="L130" s="115"/>
      <c r="M130" s="120"/>
      <c r="P130" s="121">
        <f>SUM(P131:P137)</f>
        <v>0</v>
      </c>
      <c r="R130" s="121">
        <f>SUM(R131:R137)</f>
        <v>0</v>
      </c>
      <c r="T130" s="122">
        <f>SUM(T131:T137)</f>
        <v>0</v>
      </c>
      <c r="AR130" s="116" t="s">
        <v>80</v>
      </c>
      <c r="AT130" s="123" t="s">
        <v>71</v>
      </c>
      <c r="AU130" s="123" t="s">
        <v>15</v>
      </c>
      <c r="AY130" s="116" t="s">
        <v>141</v>
      </c>
      <c r="BK130" s="124">
        <f>SUM(BK131:BK137)</f>
        <v>0</v>
      </c>
    </row>
    <row r="131" spans="2:65" s="1" customFormat="1" ht="24.2" customHeight="1">
      <c r="B131" s="127"/>
      <c r="C131" s="128" t="s">
        <v>72</v>
      </c>
      <c r="D131" s="128" t="s">
        <v>143</v>
      </c>
      <c r="E131" s="129" t="s">
        <v>1330</v>
      </c>
      <c r="F131" s="130" t="s">
        <v>1331</v>
      </c>
      <c r="G131" s="131" t="s">
        <v>230</v>
      </c>
      <c r="H131" s="132">
        <v>120</v>
      </c>
      <c r="I131" s="133"/>
      <c r="J131" s="134">
        <f aca="true" t="shared" si="10" ref="J131:J137">ROUND(I131*H131,2)</f>
        <v>0</v>
      </c>
      <c r="K131" s="130" t="s">
        <v>3</v>
      </c>
      <c r="L131" s="32"/>
      <c r="M131" s="135" t="s">
        <v>3</v>
      </c>
      <c r="N131" s="136" t="s">
        <v>43</v>
      </c>
      <c r="P131" s="137">
        <f aca="true" t="shared" si="11" ref="P131:P137">O131*H131</f>
        <v>0</v>
      </c>
      <c r="Q131" s="137">
        <v>0</v>
      </c>
      <c r="R131" s="137">
        <f aca="true" t="shared" si="12" ref="R131:R137">Q131*H131</f>
        <v>0</v>
      </c>
      <c r="S131" s="137">
        <v>0</v>
      </c>
      <c r="T131" s="138">
        <f aca="true" t="shared" si="13" ref="T131:T137">S131*H131</f>
        <v>0</v>
      </c>
      <c r="AR131" s="139" t="s">
        <v>86</v>
      </c>
      <c r="AT131" s="139" t="s">
        <v>143</v>
      </c>
      <c r="AU131" s="139" t="s">
        <v>80</v>
      </c>
      <c r="AY131" s="17" t="s">
        <v>141</v>
      </c>
      <c r="BE131" s="140">
        <f aca="true" t="shared" si="14" ref="BE131:BE137">IF(N131="základní",J131,0)</f>
        <v>0</v>
      </c>
      <c r="BF131" s="140">
        <f aca="true" t="shared" si="15" ref="BF131:BF137">IF(N131="snížená",J131,0)</f>
        <v>0</v>
      </c>
      <c r="BG131" s="140">
        <f aca="true" t="shared" si="16" ref="BG131:BG137">IF(N131="zákl. přenesená",J131,0)</f>
        <v>0</v>
      </c>
      <c r="BH131" s="140">
        <f aca="true" t="shared" si="17" ref="BH131:BH137">IF(N131="sníž. přenesená",J131,0)</f>
        <v>0</v>
      </c>
      <c r="BI131" s="140">
        <f aca="true" t="shared" si="18" ref="BI131:BI137">IF(N131="nulová",J131,0)</f>
        <v>0</v>
      </c>
      <c r="BJ131" s="17" t="s">
        <v>15</v>
      </c>
      <c r="BK131" s="140">
        <f aca="true" t="shared" si="19" ref="BK131:BK137">ROUND(I131*H131,2)</f>
        <v>0</v>
      </c>
      <c r="BL131" s="17" t="s">
        <v>86</v>
      </c>
      <c r="BM131" s="139" t="s">
        <v>688</v>
      </c>
    </row>
    <row r="132" spans="2:65" s="1" customFormat="1" ht="16.5" customHeight="1">
      <c r="B132" s="127"/>
      <c r="C132" s="128" t="s">
        <v>72</v>
      </c>
      <c r="D132" s="128" t="s">
        <v>143</v>
      </c>
      <c r="E132" s="129" t="s">
        <v>1332</v>
      </c>
      <c r="F132" s="130" t="s">
        <v>1333</v>
      </c>
      <c r="G132" s="131" t="s">
        <v>639</v>
      </c>
      <c r="H132" s="132">
        <v>60</v>
      </c>
      <c r="I132" s="133"/>
      <c r="J132" s="134">
        <f t="shared" si="10"/>
        <v>0</v>
      </c>
      <c r="K132" s="130" t="s">
        <v>3</v>
      </c>
      <c r="L132" s="32"/>
      <c r="M132" s="135" t="s">
        <v>3</v>
      </c>
      <c r="N132" s="136" t="s">
        <v>43</v>
      </c>
      <c r="P132" s="137">
        <f t="shared" si="11"/>
        <v>0</v>
      </c>
      <c r="Q132" s="137">
        <v>0</v>
      </c>
      <c r="R132" s="137">
        <f t="shared" si="12"/>
        <v>0</v>
      </c>
      <c r="S132" s="137">
        <v>0</v>
      </c>
      <c r="T132" s="138">
        <f t="shared" si="13"/>
        <v>0</v>
      </c>
      <c r="AR132" s="139" t="s">
        <v>86</v>
      </c>
      <c r="AT132" s="139" t="s">
        <v>143</v>
      </c>
      <c r="AU132" s="139" t="s">
        <v>80</v>
      </c>
      <c r="AY132" s="17" t="s">
        <v>141</v>
      </c>
      <c r="BE132" s="140">
        <f t="shared" si="14"/>
        <v>0</v>
      </c>
      <c r="BF132" s="140">
        <f t="shared" si="15"/>
        <v>0</v>
      </c>
      <c r="BG132" s="140">
        <f t="shared" si="16"/>
        <v>0</v>
      </c>
      <c r="BH132" s="140">
        <f t="shared" si="17"/>
        <v>0</v>
      </c>
      <c r="BI132" s="140">
        <f t="shared" si="18"/>
        <v>0</v>
      </c>
      <c r="BJ132" s="17" t="s">
        <v>15</v>
      </c>
      <c r="BK132" s="140">
        <f t="shared" si="19"/>
        <v>0</v>
      </c>
      <c r="BL132" s="17" t="s">
        <v>86</v>
      </c>
      <c r="BM132" s="139" t="s">
        <v>705</v>
      </c>
    </row>
    <row r="133" spans="2:65" s="1" customFormat="1" ht="24.2" customHeight="1">
      <c r="B133" s="127"/>
      <c r="C133" s="128" t="s">
        <v>72</v>
      </c>
      <c r="D133" s="128" t="s">
        <v>143</v>
      </c>
      <c r="E133" s="129" t="s">
        <v>1334</v>
      </c>
      <c r="F133" s="130" t="s">
        <v>1335</v>
      </c>
      <c r="G133" s="131" t="s">
        <v>639</v>
      </c>
      <c r="H133" s="132">
        <v>20</v>
      </c>
      <c r="I133" s="133"/>
      <c r="J133" s="134">
        <f t="shared" si="10"/>
        <v>0</v>
      </c>
      <c r="K133" s="130" t="s">
        <v>3</v>
      </c>
      <c r="L133" s="32"/>
      <c r="M133" s="135" t="s">
        <v>3</v>
      </c>
      <c r="N133" s="136" t="s">
        <v>43</v>
      </c>
      <c r="P133" s="137">
        <f t="shared" si="11"/>
        <v>0</v>
      </c>
      <c r="Q133" s="137">
        <v>0</v>
      </c>
      <c r="R133" s="137">
        <f t="shared" si="12"/>
        <v>0</v>
      </c>
      <c r="S133" s="137">
        <v>0</v>
      </c>
      <c r="T133" s="138">
        <f t="shared" si="13"/>
        <v>0</v>
      </c>
      <c r="AR133" s="139" t="s">
        <v>86</v>
      </c>
      <c r="AT133" s="139" t="s">
        <v>143</v>
      </c>
      <c r="AU133" s="139" t="s">
        <v>80</v>
      </c>
      <c r="AY133" s="17" t="s">
        <v>141</v>
      </c>
      <c r="BE133" s="140">
        <f t="shared" si="14"/>
        <v>0</v>
      </c>
      <c r="BF133" s="140">
        <f t="shared" si="15"/>
        <v>0</v>
      </c>
      <c r="BG133" s="140">
        <f t="shared" si="16"/>
        <v>0</v>
      </c>
      <c r="BH133" s="140">
        <f t="shared" si="17"/>
        <v>0</v>
      </c>
      <c r="BI133" s="140">
        <f t="shared" si="18"/>
        <v>0</v>
      </c>
      <c r="BJ133" s="17" t="s">
        <v>15</v>
      </c>
      <c r="BK133" s="140">
        <f t="shared" si="19"/>
        <v>0</v>
      </c>
      <c r="BL133" s="17" t="s">
        <v>86</v>
      </c>
      <c r="BM133" s="139" t="s">
        <v>715</v>
      </c>
    </row>
    <row r="134" spans="2:65" s="1" customFormat="1" ht="16.5" customHeight="1">
      <c r="B134" s="127"/>
      <c r="C134" s="128" t="s">
        <v>72</v>
      </c>
      <c r="D134" s="128" t="s">
        <v>143</v>
      </c>
      <c r="E134" s="129" t="s">
        <v>1336</v>
      </c>
      <c r="F134" s="130" t="s">
        <v>1337</v>
      </c>
      <c r="G134" s="131" t="s">
        <v>639</v>
      </c>
      <c r="H134" s="132">
        <v>4</v>
      </c>
      <c r="I134" s="133"/>
      <c r="J134" s="134">
        <f t="shared" si="10"/>
        <v>0</v>
      </c>
      <c r="K134" s="130" t="s">
        <v>3</v>
      </c>
      <c r="L134" s="32"/>
      <c r="M134" s="135" t="s">
        <v>3</v>
      </c>
      <c r="N134" s="136" t="s">
        <v>43</v>
      </c>
      <c r="P134" s="137">
        <f t="shared" si="11"/>
        <v>0</v>
      </c>
      <c r="Q134" s="137">
        <v>0</v>
      </c>
      <c r="R134" s="137">
        <f t="shared" si="12"/>
        <v>0</v>
      </c>
      <c r="S134" s="137">
        <v>0</v>
      </c>
      <c r="T134" s="138">
        <f t="shared" si="13"/>
        <v>0</v>
      </c>
      <c r="AR134" s="139" t="s">
        <v>86</v>
      </c>
      <c r="AT134" s="139" t="s">
        <v>143</v>
      </c>
      <c r="AU134" s="139" t="s">
        <v>80</v>
      </c>
      <c r="AY134" s="17" t="s">
        <v>141</v>
      </c>
      <c r="BE134" s="140">
        <f t="shared" si="14"/>
        <v>0</v>
      </c>
      <c r="BF134" s="140">
        <f t="shared" si="15"/>
        <v>0</v>
      </c>
      <c r="BG134" s="140">
        <f t="shared" si="16"/>
        <v>0</v>
      </c>
      <c r="BH134" s="140">
        <f t="shared" si="17"/>
        <v>0</v>
      </c>
      <c r="BI134" s="140">
        <f t="shared" si="18"/>
        <v>0</v>
      </c>
      <c r="BJ134" s="17" t="s">
        <v>15</v>
      </c>
      <c r="BK134" s="140">
        <f t="shared" si="19"/>
        <v>0</v>
      </c>
      <c r="BL134" s="17" t="s">
        <v>86</v>
      </c>
      <c r="BM134" s="139" t="s">
        <v>727</v>
      </c>
    </row>
    <row r="135" spans="2:65" s="1" customFormat="1" ht="16.5" customHeight="1">
      <c r="B135" s="127"/>
      <c r="C135" s="128" t="s">
        <v>72</v>
      </c>
      <c r="D135" s="128" t="s">
        <v>143</v>
      </c>
      <c r="E135" s="129" t="s">
        <v>1338</v>
      </c>
      <c r="F135" s="130" t="s">
        <v>1339</v>
      </c>
      <c r="G135" s="131" t="s">
        <v>639</v>
      </c>
      <c r="H135" s="132">
        <v>4</v>
      </c>
      <c r="I135" s="133"/>
      <c r="J135" s="134">
        <f t="shared" si="10"/>
        <v>0</v>
      </c>
      <c r="K135" s="130" t="s">
        <v>3</v>
      </c>
      <c r="L135" s="32"/>
      <c r="M135" s="135" t="s">
        <v>3</v>
      </c>
      <c r="N135" s="136" t="s">
        <v>43</v>
      </c>
      <c r="P135" s="137">
        <f t="shared" si="11"/>
        <v>0</v>
      </c>
      <c r="Q135" s="137">
        <v>0</v>
      </c>
      <c r="R135" s="137">
        <f t="shared" si="12"/>
        <v>0</v>
      </c>
      <c r="S135" s="137">
        <v>0</v>
      </c>
      <c r="T135" s="138">
        <f t="shared" si="13"/>
        <v>0</v>
      </c>
      <c r="AR135" s="139" t="s">
        <v>86</v>
      </c>
      <c r="AT135" s="139" t="s">
        <v>143</v>
      </c>
      <c r="AU135" s="139" t="s">
        <v>80</v>
      </c>
      <c r="AY135" s="17" t="s">
        <v>141</v>
      </c>
      <c r="BE135" s="140">
        <f t="shared" si="14"/>
        <v>0</v>
      </c>
      <c r="BF135" s="140">
        <f t="shared" si="15"/>
        <v>0</v>
      </c>
      <c r="BG135" s="140">
        <f t="shared" si="16"/>
        <v>0</v>
      </c>
      <c r="BH135" s="140">
        <f t="shared" si="17"/>
        <v>0</v>
      </c>
      <c r="BI135" s="140">
        <f t="shared" si="18"/>
        <v>0</v>
      </c>
      <c r="BJ135" s="17" t="s">
        <v>15</v>
      </c>
      <c r="BK135" s="140">
        <f t="shared" si="19"/>
        <v>0</v>
      </c>
      <c r="BL135" s="17" t="s">
        <v>86</v>
      </c>
      <c r="BM135" s="139" t="s">
        <v>737</v>
      </c>
    </row>
    <row r="136" spans="2:65" s="1" customFormat="1" ht="21.75" customHeight="1">
      <c r="B136" s="127"/>
      <c r="C136" s="128" t="s">
        <v>72</v>
      </c>
      <c r="D136" s="128" t="s">
        <v>143</v>
      </c>
      <c r="E136" s="129" t="s">
        <v>1340</v>
      </c>
      <c r="F136" s="130" t="s">
        <v>1341</v>
      </c>
      <c r="G136" s="131" t="s">
        <v>639</v>
      </c>
      <c r="H136" s="132">
        <v>60</v>
      </c>
      <c r="I136" s="133"/>
      <c r="J136" s="134">
        <f t="shared" si="10"/>
        <v>0</v>
      </c>
      <c r="K136" s="130" t="s">
        <v>3</v>
      </c>
      <c r="L136" s="32"/>
      <c r="M136" s="135" t="s">
        <v>3</v>
      </c>
      <c r="N136" s="136" t="s">
        <v>43</v>
      </c>
      <c r="P136" s="137">
        <f t="shared" si="11"/>
        <v>0</v>
      </c>
      <c r="Q136" s="137">
        <v>0</v>
      </c>
      <c r="R136" s="137">
        <f t="shared" si="12"/>
        <v>0</v>
      </c>
      <c r="S136" s="137">
        <v>0</v>
      </c>
      <c r="T136" s="138">
        <f t="shared" si="13"/>
        <v>0</v>
      </c>
      <c r="AR136" s="139" t="s">
        <v>86</v>
      </c>
      <c r="AT136" s="139" t="s">
        <v>143</v>
      </c>
      <c r="AU136" s="139" t="s">
        <v>80</v>
      </c>
      <c r="AY136" s="17" t="s">
        <v>141</v>
      </c>
      <c r="BE136" s="140">
        <f t="shared" si="14"/>
        <v>0</v>
      </c>
      <c r="BF136" s="140">
        <f t="shared" si="15"/>
        <v>0</v>
      </c>
      <c r="BG136" s="140">
        <f t="shared" si="16"/>
        <v>0</v>
      </c>
      <c r="BH136" s="140">
        <f t="shared" si="17"/>
        <v>0</v>
      </c>
      <c r="BI136" s="140">
        <f t="shared" si="18"/>
        <v>0</v>
      </c>
      <c r="BJ136" s="17" t="s">
        <v>15</v>
      </c>
      <c r="BK136" s="140">
        <f t="shared" si="19"/>
        <v>0</v>
      </c>
      <c r="BL136" s="17" t="s">
        <v>86</v>
      </c>
      <c r="BM136" s="139" t="s">
        <v>751</v>
      </c>
    </row>
    <row r="137" spans="2:65" s="1" customFormat="1" ht="24.2" customHeight="1">
      <c r="B137" s="127"/>
      <c r="C137" s="128" t="s">
        <v>72</v>
      </c>
      <c r="D137" s="128" t="s">
        <v>143</v>
      </c>
      <c r="E137" s="129" t="s">
        <v>1342</v>
      </c>
      <c r="F137" s="130" t="s">
        <v>1343</v>
      </c>
      <c r="G137" s="131" t="s">
        <v>230</v>
      </c>
      <c r="H137" s="132">
        <v>140</v>
      </c>
      <c r="I137" s="133"/>
      <c r="J137" s="134">
        <f t="shared" si="10"/>
        <v>0</v>
      </c>
      <c r="K137" s="130" t="s">
        <v>3</v>
      </c>
      <c r="L137" s="32"/>
      <c r="M137" s="135" t="s">
        <v>3</v>
      </c>
      <c r="N137" s="136" t="s">
        <v>43</v>
      </c>
      <c r="P137" s="137">
        <f t="shared" si="11"/>
        <v>0</v>
      </c>
      <c r="Q137" s="137">
        <v>0</v>
      </c>
      <c r="R137" s="137">
        <f t="shared" si="12"/>
        <v>0</v>
      </c>
      <c r="S137" s="137">
        <v>0</v>
      </c>
      <c r="T137" s="138">
        <f t="shared" si="13"/>
        <v>0</v>
      </c>
      <c r="AR137" s="139" t="s">
        <v>86</v>
      </c>
      <c r="AT137" s="139" t="s">
        <v>143</v>
      </c>
      <c r="AU137" s="139" t="s">
        <v>80</v>
      </c>
      <c r="AY137" s="17" t="s">
        <v>141</v>
      </c>
      <c r="BE137" s="140">
        <f t="shared" si="14"/>
        <v>0</v>
      </c>
      <c r="BF137" s="140">
        <f t="shared" si="15"/>
        <v>0</v>
      </c>
      <c r="BG137" s="140">
        <f t="shared" si="16"/>
        <v>0</v>
      </c>
      <c r="BH137" s="140">
        <f t="shared" si="17"/>
        <v>0</v>
      </c>
      <c r="BI137" s="140">
        <f t="shared" si="18"/>
        <v>0</v>
      </c>
      <c r="BJ137" s="17" t="s">
        <v>15</v>
      </c>
      <c r="BK137" s="140">
        <f t="shared" si="19"/>
        <v>0</v>
      </c>
      <c r="BL137" s="17" t="s">
        <v>86</v>
      </c>
      <c r="BM137" s="139" t="s">
        <v>585</v>
      </c>
    </row>
    <row r="138" spans="2:63" s="11" customFormat="1" ht="22.9" customHeight="1">
      <c r="B138" s="115"/>
      <c r="D138" s="116" t="s">
        <v>71</v>
      </c>
      <c r="E138" s="125" t="s">
        <v>1344</v>
      </c>
      <c r="F138" s="125" t="s">
        <v>1345</v>
      </c>
      <c r="I138" s="118"/>
      <c r="J138" s="126">
        <f>BK138</f>
        <v>0</v>
      </c>
      <c r="L138" s="115"/>
      <c r="M138" s="120"/>
      <c r="P138" s="121">
        <f>SUM(P139:P146)</f>
        <v>0</v>
      </c>
      <c r="R138" s="121">
        <f>SUM(R139:R146)</f>
        <v>0</v>
      </c>
      <c r="T138" s="122">
        <f>SUM(T139:T146)</f>
        <v>0</v>
      </c>
      <c r="AR138" s="116" t="s">
        <v>80</v>
      </c>
      <c r="AT138" s="123" t="s">
        <v>71</v>
      </c>
      <c r="AU138" s="123" t="s">
        <v>15</v>
      </c>
      <c r="AY138" s="116" t="s">
        <v>141</v>
      </c>
      <c r="BK138" s="124">
        <f>SUM(BK139:BK146)</f>
        <v>0</v>
      </c>
    </row>
    <row r="139" spans="2:65" s="1" customFormat="1" ht="24.2" customHeight="1">
      <c r="B139" s="127"/>
      <c r="C139" s="128" t="s">
        <v>15</v>
      </c>
      <c r="D139" s="128" t="s">
        <v>143</v>
      </c>
      <c r="E139" s="129" t="s">
        <v>1346</v>
      </c>
      <c r="F139" s="130" t="s">
        <v>1347</v>
      </c>
      <c r="G139" s="131" t="s">
        <v>1348</v>
      </c>
      <c r="H139" s="132">
        <v>1</v>
      </c>
      <c r="I139" s="133"/>
      <c r="J139" s="134">
        <f aca="true" t="shared" si="20" ref="J139:J146">ROUND(I139*H139,2)</f>
        <v>0</v>
      </c>
      <c r="K139" s="130" t="s">
        <v>3</v>
      </c>
      <c r="L139" s="32"/>
      <c r="M139" s="135" t="s">
        <v>3</v>
      </c>
      <c r="N139" s="136" t="s">
        <v>43</v>
      </c>
      <c r="P139" s="137">
        <f aca="true" t="shared" si="21" ref="P139:P146">O139*H139</f>
        <v>0</v>
      </c>
      <c r="Q139" s="137">
        <v>0</v>
      </c>
      <c r="R139" s="137">
        <f aca="true" t="shared" si="22" ref="R139:R146">Q139*H139</f>
        <v>0</v>
      </c>
      <c r="S139" s="137">
        <v>0</v>
      </c>
      <c r="T139" s="138">
        <f aca="true" t="shared" si="23" ref="T139:T146">S139*H139</f>
        <v>0</v>
      </c>
      <c r="AR139" s="139" t="s">
        <v>244</v>
      </c>
      <c r="AT139" s="139" t="s">
        <v>143</v>
      </c>
      <c r="AU139" s="139" t="s">
        <v>80</v>
      </c>
      <c r="AY139" s="17" t="s">
        <v>141</v>
      </c>
      <c r="BE139" s="140">
        <f aca="true" t="shared" si="24" ref="BE139:BE146">IF(N139="základní",J139,0)</f>
        <v>0</v>
      </c>
      <c r="BF139" s="140">
        <f aca="true" t="shared" si="25" ref="BF139:BF146">IF(N139="snížená",J139,0)</f>
        <v>0</v>
      </c>
      <c r="BG139" s="140">
        <f aca="true" t="shared" si="26" ref="BG139:BG146">IF(N139="zákl. přenesená",J139,0)</f>
        <v>0</v>
      </c>
      <c r="BH139" s="140">
        <f aca="true" t="shared" si="27" ref="BH139:BH146">IF(N139="sníž. přenesená",J139,0)</f>
        <v>0</v>
      </c>
      <c r="BI139" s="140">
        <f aca="true" t="shared" si="28" ref="BI139:BI146">IF(N139="nulová",J139,0)</f>
        <v>0</v>
      </c>
      <c r="BJ139" s="17" t="s">
        <v>15</v>
      </c>
      <c r="BK139" s="140">
        <f aca="true" t="shared" si="29" ref="BK139:BK146">ROUND(I139*H139,2)</f>
        <v>0</v>
      </c>
      <c r="BL139" s="17" t="s">
        <v>244</v>
      </c>
      <c r="BM139" s="139" t="s">
        <v>1349</v>
      </c>
    </row>
    <row r="140" spans="2:65" s="1" customFormat="1" ht="16.5" customHeight="1">
      <c r="B140" s="127"/>
      <c r="C140" s="128" t="s">
        <v>80</v>
      </c>
      <c r="D140" s="128" t="s">
        <v>143</v>
      </c>
      <c r="E140" s="129" t="s">
        <v>1350</v>
      </c>
      <c r="F140" s="130" t="s">
        <v>1351</v>
      </c>
      <c r="G140" s="131" t="s">
        <v>1348</v>
      </c>
      <c r="H140" s="132">
        <v>1</v>
      </c>
      <c r="I140" s="133"/>
      <c r="J140" s="134">
        <f t="shared" si="20"/>
        <v>0</v>
      </c>
      <c r="K140" s="130" t="s">
        <v>3</v>
      </c>
      <c r="L140" s="32"/>
      <c r="M140" s="135" t="s">
        <v>3</v>
      </c>
      <c r="N140" s="136" t="s">
        <v>43</v>
      </c>
      <c r="P140" s="137">
        <f t="shared" si="21"/>
        <v>0</v>
      </c>
      <c r="Q140" s="137">
        <v>0</v>
      </c>
      <c r="R140" s="137">
        <f t="shared" si="22"/>
        <v>0</v>
      </c>
      <c r="S140" s="137">
        <v>0</v>
      </c>
      <c r="T140" s="138">
        <f t="shared" si="23"/>
        <v>0</v>
      </c>
      <c r="AR140" s="139" t="s">
        <v>244</v>
      </c>
      <c r="AT140" s="139" t="s">
        <v>143</v>
      </c>
      <c r="AU140" s="139" t="s">
        <v>80</v>
      </c>
      <c r="AY140" s="17" t="s">
        <v>141</v>
      </c>
      <c r="BE140" s="140">
        <f t="shared" si="24"/>
        <v>0</v>
      </c>
      <c r="BF140" s="140">
        <f t="shared" si="25"/>
        <v>0</v>
      </c>
      <c r="BG140" s="140">
        <f t="shared" si="26"/>
        <v>0</v>
      </c>
      <c r="BH140" s="140">
        <f t="shared" si="27"/>
        <v>0</v>
      </c>
      <c r="BI140" s="140">
        <f t="shared" si="28"/>
        <v>0</v>
      </c>
      <c r="BJ140" s="17" t="s">
        <v>15</v>
      </c>
      <c r="BK140" s="140">
        <f t="shared" si="29"/>
        <v>0</v>
      </c>
      <c r="BL140" s="17" t="s">
        <v>244</v>
      </c>
      <c r="BM140" s="139" t="s">
        <v>1352</v>
      </c>
    </row>
    <row r="141" spans="2:65" s="1" customFormat="1" ht="16.5" customHeight="1">
      <c r="B141" s="127"/>
      <c r="C141" s="128" t="s">
        <v>83</v>
      </c>
      <c r="D141" s="128" t="s">
        <v>143</v>
      </c>
      <c r="E141" s="129" t="s">
        <v>1353</v>
      </c>
      <c r="F141" s="130" t="s">
        <v>1354</v>
      </c>
      <c r="G141" s="131" t="s">
        <v>1355</v>
      </c>
      <c r="H141" s="132">
        <v>1</v>
      </c>
      <c r="I141" s="133"/>
      <c r="J141" s="134">
        <f t="shared" si="20"/>
        <v>0</v>
      </c>
      <c r="K141" s="130" t="s">
        <v>3</v>
      </c>
      <c r="L141" s="32"/>
      <c r="M141" s="135" t="s">
        <v>3</v>
      </c>
      <c r="N141" s="136" t="s">
        <v>43</v>
      </c>
      <c r="P141" s="137">
        <f t="shared" si="21"/>
        <v>0</v>
      </c>
      <c r="Q141" s="137">
        <v>0</v>
      </c>
      <c r="R141" s="137">
        <f t="shared" si="22"/>
        <v>0</v>
      </c>
      <c r="S141" s="137">
        <v>0</v>
      </c>
      <c r="T141" s="138">
        <f t="shared" si="23"/>
        <v>0</v>
      </c>
      <c r="AR141" s="139" t="s">
        <v>244</v>
      </c>
      <c r="AT141" s="139" t="s">
        <v>143</v>
      </c>
      <c r="AU141" s="139" t="s">
        <v>80</v>
      </c>
      <c r="AY141" s="17" t="s">
        <v>141</v>
      </c>
      <c r="BE141" s="140">
        <f t="shared" si="24"/>
        <v>0</v>
      </c>
      <c r="BF141" s="140">
        <f t="shared" si="25"/>
        <v>0</v>
      </c>
      <c r="BG141" s="140">
        <f t="shared" si="26"/>
        <v>0</v>
      </c>
      <c r="BH141" s="140">
        <f t="shared" si="27"/>
        <v>0</v>
      </c>
      <c r="BI141" s="140">
        <f t="shared" si="28"/>
        <v>0</v>
      </c>
      <c r="BJ141" s="17" t="s">
        <v>15</v>
      </c>
      <c r="BK141" s="140">
        <f t="shared" si="29"/>
        <v>0</v>
      </c>
      <c r="BL141" s="17" t="s">
        <v>244</v>
      </c>
      <c r="BM141" s="139" t="s">
        <v>1356</v>
      </c>
    </row>
    <row r="142" spans="2:65" s="1" customFormat="1" ht="16.5" customHeight="1">
      <c r="B142" s="127"/>
      <c r="C142" s="128" t="s">
        <v>86</v>
      </c>
      <c r="D142" s="128" t="s">
        <v>143</v>
      </c>
      <c r="E142" s="129" t="s">
        <v>1357</v>
      </c>
      <c r="F142" s="130" t="s">
        <v>1358</v>
      </c>
      <c r="G142" s="131" t="s">
        <v>1355</v>
      </c>
      <c r="H142" s="132">
        <v>1</v>
      </c>
      <c r="I142" s="133"/>
      <c r="J142" s="134">
        <f t="shared" si="20"/>
        <v>0</v>
      </c>
      <c r="K142" s="130" t="s">
        <v>3</v>
      </c>
      <c r="L142" s="32"/>
      <c r="M142" s="135" t="s">
        <v>3</v>
      </c>
      <c r="N142" s="136" t="s">
        <v>43</v>
      </c>
      <c r="P142" s="137">
        <f t="shared" si="21"/>
        <v>0</v>
      </c>
      <c r="Q142" s="137">
        <v>0</v>
      </c>
      <c r="R142" s="137">
        <f t="shared" si="22"/>
        <v>0</v>
      </c>
      <c r="S142" s="137">
        <v>0</v>
      </c>
      <c r="T142" s="138">
        <f t="shared" si="23"/>
        <v>0</v>
      </c>
      <c r="AR142" s="139" t="s">
        <v>244</v>
      </c>
      <c r="AT142" s="139" t="s">
        <v>143</v>
      </c>
      <c r="AU142" s="139" t="s">
        <v>80</v>
      </c>
      <c r="AY142" s="17" t="s">
        <v>141</v>
      </c>
      <c r="BE142" s="140">
        <f t="shared" si="24"/>
        <v>0</v>
      </c>
      <c r="BF142" s="140">
        <f t="shared" si="25"/>
        <v>0</v>
      </c>
      <c r="BG142" s="140">
        <f t="shared" si="26"/>
        <v>0</v>
      </c>
      <c r="BH142" s="140">
        <f t="shared" si="27"/>
        <v>0</v>
      </c>
      <c r="BI142" s="140">
        <f t="shared" si="28"/>
        <v>0</v>
      </c>
      <c r="BJ142" s="17" t="s">
        <v>15</v>
      </c>
      <c r="BK142" s="140">
        <f t="shared" si="29"/>
        <v>0</v>
      </c>
      <c r="BL142" s="17" t="s">
        <v>244</v>
      </c>
      <c r="BM142" s="139" t="s">
        <v>1359</v>
      </c>
    </row>
    <row r="143" spans="2:65" s="1" customFormat="1" ht="16.5" customHeight="1">
      <c r="B143" s="127"/>
      <c r="C143" s="128" t="s">
        <v>172</v>
      </c>
      <c r="D143" s="128" t="s">
        <v>143</v>
      </c>
      <c r="E143" s="129" t="s">
        <v>1360</v>
      </c>
      <c r="F143" s="130" t="s">
        <v>1361</v>
      </c>
      <c r="G143" s="131" t="s">
        <v>1355</v>
      </c>
      <c r="H143" s="132">
        <v>1</v>
      </c>
      <c r="I143" s="133"/>
      <c r="J143" s="134">
        <f t="shared" si="20"/>
        <v>0</v>
      </c>
      <c r="K143" s="130" t="s">
        <v>3</v>
      </c>
      <c r="L143" s="32"/>
      <c r="M143" s="135" t="s">
        <v>3</v>
      </c>
      <c r="N143" s="136" t="s">
        <v>43</v>
      </c>
      <c r="P143" s="137">
        <f t="shared" si="21"/>
        <v>0</v>
      </c>
      <c r="Q143" s="137">
        <v>0</v>
      </c>
      <c r="R143" s="137">
        <f t="shared" si="22"/>
        <v>0</v>
      </c>
      <c r="S143" s="137">
        <v>0</v>
      </c>
      <c r="T143" s="138">
        <f t="shared" si="23"/>
        <v>0</v>
      </c>
      <c r="AR143" s="139" t="s">
        <v>244</v>
      </c>
      <c r="AT143" s="139" t="s">
        <v>143</v>
      </c>
      <c r="AU143" s="139" t="s">
        <v>80</v>
      </c>
      <c r="AY143" s="17" t="s">
        <v>141</v>
      </c>
      <c r="BE143" s="140">
        <f t="shared" si="24"/>
        <v>0</v>
      </c>
      <c r="BF143" s="140">
        <f t="shared" si="25"/>
        <v>0</v>
      </c>
      <c r="BG143" s="140">
        <f t="shared" si="26"/>
        <v>0</v>
      </c>
      <c r="BH143" s="140">
        <f t="shared" si="27"/>
        <v>0</v>
      </c>
      <c r="BI143" s="140">
        <f t="shared" si="28"/>
        <v>0</v>
      </c>
      <c r="BJ143" s="17" t="s">
        <v>15</v>
      </c>
      <c r="BK143" s="140">
        <f t="shared" si="29"/>
        <v>0</v>
      </c>
      <c r="BL143" s="17" t="s">
        <v>244</v>
      </c>
      <c r="BM143" s="139" t="s">
        <v>1362</v>
      </c>
    </row>
    <row r="144" spans="2:65" s="1" customFormat="1" ht="16.5" customHeight="1">
      <c r="B144" s="127"/>
      <c r="C144" s="128" t="s">
        <v>179</v>
      </c>
      <c r="D144" s="128" t="s">
        <v>143</v>
      </c>
      <c r="E144" s="129" t="s">
        <v>1363</v>
      </c>
      <c r="F144" s="130" t="s">
        <v>1364</v>
      </c>
      <c r="G144" s="131" t="s">
        <v>1365</v>
      </c>
      <c r="H144" s="132">
        <v>4</v>
      </c>
      <c r="I144" s="133"/>
      <c r="J144" s="134">
        <f t="shared" si="20"/>
        <v>0</v>
      </c>
      <c r="K144" s="130" t="s">
        <v>3</v>
      </c>
      <c r="L144" s="32"/>
      <c r="M144" s="135" t="s">
        <v>3</v>
      </c>
      <c r="N144" s="136" t="s">
        <v>43</v>
      </c>
      <c r="P144" s="137">
        <f t="shared" si="21"/>
        <v>0</v>
      </c>
      <c r="Q144" s="137">
        <v>0</v>
      </c>
      <c r="R144" s="137">
        <f t="shared" si="22"/>
        <v>0</v>
      </c>
      <c r="S144" s="137">
        <v>0</v>
      </c>
      <c r="T144" s="138">
        <f t="shared" si="23"/>
        <v>0</v>
      </c>
      <c r="AR144" s="139" t="s">
        <v>244</v>
      </c>
      <c r="AT144" s="139" t="s">
        <v>143</v>
      </c>
      <c r="AU144" s="139" t="s">
        <v>80</v>
      </c>
      <c r="AY144" s="17" t="s">
        <v>141</v>
      </c>
      <c r="BE144" s="140">
        <f t="shared" si="24"/>
        <v>0</v>
      </c>
      <c r="BF144" s="140">
        <f t="shared" si="25"/>
        <v>0</v>
      </c>
      <c r="BG144" s="140">
        <f t="shared" si="26"/>
        <v>0</v>
      </c>
      <c r="BH144" s="140">
        <f t="shared" si="27"/>
        <v>0</v>
      </c>
      <c r="BI144" s="140">
        <f t="shared" si="28"/>
        <v>0</v>
      </c>
      <c r="BJ144" s="17" t="s">
        <v>15</v>
      </c>
      <c r="BK144" s="140">
        <f t="shared" si="29"/>
        <v>0</v>
      </c>
      <c r="BL144" s="17" t="s">
        <v>244</v>
      </c>
      <c r="BM144" s="139" t="s">
        <v>1366</v>
      </c>
    </row>
    <row r="145" spans="2:65" s="1" customFormat="1" ht="16.5" customHeight="1">
      <c r="B145" s="127"/>
      <c r="C145" s="128" t="s">
        <v>187</v>
      </c>
      <c r="D145" s="128" t="s">
        <v>143</v>
      </c>
      <c r="E145" s="129" t="s">
        <v>1367</v>
      </c>
      <c r="F145" s="130" t="s">
        <v>1368</v>
      </c>
      <c r="G145" s="131" t="s">
        <v>1355</v>
      </c>
      <c r="H145" s="132">
        <v>1</v>
      </c>
      <c r="I145" s="133"/>
      <c r="J145" s="134">
        <f t="shared" si="20"/>
        <v>0</v>
      </c>
      <c r="K145" s="130" t="s">
        <v>3</v>
      </c>
      <c r="L145" s="32"/>
      <c r="M145" s="135" t="s">
        <v>3</v>
      </c>
      <c r="N145" s="136" t="s">
        <v>43</v>
      </c>
      <c r="P145" s="137">
        <f t="shared" si="21"/>
        <v>0</v>
      </c>
      <c r="Q145" s="137">
        <v>0</v>
      </c>
      <c r="R145" s="137">
        <f t="shared" si="22"/>
        <v>0</v>
      </c>
      <c r="S145" s="137">
        <v>0</v>
      </c>
      <c r="T145" s="138">
        <f t="shared" si="23"/>
        <v>0</v>
      </c>
      <c r="AR145" s="139" t="s">
        <v>244</v>
      </c>
      <c r="AT145" s="139" t="s">
        <v>143</v>
      </c>
      <c r="AU145" s="139" t="s">
        <v>80</v>
      </c>
      <c r="AY145" s="17" t="s">
        <v>141</v>
      </c>
      <c r="BE145" s="140">
        <f t="shared" si="24"/>
        <v>0</v>
      </c>
      <c r="BF145" s="140">
        <f t="shared" si="25"/>
        <v>0</v>
      </c>
      <c r="BG145" s="140">
        <f t="shared" si="26"/>
        <v>0</v>
      </c>
      <c r="BH145" s="140">
        <f t="shared" si="27"/>
        <v>0</v>
      </c>
      <c r="BI145" s="140">
        <f t="shared" si="28"/>
        <v>0</v>
      </c>
      <c r="BJ145" s="17" t="s">
        <v>15</v>
      </c>
      <c r="BK145" s="140">
        <f t="shared" si="29"/>
        <v>0</v>
      </c>
      <c r="BL145" s="17" t="s">
        <v>244</v>
      </c>
      <c r="BM145" s="139" t="s">
        <v>1369</v>
      </c>
    </row>
    <row r="146" spans="2:65" s="1" customFormat="1" ht="16.5" customHeight="1">
      <c r="B146" s="127"/>
      <c r="C146" s="128" t="s">
        <v>196</v>
      </c>
      <c r="D146" s="128" t="s">
        <v>143</v>
      </c>
      <c r="E146" s="129" t="s">
        <v>1370</v>
      </c>
      <c r="F146" s="130" t="s">
        <v>1371</v>
      </c>
      <c r="G146" s="131" t="s">
        <v>1355</v>
      </c>
      <c r="H146" s="132">
        <v>1</v>
      </c>
      <c r="I146" s="133"/>
      <c r="J146" s="134">
        <f t="shared" si="20"/>
        <v>0</v>
      </c>
      <c r="K146" s="130" t="s">
        <v>3</v>
      </c>
      <c r="L146" s="32"/>
      <c r="M146" s="135" t="s">
        <v>3</v>
      </c>
      <c r="N146" s="136" t="s">
        <v>43</v>
      </c>
      <c r="P146" s="137">
        <f t="shared" si="21"/>
        <v>0</v>
      </c>
      <c r="Q146" s="137">
        <v>0</v>
      </c>
      <c r="R146" s="137">
        <f t="shared" si="22"/>
        <v>0</v>
      </c>
      <c r="S146" s="137">
        <v>0</v>
      </c>
      <c r="T146" s="138">
        <f t="shared" si="23"/>
        <v>0</v>
      </c>
      <c r="AR146" s="139" t="s">
        <v>244</v>
      </c>
      <c r="AT146" s="139" t="s">
        <v>143</v>
      </c>
      <c r="AU146" s="139" t="s">
        <v>80</v>
      </c>
      <c r="AY146" s="17" t="s">
        <v>141</v>
      </c>
      <c r="BE146" s="140">
        <f t="shared" si="24"/>
        <v>0</v>
      </c>
      <c r="BF146" s="140">
        <f t="shared" si="25"/>
        <v>0</v>
      </c>
      <c r="BG146" s="140">
        <f t="shared" si="26"/>
        <v>0</v>
      </c>
      <c r="BH146" s="140">
        <f t="shared" si="27"/>
        <v>0</v>
      </c>
      <c r="BI146" s="140">
        <f t="shared" si="28"/>
        <v>0</v>
      </c>
      <c r="BJ146" s="17" t="s">
        <v>15</v>
      </c>
      <c r="BK146" s="140">
        <f t="shared" si="29"/>
        <v>0</v>
      </c>
      <c r="BL146" s="17" t="s">
        <v>244</v>
      </c>
      <c r="BM146" s="139" t="s">
        <v>1372</v>
      </c>
    </row>
    <row r="147" spans="2:63" s="11" customFormat="1" ht="22.9" customHeight="1">
      <c r="B147" s="115"/>
      <c r="D147" s="116" t="s">
        <v>71</v>
      </c>
      <c r="E147" s="125" t="s">
        <v>1373</v>
      </c>
      <c r="F147" s="125" t="s">
        <v>1374</v>
      </c>
      <c r="I147" s="118"/>
      <c r="J147" s="126">
        <f>BK147</f>
        <v>0</v>
      </c>
      <c r="L147" s="115"/>
      <c r="M147" s="120"/>
      <c r="P147" s="121">
        <f>SUM(P148:P206)</f>
        <v>0</v>
      </c>
      <c r="R147" s="121">
        <f>SUM(R148:R206)</f>
        <v>0</v>
      </c>
      <c r="T147" s="122">
        <f>SUM(T148:T206)</f>
        <v>0</v>
      </c>
      <c r="AR147" s="116" t="s">
        <v>80</v>
      </c>
      <c r="AT147" s="123" t="s">
        <v>71</v>
      </c>
      <c r="AU147" s="123" t="s">
        <v>15</v>
      </c>
      <c r="AY147" s="116" t="s">
        <v>141</v>
      </c>
      <c r="BK147" s="124">
        <f>SUM(BK148:BK206)</f>
        <v>0</v>
      </c>
    </row>
    <row r="148" spans="2:65" s="1" customFormat="1" ht="16.5" customHeight="1">
      <c r="B148" s="127"/>
      <c r="C148" s="128" t="s">
        <v>202</v>
      </c>
      <c r="D148" s="128" t="s">
        <v>143</v>
      </c>
      <c r="E148" s="129" t="s">
        <v>1375</v>
      </c>
      <c r="F148" s="130" t="s">
        <v>1376</v>
      </c>
      <c r="G148" s="131" t="s">
        <v>1355</v>
      </c>
      <c r="H148" s="132">
        <v>1</v>
      </c>
      <c r="I148" s="133"/>
      <c r="J148" s="134">
        <f aca="true" t="shared" si="30" ref="J148:J179">ROUND(I148*H148,2)</f>
        <v>0</v>
      </c>
      <c r="K148" s="130" t="s">
        <v>3</v>
      </c>
      <c r="L148" s="32"/>
      <c r="M148" s="135" t="s">
        <v>3</v>
      </c>
      <c r="N148" s="136" t="s">
        <v>43</v>
      </c>
      <c r="P148" s="137">
        <f aca="true" t="shared" si="31" ref="P148:P179">O148*H148</f>
        <v>0</v>
      </c>
      <c r="Q148" s="137">
        <v>0</v>
      </c>
      <c r="R148" s="137">
        <f aca="true" t="shared" si="32" ref="R148:R179">Q148*H148</f>
        <v>0</v>
      </c>
      <c r="S148" s="137">
        <v>0</v>
      </c>
      <c r="T148" s="138">
        <f aca="true" t="shared" si="33" ref="T148:T179">S148*H148</f>
        <v>0</v>
      </c>
      <c r="AR148" s="139" t="s">
        <v>244</v>
      </c>
      <c r="AT148" s="139" t="s">
        <v>143</v>
      </c>
      <c r="AU148" s="139" t="s">
        <v>80</v>
      </c>
      <c r="AY148" s="17" t="s">
        <v>141</v>
      </c>
      <c r="BE148" s="140">
        <f aca="true" t="shared" si="34" ref="BE148:BE179">IF(N148="základní",J148,0)</f>
        <v>0</v>
      </c>
      <c r="BF148" s="140">
        <f aca="true" t="shared" si="35" ref="BF148:BF179">IF(N148="snížená",J148,0)</f>
        <v>0</v>
      </c>
      <c r="BG148" s="140">
        <f aca="true" t="shared" si="36" ref="BG148:BG179">IF(N148="zákl. přenesená",J148,0)</f>
        <v>0</v>
      </c>
      <c r="BH148" s="140">
        <f aca="true" t="shared" si="37" ref="BH148:BH179">IF(N148="sníž. přenesená",J148,0)</f>
        <v>0</v>
      </c>
      <c r="BI148" s="140">
        <f aca="true" t="shared" si="38" ref="BI148:BI179">IF(N148="nulová",J148,0)</f>
        <v>0</v>
      </c>
      <c r="BJ148" s="17" t="s">
        <v>15</v>
      </c>
      <c r="BK148" s="140">
        <f aca="true" t="shared" si="39" ref="BK148:BK179">ROUND(I148*H148,2)</f>
        <v>0</v>
      </c>
      <c r="BL148" s="17" t="s">
        <v>244</v>
      </c>
      <c r="BM148" s="139" t="s">
        <v>1377</v>
      </c>
    </row>
    <row r="149" spans="2:65" s="1" customFormat="1" ht="24.2" customHeight="1">
      <c r="B149" s="127"/>
      <c r="C149" s="128" t="s">
        <v>209</v>
      </c>
      <c r="D149" s="128" t="s">
        <v>143</v>
      </c>
      <c r="E149" s="129" t="s">
        <v>1378</v>
      </c>
      <c r="F149" s="130" t="s">
        <v>1379</v>
      </c>
      <c r="G149" s="131" t="s">
        <v>1355</v>
      </c>
      <c r="H149" s="132">
        <v>10</v>
      </c>
      <c r="I149" s="133"/>
      <c r="J149" s="134">
        <f t="shared" si="30"/>
        <v>0</v>
      </c>
      <c r="K149" s="130" t="s">
        <v>3</v>
      </c>
      <c r="L149" s="32"/>
      <c r="M149" s="135" t="s">
        <v>3</v>
      </c>
      <c r="N149" s="136" t="s">
        <v>43</v>
      </c>
      <c r="P149" s="137">
        <f t="shared" si="31"/>
        <v>0</v>
      </c>
      <c r="Q149" s="137">
        <v>0</v>
      </c>
      <c r="R149" s="137">
        <f t="shared" si="32"/>
        <v>0</v>
      </c>
      <c r="S149" s="137">
        <v>0</v>
      </c>
      <c r="T149" s="138">
        <f t="shared" si="33"/>
        <v>0</v>
      </c>
      <c r="AR149" s="139" t="s">
        <v>244</v>
      </c>
      <c r="AT149" s="139" t="s">
        <v>143</v>
      </c>
      <c r="AU149" s="139" t="s">
        <v>80</v>
      </c>
      <c r="AY149" s="17" t="s">
        <v>141</v>
      </c>
      <c r="BE149" s="140">
        <f t="shared" si="34"/>
        <v>0</v>
      </c>
      <c r="BF149" s="140">
        <f t="shared" si="35"/>
        <v>0</v>
      </c>
      <c r="BG149" s="140">
        <f t="shared" si="36"/>
        <v>0</v>
      </c>
      <c r="BH149" s="140">
        <f t="shared" si="37"/>
        <v>0</v>
      </c>
      <c r="BI149" s="140">
        <f t="shared" si="38"/>
        <v>0</v>
      </c>
      <c r="BJ149" s="17" t="s">
        <v>15</v>
      </c>
      <c r="BK149" s="140">
        <f t="shared" si="39"/>
        <v>0</v>
      </c>
      <c r="BL149" s="17" t="s">
        <v>244</v>
      </c>
      <c r="BM149" s="139" t="s">
        <v>1380</v>
      </c>
    </row>
    <row r="150" spans="2:65" s="1" customFormat="1" ht="24.2" customHeight="1">
      <c r="B150" s="127"/>
      <c r="C150" s="128" t="s">
        <v>214</v>
      </c>
      <c r="D150" s="128" t="s">
        <v>143</v>
      </c>
      <c r="E150" s="129" t="s">
        <v>1381</v>
      </c>
      <c r="F150" s="130" t="s">
        <v>1382</v>
      </c>
      <c r="G150" s="131" t="s">
        <v>1355</v>
      </c>
      <c r="H150" s="132">
        <v>29</v>
      </c>
      <c r="I150" s="133"/>
      <c r="J150" s="134">
        <f t="shared" si="30"/>
        <v>0</v>
      </c>
      <c r="K150" s="130" t="s">
        <v>3</v>
      </c>
      <c r="L150" s="32"/>
      <c r="M150" s="135" t="s">
        <v>3</v>
      </c>
      <c r="N150" s="136" t="s">
        <v>43</v>
      </c>
      <c r="P150" s="137">
        <f t="shared" si="31"/>
        <v>0</v>
      </c>
      <c r="Q150" s="137">
        <v>0</v>
      </c>
      <c r="R150" s="137">
        <f t="shared" si="32"/>
        <v>0</v>
      </c>
      <c r="S150" s="137">
        <v>0</v>
      </c>
      <c r="T150" s="138">
        <f t="shared" si="33"/>
        <v>0</v>
      </c>
      <c r="AR150" s="139" t="s">
        <v>244</v>
      </c>
      <c r="AT150" s="139" t="s">
        <v>143</v>
      </c>
      <c r="AU150" s="139" t="s">
        <v>80</v>
      </c>
      <c r="AY150" s="17" t="s">
        <v>141</v>
      </c>
      <c r="BE150" s="140">
        <f t="shared" si="34"/>
        <v>0</v>
      </c>
      <c r="BF150" s="140">
        <f t="shared" si="35"/>
        <v>0</v>
      </c>
      <c r="BG150" s="140">
        <f t="shared" si="36"/>
        <v>0</v>
      </c>
      <c r="BH150" s="140">
        <f t="shared" si="37"/>
        <v>0</v>
      </c>
      <c r="BI150" s="140">
        <f t="shared" si="38"/>
        <v>0</v>
      </c>
      <c r="BJ150" s="17" t="s">
        <v>15</v>
      </c>
      <c r="BK150" s="140">
        <f t="shared" si="39"/>
        <v>0</v>
      </c>
      <c r="BL150" s="17" t="s">
        <v>244</v>
      </c>
      <c r="BM150" s="139" t="s">
        <v>1383</v>
      </c>
    </row>
    <row r="151" spans="2:65" s="1" customFormat="1" ht="24.2" customHeight="1">
      <c r="B151" s="127"/>
      <c r="C151" s="128" t="s">
        <v>221</v>
      </c>
      <c r="D151" s="128" t="s">
        <v>143</v>
      </c>
      <c r="E151" s="129" t="s">
        <v>1384</v>
      </c>
      <c r="F151" s="130" t="s">
        <v>1385</v>
      </c>
      <c r="G151" s="131" t="s">
        <v>1355</v>
      </c>
      <c r="H151" s="132">
        <v>6</v>
      </c>
      <c r="I151" s="133"/>
      <c r="J151" s="134">
        <f t="shared" si="30"/>
        <v>0</v>
      </c>
      <c r="K151" s="130" t="s">
        <v>3</v>
      </c>
      <c r="L151" s="32"/>
      <c r="M151" s="135" t="s">
        <v>3</v>
      </c>
      <c r="N151" s="136" t="s">
        <v>43</v>
      </c>
      <c r="P151" s="137">
        <f t="shared" si="31"/>
        <v>0</v>
      </c>
      <c r="Q151" s="137">
        <v>0</v>
      </c>
      <c r="R151" s="137">
        <f t="shared" si="32"/>
        <v>0</v>
      </c>
      <c r="S151" s="137">
        <v>0</v>
      </c>
      <c r="T151" s="138">
        <f t="shared" si="33"/>
        <v>0</v>
      </c>
      <c r="AR151" s="139" t="s">
        <v>244</v>
      </c>
      <c r="AT151" s="139" t="s">
        <v>143</v>
      </c>
      <c r="AU151" s="139" t="s">
        <v>80</v>
      </c>
      <c r="AY151" s="17" t="s">
        <v>141</v>
      </c>
      <c r="BE151" s="140">
        <f t="shared" si="34"/>
        <v>0</v>
      </c>
      <c r="BF151" s="140">
        <f t="shared" si="35"/>
        <v>0</v>
      </c>
      <c r="BG151" s="140">
        <f t="shared" si="36"/>
        <v>0</v>
      </c>
      <c r="BH151" s="140">
        <f t="shared" si="37"/>
        <v>0</v>
      </c>
      <c r="BI151" s="140">
        <f t="shared" si="38"/>
        <v>0</v>
      </c>
      <c r="BJ151" s="17" t="s">
        <v>15</v>
      </c>
      <c r="BK151" s="140">
        <f t="shared" si="39"/>
        <v>0</v>
      </c>
      <c r="BL151" s="17" t="s">
        <v>244</v>
      </c>
      <c r="BM151" s="139" t="s">
        <v>1386</v>
      </c>
    </row>
    <row r="152" spans="2:65" s="1" customFormat="1" ht="24.2" customHeight="1">
      <c r="B152" s="127"/>
      <c r="C152" s="128" t="s">
        <v>227</v>
      </c>
      <c r="D152" s="128" t="s">
        <v>143</v>
      </c>
      <c r="E152" s="129" t="s">
        <v>1387</v>
      </c>
      <c r="F152" s="130" t="s">
        <v>1388</v>
      </c>
      <c r="G152" s="131" t="s">
        <v>1355</v>
      </c>
      <c r="H152" s="132">
        <v>10</v>
      </c>
      <c r="I152" s="133"/>
      <c r="J152" s="134">
        <f t="shared" si="30"/>
        <v>0</v>
      </c>
      <c r="K152" s="130" t="s">
        <v>3</v>
      </c>
      <c r="L152" s="32"/>
      <c r="M152" s="135" t="s">
        <v>3</v>
      </c>
      <c r="N152" s="136" t="s">
        <v>43</v>
      </c>
      <c r="P152" s="137">
        <f t="shared" si="31"/>
        <v>0</v>
      </c>
      <c r="Q152" s="137">
        <v>0</v>
      </c>
      <c r="R152" s="137">
        <f t="shared" si="32"/>
        <v>0</v>
      </c>
      <c r="S152" s="137">
        <v>0</v>
      </c>
      <c r="T152" s="138">
        <f t="shared" si="33"/>
        <v>0</v>
      </c>
      <c r="AR152" s="139" t="s">
        <v>244</v>
      </c>
      <c r="AT152" s="139" t="s">
        <v>143</v>
      </c>
      <c r="AU152" s="139" t="s">
        <v>80</v>
      </c>
      <c r="AY152" s="17" t="s">
        <v>141</v>
      </c>
      <c r="BE152" s="140">
        <f t="shared" si="34"/>
        <v>0</v>
      </c>
      <c r="BF152" s="140">
        <f t="shared" si="35"/>
        <v>0</v>
      </c>
      <c r="BG152" s="140">
        <f t="shared" si="36"/>
        <v>0</v>
      </c>
      <c r="BH152" s="140">
        <f t="shared" si="37"/>
        <v>0</v>
      </c>
      <c r="BI152" s="140">
        <f t="shared" si="38"/>
        <v>0</v>
      </c>
      <c r="BJ152" s="17" t="s">
        <v>15</v>
      </c>
      <c r="BK152" s="140">
        <f t="shared" si="39"/>
        <v>0</v>
      </c>
      <c r="BL152" s="17" t="s">
        <v>244</v>
      </c>
      <c r="BM152" s="139" t="s">
        <v>1389</v>
      </c>
    </row>
    <row r="153" spans="2:65" s="1" customFormat="1" ht="16.5" customHeight="1">
      <c r="B153" s="127"/>
      <c r="C153" s="128" t="s">
        <v>234</v>
      </c>
      <c r="D153" s="128" t="s">
        <v>143</v>
      </c>
      <c r="E153" s="129" t="s">
        <v>1390</v>
      </c>
      <c r="F153" s="130" t="s">
        <v>1391</v>
      </c>
      <c r="G153" s="131" t="s">
        <v>1355</v>
      </c>
      <c r="H153" s="132">
        <v>2</v>
      </c>
      <c r="I153" s="133"/>
      <c r="J153" s="134">
        <f t="shared" si="30"/>
        <v>0</v>
      </c>
      <c r="K153" s="130" t="s">
        <v>3</v>
      </c>
      <c r="L153" s="32"/>
      <c r="M153" s="135" t="s">
        <v>3</v>
      </c>
      <c r="N153" s="136" t="s">
        <v>43</v>
      </c>
      <c r="P153" s="137">
        <f t="shared" si="31"/>
        <v>0</v>
      </c>
      <c r="Q153" s="137">
        <v>0</v>
      </c>
      <c r="R153" s="137">
        <f t="shared" si="32"/>
        <v>0</v>
      </c>
      <c r="S153" s="137">
        <v>0</v>
      </c>
      <c r="T153" s="138">
        <f t="shared" si="33"/>
        <v>0</v>
      </c>
      <c r="AR153" s="139" t="s">
        <v>244</v>
      </c>
      <c r="AT153" s="139" t="s">
        <v>143</v>
      </c>
      <c r="AU153" s="139" t="s">
        <v>80</v>
      </c>
      <c r="AY153" s="17" t="s">
        <v>141</v>
      </c>
      <c r="BE153" s="140">
        <f t="shared" si="34"/>
        <v>0</v>
      </c>
      <c r="BF153" s="140">
        <f t="shared" si="35"/>
        <v>0</v>
      </c>
      <c r="BG153" s="140">
        <f t="shared" si="36"/>
        <v>0</v>
      </c>
      <c r="BH153" s="140">
        <f t="shared" si="37"/>
        <v>0</v>
      </c>
      <c r="BI153" s="140">
        <f t="shared" si="38"/>
        <v>0</v>
      </c>
      <c r="BJ153" s="17" t="s">
        <v>15</v>
      </c>
      <c r="BK153" s="140">
        <f t="shared" si="39"/>
        <v>0</v>
      </c>
      <c r="BL153" s="17" t="s">
        <v>244</v>
      </c>
      <c r="BM153" s="139" t="s">
        <v>1392</v>
      </c>
    </row>
    <row r="154" spans="2:65" s="1" customFormat="1" ht="21.75" customHeight="1">
      <c r="B154" s="127"/>
      <c r="C154" s="128" t="s">
        <v>9</v>
      </c>
      <c r="D154" s="128" t="s">
        <v>143</v>
      </c>
      <c r="E154" s="129" t="s">
        <v>1393</v>
      </c>
      <c r="F154" s="130" t="s">
        <v>1394</v>
      </c>
      <c r="G154" s="131" t="s">
        <v>1355</v>
      </c>
      <c r="H154" s="132">
        <v>6</v>
      </c>
      <c r="I154" s="133"/>
      <c r="J154" s="134">
        <f t="shared" si="30"/>
        <v>0</v>
      </c>
      <c r="K154" s="130" t="s">
        <v>3</v>
      </c>
      <c r="L154" s="32"/>
      <c r="M154" s="135" t="s">
        <v>3</v>
      </c>
      <c r="N154" s="136" t="s">
        <v>43</v>
      </c>
      <c r="P154" s="137">
        <f t="shared" si="31"/>
        <v>0</v>
      </c>
      <c r="Q154" s="137">
        <v>0</v>
      </c>
      <c r="R154" s="137">
        <f t="shared" si="32"/>
        <v>0</v>
      </c>
      <c r="S154" s="137">
        <v>0</v>
      </c>
      <c r="T154" s="138">
        <f t="shared" si="33"/>
        <v>0</v>
      </c>
      <c r="AR154" s="139" t="s">
        <v>244</v>
      </c>
      <c r="AT154" s="139" t="s">
        <v>143</v>
      </c>
      <c r="AU154" s="139" t="s">
        <v>80</v>
      </c>
      <c r="AY154" s="17" t="s">
        <v>141</v>
      </c>
      <c r="BE154" s="140">
        <f t="shared" si="34"/>
        <v>0</v>
      </c>
      <c r="BF154" s="140">
        <f t="shared" si="35"/>
        <v>0</v>
      </c>
      <c r="BG154" s="140">
        <f t="shared" si="36"/>
        <v>0</v>
      </c>
      <c r="BH154" s="140">
        <f t="shared" si="37"/>
        <v>0</v>
      </c>
      <c r="BI154" s="140">
        <f t="shared" si="38"/>
        <v>0</v>
      </c>
      <c r="BJ154" s="17" t="s">
        <v>15</v>
      </c>
      <c r="BK154" s="140">
        <f t="shared" si="39"/>
        <v>0</v>
      </c>
      <c r="BL154" s="17" t="s">
        <v>244</v>
      </c>
      <c r="BM154" s="139" t="s">
        <v>1395</v>
      </c>
    </row>
    <row r="155" spans="2:65" s="1" customFormat="1" ht="16.5" customHeight="1">
      <c r="B155" s="127"/>
      <c r="C155" s="128" t="s">
        <v>244</v>
      </c>
      <c r="D155" s="128" t="s">
        <v>143</v>
      </c>
      <c r="E155" s="129" t="s">
        <v>1396</v>
      </c>
      <c r="F155" s="130" t="s">
        <v>1397</v>
      </c>
      <c r="G155" s="131" t="s">
        <v>1355</v>
      </c>
      <c r="H155" s="132">
        <v>5</v>
      </c>
      <c r="I155" s="133"/>
      <c r="J155" s="134">
        <f t="shared" si="30"/>
        <v>0</v>
      </c>
      <c r="K155" s="130" t="s">
        <v>3</v>
      </c>
      <c r="L155" s="32"/>
      <c r="M155" s="135" t="s">
        <v>3</v>
      </c>
      <c r="N155" s="136" t="s">
        <v>43</v>
      </c>
      <c r="P155" s="137">
        <f t="shared" si="31"/>
        <v>0</v>
      </c>
      <c r="Q155" s="137">
        <v>0</v>
      </c>
      <c r="R155" s="137">
        <f t="shared" si="32"/>
        <v>0</v>
      </c>
      <c r="S155" s="137">
        <v>0</v>
      </c>
      <c r="T155" s="138">
        <f t="shared" si="33"/>
        <v>0</v>
      </c>
      <c r="AR155" s="139" t="s">
        <v>244</v>
      </c>
      <c r="AT155" s="139" t="s">
        <v>143</v>
      </c>
      <c r="AU155" s="139" t="s">
        <v>80</v>
      </c>
      <c r="AY155" s="17" t="s">
        <v>141</v>
      </c>
      <c r="BE155" s="140">
        <f t="shared" si="34"/>
        <v>0</v>
      </c>
      <c r="BF155" s="140">
        <f t="shared" si="35"/>
        <v>0</v>
      </c>
      <c r="BG155" s="140">
        <f t="shared" si="36"/>
        <v>0</v>
      </c>
      <c r="BH155" s="140">
        <f t="shared" si="37"/>
        <v>0</v>
      </c>
      <c r="BI155" s="140">
        <f t="shared" si="38"/>
        <v>0</v>
      </c>
      <c r="BJ155" s="17" t="s">
        <v>15</v>
      </c>
      <c r="BK155" s="140">
        <f t="shared" si="39"/>
        <v>0</v>
      </c>
      <c r="BL155" s="17" t="s">
        <v>244</v>
      </c>
      <c r="BM155" s="139" t="s">
        <v>1398</v>
      </c>
    </row>
    <row r="156" spans="2:65" s="1" customFormat="1" ht="16.5" customHeight="1">
      <c r="B156" s="127"/>
      <c r="C156" s="128" t="s">
        <v>250</v>
      </c>
      <c r="D156" s="128" t="s">
        <v>143</v>
      </c>
      <c r="E156" s="129" t="s">
        <v>1399</v>
      </c>
      <c r="F156" s="130" t="s">
        <v>1400</v>
      </c>
      <c r="G156" s="131" t="s">
        <v>1355</v>
      </c>
      <c r="H156" s="132">
        <v>4</v>
      </c>
      <c r="I156" s="133"/>
      <c r="J156" s="134">
        <f t="shared" si="30"/>
        <v>0</v>
      </c>
      <c r="K156" s="130" t="s">
        <v>3</v>
      </c>
      <c r="L156" s="32"/>
      <c r="M156" s="135" t="s">
        <v>3</v>
      </c>
      <c r="N156" s="136" t="s">
        <v>43</v>
      </c>
      <c r="P156" s="137">
        <f t="shared" si="31"/>
        <v>0</v>
      </c>
      <c r="Q156" s="137">
        <v>0</v>
      </c>
      <c r="R156" s="137">
        <f t="shared" si="32"/>
        <v>0</v>
      </c>
      <c r="S156" s="137">
        <v>0</v>
      </c>
      <c r="T156" s="138">
        <f t="shared" si="33"/>
        <v>0</v>
      </c>
      <c r="AR156" s="139" t="s">
        <v>244</v>
      </c>
      <c r="AT156" s="139" t="s">
        <v>143</v>
      </c>
      <c r="AU156" s="139" t="s">
        <v>80</v>
      </c>
      <c r="AY156" s="17" t="s">
        <v>141</v>
      </c>
      <c r="BE156" s="140">
        <f t="shared" si="34"/>
        <v>0</v>
      </c>
      <c r="BF156" s="140">
        <f t="shared" si="35"/>
        <v>0</v>
      </c>
      <c r="BG156" s="140">
        <f t="shared" si="36"/>
        <v>0</v>
      </c>
      <c r="BH156" s="140">
        <f t="shared" si="37"/>
        <v>0</v>
      </c>
      <c r="BI156" s="140">
        <f t="shared" si="38"/>
        <v>0</v>
      </c>
      <c r="BJ156" s="17" t="s">
        <v>15</v>
      </c>
      <c r="BK156" s="140">
        <f t="shared" si="39"/>
        <v>0</v>
      </c>
      <c r="BL156" s="17" t="s">
        <v>244</v>
      </c>
      <c r="BM156" s="139" t="s">
        <v>1401</v>
      </c>
    </row>
    <row r="157" spans="2:65" s="1" customFormat="1" ht="16.5" customHeight="1">
      <c r="B157" s="127"/>
      <c r="C157" s="128" t="s">
        <v>258</v>
      </c>
      <c r="D157" s="128" t="s">
        <v>143</v>
      </c>
      <c r="E157" s="129" t="s">
        <v>1402</v>
      </c>
      <c r="F157" s="130" t="s">
        <v>1403</v>
      </c>
      <c r="G157" s="131" t="s">
        <v>1355</v>
      </c>
      <c r="H157" s="132">
        <v>5</v>
      </c>
      <c r="I157" s="133"/>
      <c r="J157" s="134">
        <f t="shared" si="30"/>
        <v>0</v>
      </c>
      <c r="K157" s="130" t="s">
        <v>3</v>
      </c>
      <c r="L157" s="32"/>
      <c r="M157" s="135" t="s">
        <v>3</v>
      </c>
      <c r="N157" s="136" t="s">
        <v>43</v>
      </c>
      <c r="P157" s="137">
        <f t="shared" si="31"/>
        <v>0</v>
      </c>
      <c r="Q157" s="137">
        <v>0</v>
      </c>
      <c r="R157" s="137">
        <f t="shared" si="32"/>
        <v>0</v>
      </c>
      <c r="S157" s="137">
        <v>0</v>
      </c>
      <c r="T157" s="138">
        <f t="shared" si="33"/>
        <v>0</v>
      </c>
      <c r="AR157" s="139" t="s">
        <v>244</v>
      </c>
      <c r="AT157" s="139" t="s">
        <v>143</v>
      </c>
      <c r="AU157" s="139" t="s">
        <v>80</v>
      </c>
      <c r="AY157" s="17" t="s">
        <v>141</v>
      </c>
      <c r="BE157" s="140">
        <f t="shared" si="34"/>
        <v>0</v>
      </c>
      <c r="BF157" s="140">
        <f t="shared" si="35"/>
        <v>0</v>
      </c>
      <c r="BG157" s="140">
        <f t="shared" si="36"/>
        <v>0</v>
      </c>
      <c r="BH157" s="140">
        <f t="shared" si="37"/>
        <v>0</v>
      </c>
      <c r="BI157" s="140">
        <f t="shared" si="38"/>
        <v>0</v>
      </c>
      <c r="BJ157" s="17" t="s">
        <v>15</v>
      </c>
      <c r="BK157" s="140">
        <f t="shared" si="39"/>
        <v>0</v>
      </c>
      <c r="BL157" s="17" t="s">
        <v>244</v>
      </c>
      <c r="BM157" s="139" t="s">
        <v>1404</v>
      </c>
    </row>
    <row r="158" spans="2:65" s="1" customFormat="1" ht="16.5" customHeight="1">
      <c r="B158" s="127"/>
      <c r="C158" s="128" t="s">
        <v>265</v>
      </c>
      <c r="D158" s="128" t="s">
        <v>143</v>
      </c>
      <c r="E158" s="129" t="s">
        <v>1405</v>
      </c>
      <c r="F158" s="130" t="s">
        <v>1406</v>
      </c>
      <c r="G158" s="131" t="s">
        <v>1355</v>
      </c>
      <c r="H158" s="132">
        <v>1</v>
      </c>
      <c r="I158" s="133"/>
      <c r="J158" s="134">
        <f t="shared" si="30"/>
        <v>0</v>
      </c>
      <c r="K158" s="130" t="s">
        <v>3</v>
      </c>
      <c r="L158" s="32"/>
      <c r="M158" s="135" t="s">
        <v>3</v>
      </c>
      <c r="N158" s="136" t="s">
        <v>43</v>
      </c>
      <c r="P158" s="137">
        <f t="shared" si="31"/>
        <v>0</v>
      </c>
      <c r="Q158" s="137">
        <v>0</v>
      </c>
      <c r="R158" s="137">
        <f t="shared" si="32"/>
        <v>0</v>
      </c>
      <c r="S158" s="137">
        <v>0</v>
      </c>
      <c r="T158" s="138">
        <f t="shared" si="33"/>
        <v>0</v>
      </c>
      <c r="AR158" s="139" t="s">
        <v>244</v>
      </c>
      <c r="AT158" s="139" t="s">
        <v>143</v>
      </c>
      <c r="AU158" s="139" t="s">
        <v>80</v>
      </c>
      <c r="AY158" s="17" t="s">
        <v>141</v>
      </c>
      <c r="BE158" s="140">
        <f t="shared" si="34"/>
        <v>0</v>
      </c>
      <c r="BF158" s="140">
        <f t="shared" si="35"/>
        <v>0</v>
      </c>
      <c r="BG158" s="140">
        <f t="shared" si="36"/>
        <v>0</v>
      </c>
      <c r="BH158" s="140">
        <f t="shared" si="37"/>
        <v>0</v>
      </c>
      <c r="BI158" s="140">
        <f t="shared" si="38"/>
        <v>0</v>
      </c>
      <c r="BJ158" s="17" t="s">
        <v>15</v>
      </c>
      <c r="BK158" s="140">
        <f t="shared" si="39"/>
        <v>0</v>
      </c>
      <c r="BL158" s="17" t="s">
        <v>244</v>
      </c>
      <c r="BM158" s="139" t="s">
        <v>1407</v>
      </c>
    </row>
    <row r="159" spans="2:65" s="1" customFormat="1" ht="16.5" customHeight="1">
      <c r="B159" s="127"/>
      <c r="C159" s="128" t="s">
        <v>274</v>
      </c>
      <c r="D159" s="128" t="s">
        <v>143</v>
      </c>
      <c r="E159" s="129" t="s">
        <v>1408</v>
      </c>
      <c r="F159" s="130" t="s">
        <v>1409</v>
      </c>
      <c r="G159" s="131" t="s">
        <v>1355</v>
      </c>
      <c r="H159" s="132">
        <v>1</v>
      </c>
      <c r="I159" s="133"/>
      <c r="J159" s="134">
        <f t="shared" si="30"/>
        <v>0</v>
      </c>
      <c r="K159" s="130" t="s">
        <v>3</v>
      </c>
      <c r="L159" s="32"/>
      <c r="M159" s="135" t="s">
        <v>3</v>
      </c>
      <c r="N159" s="136" t="s">
        <v>43</v>
      </c>
      <c r="P159" s="137">
        <f t="shared" si="31"/>
        <v>0</v>
      </c>
      <c r="Q159" s="137">
        <v>0</v>
      </c>
      <c r="R159" s="137">
        <f t="shared" si="32"/>
        <v>0</v>
      </c>
      <c r="S159" s="137">
        <v>0</v>
      </c>
      <c r="T159" s="138">
        <f t="shared" si="33"/>
        <v>0</v>
      </c>
      <c r="AR159" s="139" t="s">
        <v>244</v>
      </c>
      <c r="AT159" s="139" t="s">
        <v>143</v>
      </c>
      <c r="AU159" s="139" t="s">
        <v>80</v>
      </c>
      <c r="AY159" s="17" t="s">
        <v>141</v>
      </c>
      <c r="BE159" s="140">
        <f t="shared" si="34"/>
        <v>0</v>
      </c>
      <c r="BF159" s="140">
        <f t="shared" si="35"/>
        <v>0</v>
      </c>
      <c r="BG159" s="140">
        <f t="shared" si="36"/>
        <v>0</v>
      </c>
      <c r="BH159" s="140">
        <f t="shared" si="37"/>
        <v>0</v>
      </c>
      <c r="BI159" s="140">
        <f t="shared" si="38"/>
        <v>0</v>
      </c>
      <c r="BJ159" s="17" t="s">
        <v>15</v>
      </c>
      <c r="BK159" s="140">
        <f t="shared" si="39"/>
        <v>0</v>
      </c>
      <c r="BL159" s="17" t="s">
        <v>244</v>
      </c>
      <c r="BM159" s="139" t="s">
        <v>1410</v>
      </c>
    </row>
    <row r="160" spans="2:65" s="1" customFormat="1" ht="16.5" customHeight="1">
      <c r="B160" s="127"/>
      <c r="C160" s="128" t="s">
        <v>8</v>
      </c>
      <c r="D160" s="128" t="s">
        <v>143</v>
      </c>
      <c r="E160" s="129" t="s">
        <v>1411</v>
      </c>
      <c r="F160" s="130" t="s">
        <v>1412</v>
      </c>
      <c r="G160" s="131" t="s">
        <v>1355</v>
      </c>
      <c r="H160" s="132">
        <v>40</v>
      </c>
      <c r="I160" s="133"/>
      <c r="J160" s="134">
        <f t="shared" si="30"/>
        <v>0</v>
      </c>
      <c r="K160" s="130" t="s">
        <v>3</v>
      </c>
      <c r="L160" s="32"/>
      <c r="M160" s="135" t="s">
        <v>3</v>
      </c>
      <c r="N160" s="136" t="s">
        <v>43</v>
      </c>
      <c r="P160" s="137">
        <f t="shared" si="31"/>
        <v>0</v>
      </c>
      <c r="Q160" s="137">
        <v>0</v>
      </c>
      <c r="R160" s="137">
        <f t="shared" si="32"/>
        <v>0</v>
      </c>
      <c r="S160" s="137">
        <v>0</v>
      </c>
      <c r="T160" s="138">
        <f t="shared" si="33"/>
        <v>0</v>
      </c>
      <c r="AR160" s="139" t="s">
        <v>244</v>
      </c>
      <c r="AT160" s="139" t="s">
        <v>143</v>
      </c>
      <c r="AU160" s="139" t="s">
        <v>80</v>
      </c>
      <c r="AY160" s="17" t="s">
        <v>141</v>
      </c>
      <c r="BE160" s="140">
        <f t="shared" si="34"/>
        <v>0</v>
      </c>
      <c r="BF160" s="140">
        <f t="shared" si="35"/>
        <v>0</v>
      </c>
      <c r="BG160" s="140">
        <f t="shared" si="36"/>
        <v>0</v>
      </c>
      <c r="BH160" s="140">
        <f t="shared" si="37"/>
        <v>0</v>
      </c>
      <c r="BI160" s="140">
        <f t="shared" si="38"/>
        <v>0</v>
      </c>
      <c r="BJ160" s="17" t="s">
        <v>15</v>
      </c>
      <c r="BK160" s="140">
        <f t="shared" si="39"/>
        <v>0</v>
      </c>
      <c r="BL160" s="17" t="s">
        <v>244</v>
      </c>
      <c r="BM160" s="139" t="s">
        <v>1413</v>
      </c>
    </row>
    <row r="161" spans="2:65" s="1" customFormat="1" ht="16.5" customHeight="1">
      <c r="B161" s="127"/>
      <c r="C161" s="128" t="s">
        <v>287</v>
      </c>
      <c r="D161" s="128" t="s">
        <v>143</v>
      </c>
      <c r="E161" s="129" t="s">
        <v>1414</v>
      </c>
      <c r="F161" s="130" t="s">
        <v>1415</v>
      </c>
      <c r="G161" s="131" t="s">
        <v>230</v>
      </c>
      <c r="H161" s="132">
        <v>170</v>
      </c>
      <c r="I161" s="133"/>
      <c r="J161" s="134">
        <f t="shared" si="30"/>
        <v>0</v>
      </c>
      <c r="K161" s="130" t="s">
        <v>3</v>
      </c>
      <c r="L161" s="32"/>
      <c r="M161" s="135" t="s">
        <v>3</v>
      </c>
      <c r="N161" s="136" t="s">
        <v>43</v>
      </c>
      <c r="P161" s="137">
        <f t="shared" si="31"/>
        <v>0</v>
      </c>
      <c r="Q161" s="137">
        <v>0</v>
      </c>
      <c r="R161" s="137">
        <f t="shared" si="32"/>
        <v>0</v>
      </c>
      <c r="S161" s="137">
        <v>0</v>
      </c>
      <c r="T161" s="138">
        <f t="shared" si="33"/>
        <v>0</v>
      </c>
      <c r="AR161" s="139" t="s">
        <v>244</v>
      </c>
      <c r="AT161" s="139" t="s">
        <v>143</v>
      </c>
      <c r="AU161" s="139" t="s">
        <v>80</v>
      </c>
      <c r="AY161" s="17" t="s">
        <v>141</v>
      </c>
      <c r="BE161" s="140">
        <f t="shared" si="34"/>
        <v>0</v>
      </c>
      <c r="BF161" s="140">
        <f t="shared" si="35"/>
        <v>0</v>
      </c>
      <c r="BG161" s="140">
        <f t="shared" si="36"/>
        <v>0</v>
      </c>
      <c r="BH161" s="140">
        <f t="shared" si="37"/>
        <v>0</v>
      </c>
      <c r="BI161" s="140">
        <f t="shared" si="38"/>
        <v>0</v>
      </c>
      <c r="BJ161" s="17" t="s">
        <v>15</v>
      </c>
      <c r="BK161" s="140">
        <f t="shared" si="39"/>
        <v>0</v>
      </c>
      <c r="BL161" s="17" t="s">
        <v>244</v>
      </c>
      <c r="BM161" s="139" t="s">
        <v>1416</v>
      </c>
    </row>
    <row r="162" spans="2:65" s="1" customFormat="1" ht="16.5" customHeight="1">
      <c r="B162" s="127"/>
      <c r="C162" s="128" t="s">
        <v>292</v>
      </c>
      <c r="D162" s="128" t="s">
        <v>143</v>
      </c>
      <c r="E162" s="129" t="s">
        <v>1417</v>
      </c>
      <c r="F162" s="130" t="s">
        <v>1418</v>
      </c>
      <c r="G162" s="131" t="s">
        <v>230</v>
      </c>
      <c r="H162" s="132">
        <v>200</v>
      </c>
      <c r="I162" s="133"/>
      <c r="J162" s="134">
        <f t="shared" si="30"/>
        <v>0</v>
      </c>
      <c r="K162" s="130" t="s">
        <v>3</v>
      </c>
      <c r="L162" s="32"/>
      <c r="M162" s="135" t="s">
        <v>3</v>
      </c>
      <c r="N162" s="136" t="s">
        <v>43</v>
      </c>
      <c r="P162" s="137">
        <f t="shared" si="31"/>
        <v>0</v>
      </c>
      <c r="Q162" s="137">
        <v>0</v>
      </c>
      <c r="R162" s="137">
        <f t="shared" si="32"/>
        <v>0</v>
      </c>
      <c r="S162" s="137">
        <v>0</v>
      </c>
      <c r="T162" s="138">
        <f t="shared" si="33"/>
        <v>0</v>
      </c>
      <c r="AR162" s="139" t="s">
        <v>244</v>
      </c>
      <c r="AT162" s="139" t="s">
        <v>143</v>
      </c>
      <c r="AU162" s="139" t="s">
        <v>80</v>
      </c>
      <c r="AY162" s="17" t="s">
        <v>141</v>
      </c>
      <c r="BE162" s="140">
        <f t="shared" si="34"/>
        <v>0</v>
      </c>
      <c r="BF162" s="140">
        <f t="shared" si="35"/>
        <v>0</v>
      </c>
      <c r="BG162" s="140">
        <f t="shared" si="36"/>
        <v>0</v>
      </c>
      <c r="BH162" s="140">
        <f t="shared" si="37"/>
        <v>0</v>
      </c>
      <c r="BI162" s="140">
        <f t="shared" si="38"/>
        <v>0</v>
      </c>
      <c r="BJ162" s="17" t="s">
        <v>15</v>
      </c>
      <c r="BK162" s="140">
        <f t="shared" si="39"/>
        <v>0</v>
      </c>
      <c r="BL162" s="17" t="s">
        <v>244</v>
      </c>
      <c r="BM162" s="139" t="s">
        <v>1419</v>
      </c>
    </row>
    <row r="163" spans="2:65" s="1" customFormat="1" ht="16.5" customHeight="1">
      <c r="B163" s="127"/>
      <c r="C163" s="128" t="s">
        <v>299</v>
      </c>
      <c r="D163" s="128" t="s">
        <v>143</v>
      </c>
      <c r="E163" s="129" t="s">
        <v>1420</v>
      </c>
      <c r="F163" s="130" t="s">
        <v>1421</v>
      </c>
      <c r="G163" s="131" t="s">
        <v>230</v>
      </c>
      <c r="H163" s="132">
        <v>12.86</v>
      </c>
      <c r="I163" s="133"/>
      <c r="J163" s="134">
        <f t="shared" si="30"/>
        <v>0</v>
      </c>
      <c r="K163" s="130" t="s">
        <v>3</v>
      </c>
      <c r="L163" s="32"/>
      <c r="M163" s="135" t="s">
        <v>3</v>
      </c>
      <c r="N163" s="136" t="s">
        <v>43</v>
      </c>
      <c r="P163" s="137">
        <f t="shared" si="31"/>
        <v>0</v>
      </c>
      <c r="Q163" s="137">
        <v>0</v>
      </c>
      <c r="R163" s="137">
        <f t="shared" si="32"/>
        <v>0</v>
      </c>
      <c r="S163" s="137">
        <v>0</v>
      </c>
      <c r="T163" s="138">
        <f t="shared" si="33"/>
        <v>0</v>
      </c>
      <c r="AR163" s="139" t="s">
        <v>244</v>
      </c>
      <c r="AT163" s="139" t="s">
        <v>143</v>
      </c>
      <c r="AU163" s="139" t="s">
        <v>80</v>
      </c>
      <c r="AY163" s="17" t="s">
        <v>141</v>
      </c>
      <c r="BE163" s="140">
        <f t="shared" si="34"/>
        <v>0</v>
      </c>
      <c r="BF163" s="140">
        <f t="shared" si="35"/>
        <v>0</v>
      </c>
      <c r="BG163" s="140">
        <f t="shared" si="36"/>
        <v>0</v>
      </c>
      <c r="BH163" s="140">
        <f t="shared" si="37"/>
        <v>0</v>
      </c>
      <c r="BI163" s="140">
        <f t="shared" si="38"/>
        <v>0</v>
      </c>
      <c r="BJ163" s="17" t="s">
        <v>15</v>
      </c>
      <c r="BK163" s="140">
        <f t="shared" si="39"/>
        <v>0</v>
      </c>
      <c r="BL163" s="17" t="s">
        <v>244</v>
      </c>
      <c r="BM163" s="139" t="s">
        <v>1422</v>
      </c>
    </row>
    <row r="164" spans="2:65" s="1" customFormat="1" ht="16.5" customHeight="1">
      <c r="B164" s="127"/>
      <c r="C164" s="128" t="s">
        <v>305</v>
      </c>
      <c r="D164" s="128" t="s">
        <v>143</v>
      </c>
      <c r="E164" s="129" t="s">
        <v>1423</v>
      </c>
      <c r="F164" s="130" t="s">
        <v>1424</v>
      </c>
      <c r="G164" s="131" t="s">
        <v>230</v>
      </c>
      <c r="H164" s="132">
        <v>40</v>
      </c>
      <c r="I164" s="133"/>
      <c r="J164" s="134">
        <f t="shared" si="30"/>
        <v>0</v>
      </c>
      <c r="K164" s="130" t="s">
        <v>3</v>
      </c>
      <c r="L164" s="32"/>
      <c r="M164" s="135" t="s">
        <v>3</v>
      </c>
      <c r="N164" s="136" t="s">
        <v>43</v>
      </c>
      <c r="P164" s="137">
        <f t="shared" si="31"/>
        <v>0</v>
      </c>
      <c r="Q164" s="137">
        <v>0</v>
      </c>
      <c r="R164" s="137">
        <f t="shared" si="32"/>
        <v>0</v>
      </c>
      <c r="S164" s="137">
        <v>0</v>
      </c>
      <c r="T164" s="138">
        <f t="shared" si="33"/>
        <v>0</v>
      </c>
      <c r="AR164" s="139" t="s">
        <v>244</v>
      </c>
      <c r="AT164" s="139" t="s">
        <v>143</v>
      </c>
      <c r="AU164" s="139" t="s">
        <v>80</v>
      </c>
      <c r="AY164" s="17" t="s">
        <v>141</v>
      </c>
      <c r="BE164" s="140">
        <f t="shared" si="34"/>
        <v>0</v>
      </c>
      <c r="BF164" s="140">
        <f t="shared" si="35"/>
        <v>0</v>
      </c>
      <c r="BG164" s="140">
        <f t="shared" si="36"/>
        <v>0</v>
      </c>
      <c r="BH164" s="140">
        <f t="shared" si="37"/>
        <v>0</v>
      </c>
      <c r="BI164" s="140">
        <f t="shared" si="38"/>
        <v>0</v>
      </c>
      <c r="BJ164" s="17" t="s">
        <v>15</v>
      </c>
      <c r="BK164" s="140">
        <f t="shared" si="39"/>
        <v>0</v>
      </c>
      <c r="BL164" s="17" t="s">
        <v>244</v>
      </c>
      <c r="BM164" s="139" t="s">
        <v>1425</v>
      </c>
    </row>
    <row r="165" spans="2:65" s="1" customFormat="1" ht="16.5" customHeight="1">
      <c r="B165" s="127"/>
      <c r="C165" s="128" t="s">
        <v>311</v>
      </c>
      <c r="D165" s="128" t="s">
        <v>143</v>
      </c>
      <c r="E165" s="129" t="s">
        <v>1426</v>
      </c>
      <c r="F165" s="130" t="s">
        <v>1427</v>
      </c>
      <c r="G165" s="131" t="s">
        <v>1355</v>
      </c>
      <c r="H165" s="132">
        <v>60</v>
      </c>
      <c r="I165" s="133"/>
      <c r="J165" s="134">
        <f t="shared" si="30"/>
        <v>0</v>
      </c>
      <c r="K165" s="130" t="s">
        <v>3</v>
      </c>
      <c r="L165" s="32"/>
      <c r="M165" s="135" t="s">
        <v>3</v>
      </c>
      <c r="N165" s="136" t="s">
        <v>43</v>
      </c>
      <c r="P165" s="137">
        <f t="shared" si="31"/>
        <v>0</v>
      </c>
      <c r="Q165" s="137">
        <v>0</v>
      </c>
      <c r="R165" s="137">
        <f t="shared" si="32"/>
        <v>0</v>
      </c>
      <c r="S165" s="137">
        <v>0</v>
      </c>
      <c r="T165" s="138">
        <f t="shared" si="33"/>
        <v>0</v>
      </c>
      <c r="AR165" s="139" t="s">
        <v>244</v>
      </c>
      <c r="AT165" s="139" t="s">
        <v>143</v>
      </c>
      <c r="AU165" s="139" t="s">
        <v>80</v>
      </c>
      <c r="AY165" s="17" t="s">
        <v>141</v>
      </c>
      <c r="BE165" s="140">
        <f t="shared" si="34"/>
        <v>0</v>
      </c>
      <c r="BF165" s="140">
        <f t="shared" si="35"/>
        <v>0</v>
      </c>
      <c r="BG165" s="140">
        <f t="shared" si="36"/>
        <v>0</v>
      </c>
      <c r="BH165" s="140">
        <f t="shared" si="37"/>
        <v>0</v>
      </c>
      <c r="BI165" s="140">
        <f t="shared" si="38"/>
        <v>0</v>
      </c>
      <c r="BJ165" s="17" t="s">
        <v>15</v>
      </c>
      <c r="BK165" s="140">
        <f t="shared" si="39"/>
        <v>0</v>
      </c>
      <c r="BL165" s="17" t="s">
        <v>244</v>
      </c>
      <c r="BM165" s="139" t="s">
        <v>1428</v>
      </c>
    </row>
    <row r="166" spans="2:65" s="1" customFormat="1" ht="16.5" customHeight="1">
      <c r="B166" s="127"/>
      <c r="C166" s="128" t="s">
        <v>316</v>
      </c>
      <c r="D166" s="128" t="s">
        <v>143</v>
      </c>
      <c r="E166" s="129" t="s">
        <v>1429</v>
      </c>
      <c r="F166" s="130" t="s">
        <v>1430</v>
      </c>
      <c r="G166" s="131" t="s">
        <v>1355</v>
      </c>
      <c r="H166" s="132">
        <v>15</v>
      </c>
      <c r="I166" s="133"/>
      <c r="J166" s="134">
        <f t="shared" si="30"/>
        <v>0</v>
      </c>
      <c r="K166" s="130" t="s">
        <v>3</v>
      </c>
      <c r="L166" s="32"/>
      <c r="M166" s="135" t="s">
        <v>3</v>
      </c>
      <c r="N166" s="136" t="s">
        <v>43</v>
      </c>
      <c r="P166" s="137">
        <f t="shared" si="31"/>
        <v>0</v>
      </c>
      <c r="Q166" s="137">
        <v>0</v>
      </c>
      <c r="R166" s="137">
        <f t="shared" si="32"/>
        <v>0</v>
      </c>
      <c r="S166" s="137">
        <v>0</v>
      </c>
      <c r="T166" s="138">
        <f t="shared" si="33"/>
        <v>0</v>
      </c>
      <c r="AR166" s="139" t="s">
        <v>244</v>
      </c>
      <c r="AT166" s="139" t="s">
        <v>143</v>
      </c>
      <c r="AU166" s="139" t="s">
        <v>80</v>
      </c>
      <c r="AY166" s="17" t="s">
        <v>141</v>
      </c>
      <c r="BE166" s="140">
        <f t="shared" si="34"/>
        <v>0</v>
      </c>
      <c r="BF166" s="140">
        <f t="shared" si="35"/>
        <v>0</v>
      </c>
      <c r="BG166" s="140">
        <f t="shared" si="36"/>
        <v>0</v>
      </c>
      <c r="BH166" s="140">
        <f t="shared" si="37"/>
        <v>0</v>
      </c>
      <c r="BI166" s="140">
        <f t="shared" si="38"/>
        <v>0</v>
      </c>
      <c r="BJ166" s="17" t="s">
        <v>15</v>
      </c>
      <c r="BK166" s="140">
        <f t="shared" si="39"/>
        <v>0</v>
      </c>
      <c r="BL166" s="17" t="s">
        <v>244</v>
      </c>
      <c r="BM166" s="139" t="s">
        <v>1431</v>
      </c>
    </row>
    <row r="167" spans="2:65" s="1" customFormat="1" ht="16.5" customHeight="1">
      <c r="B167" s="127"/>
      <c r="C167" s="128" t="s">
        <v>324</v>
      </c>
      <c r="D167" s="128" t="s">
        <v>143</v>
      </c>
      <c r="E167" s="129" t="s">
        <v>1432</v>
      </c>
      <c r="F167" s="130" t="s">
        <v>1433</v>
      </c>
      <c r="G167" s="131" t="s">
        <v>1355</v>
      </c>
      <c r="H167" s="132">
        <v>5</v>
      </c>
      <c r="I167" s="133"/>
      <c r="J167" s="134">
        <f t="shared" si="30"/>
        <v>0</v>
      </c>
      <c r="K167" s="130" t="s">
        <v>3</v>
      </c>
      <c r="L167" s="32"/>
      <c r="M167" s="135" t="s">
        <v>3</v>
      </c>
      <c r="N167" s="136" t="s">
        <v>43</v>
      </c>
      <c r="P167" s="137">
        <f t="shared" si="31"/>
        <v>0</v>
      </c>
      <c r="Q167" s="137">
        <v>0</v>
      </c>
      <c r="R167" s="137">
        <f t="shared" si="32"/>
        <v>0</v>
      </c>
      <c r="S167" s="137">
        <v>0</v>
      </c>
      <c r="T167" s="138">
        <f t="shared" si="33"/>
        <v>0</v>
      </c>
      <c r="AR167" s="139" t="s">
        <v>244</v>
      </c>
      <c r="AT167" s="139" t="s">
        <v>143</v>
      </c>
      <c r="AU167" s="139" t="s">
        <v>80</v>
      </c>
      <c r="AY167" s="17" t="s">
        <v>141</v>
      </c>
      <c r="BE167" s="140">
        <f t="shared" si="34"/>
        <v>0</v>
      </c>
      <c r="BF167" s="140">
        <f t="shared" si="35"/>
        <v>0</v>
      </c>
      <c r="BG167" s="140">
        <f t="shared" si="36"/>
        <v>0</v>
      </c>
      <c r="BH167" s="140">
        <f t="shared" si="37"/>
        <v>0</v>
      </c>
      <c r="BI167" s="140">
        <f t="shared" si="38"/>
        <v>0</v>
      </c>
      <c r="BJ167" s="17" t="s">
        <v>15</v>
      </c>
      <c r="BK167" s="140">
        <f t="shared" si="39"/>
        <v>0</v>
      </c>
      <c r="BL167" s="17" t="s">
        <v>244</v>
      </c>
      <c r="BM167" s="139" t="s">
        <v>1434</v>
      </c>
    </row>
    <row r="168" spans="2:65" s="1" customFormat="1" ht="16.5" customHeight="1">
      <c r="B168" s="127"/>
      <c r="C168" s="128" t="s">
        <v>330</v>
      </c>
      <c r="D168" s="128" t="s">
        <v>143</v>
      </c>
      <c r="E168" s="129" t="s">
        <v>1435</v>
      </c>
      <c r="F168" s="130" t="s">
        <v>1436</v>
      </c>
      <c r="G168" s="131" t="s">
        <v>1355</v>
      </c>
      <c r="H168" s="132">
        <v>80</v>
      </c>
      <c r="I168" s="133"/>
      <c r="J168" s="134">
        <f t="shared" si="30"/>
        <v>0</v>
      </c>
      <c r="K168" s="130" t="s">
        <v>3</v>
      </c>
      <c r="L168" s="32"/>
      <c r="M168" s="135" t="s">
        <v>3</v>
      </c>
      <c r="N168" s="136" t="s">
        <v>43</v>
      </c>
      <c r="P168" s="137">
        <f t="shared" si="31"/>
        <v>0</v>
      </c>
      <c r="Q168" s="137">
        <v>0</v>
      </c>
      <c r="R168" s="137">
        <f t="shared" si="32"/>
        <v>0</v>
      </c>
      <c r="S168" s="137">
        <v>0</v>
      </c>
      <c r="T168" s="138">
        <f t="shared" si="33"/>
        <v>0</v>
      </c>
      <c r="AR168" s="139" t="s">
        <v>244</v>
      </c>
      <c r="AT168" s="139" t="s">
        <v>143</v>
      </c>
      <c r="AU168" s="139" t="s">
        <v>80</v>
      </c>
      <c r="AY168" s="17" t="s">
        <v>141</v>
      </c>
      <c r="BE168" s="140">
        <f t="shared" si="34"/>
        <v>0</v>
      </c>
      <c r="BF168" s="140">
        <f t="shared" si="35"/>
        <v>0</v>
      </c>
      <c r="BG168" s="140">
        <f t="shared" si="36"/>
        <v>0</v>
      </c>
      <c r="BH168" s="140">
        <f t="shared" si="37"/>
        <v>0</v>
      </c>
      <c r="BI168" s="140">
        <f t="shared" si="38"/>
        <v>0</v>
      </c>
      <c r="BJ168" s="17" t="s">
        <v>15</v>
      </c>
      <c r="BK168" s="140">
        <f t="shared" si="39"/>
        <v>0</v>
      </c>
      <c r="BL168" s="17" t="s">
        <v>244</v>
      </c>
      <c r="BM168" s="139" t="s">
        <v>1437</v>
      </c>
    </row>
    <row r="169" spans="2:65" s="1" customFormat="1" ht="16.5" customHeight="1">
      <c r="B169" s="127"/>
      <c r="C169" s="128" t="s">
        <v>337</v>
      </c>
      <c r="D169" s="128" t="s">
        <v>143</v>
      </c>
      <c r="E169" s="129" t="s">
        <v>1438</v>
      </c>
      <c r="F169" s="130" t="s">
        <v>1439</v>
      </c>
      <c r="G169" s="131" t="s">
        <v>1355</v>
      </c>
      <c r="H169" s="132">
        <v>9</v>
      </c>
      <c r="I169" s="133"/>
      <c r="J169" s="134">
        <f t="shared" si="30"/>
        <v>0</v>
      </c>
      <c r="K169" s="130" t="s">
        <v>3</v>
      </c>
      <c r="L169" s="32"/>
      <c r="M169" s="135" t="s">
        <v>3</v>
      </c>
      <c r="N169" s="136" t="s">
        <v>43</v>
      </c>
      <c r="P169" s="137">
        <f t="shared" si="31"/>
        <v>0</v>
      </c>
      <c r="Q169" s="137">
        <v>0</v>
      </c>
      <c r="R169" s="137">
        <f t="shared" si="32"/>
        <v>0</v>
      </c>
      <c r="S169" s="137">
        <v>0</v>
      </c>
      <c r="T169" s="138">
        <f t="shared" si="33"/>
        <v>0</v>
      </c>
      <c r="AR169" s="139" t="s">
        <v>244</v>
      </c>
      <c r="AT169" s="139" t="s">
        <v>143</v>
      </c>
      <c r="AU169" s="139" t="s">
        <v>80</v>
      </c>
      <c r="AY169" s="17" t="s">
        <v>141</v>
      </c>
      <c r="BE169" s="140">
        <f t="shared" si="34"/>
        <v>0</v>
      </c>
      <c r="BF169" s="140">
        <f t="shared" si="35"/>
        <v>0</v>
      </c>
      <c r="BG169" s="140">
        <f t="shared" si="36"/>
        <v>0</v>
      </c>
      <c r="BH169" s="140">
        <f t="shared" si="37"/>
        <v>0</v>
      </c>
      <c r="BI169" s="140">
        <f t="shared" si="38"/>
        <v>0</v>
      </c>
      <c r="BJ169" s="17" t="s">
        <v>15</v>
      </c>
      <c r="BK169" s="140">
        <f t="shared" si="39"/>
        <v>0</v>
      </c>
      <c r="BL169" s="17" t="s">
        <v>244</v>
      </c>
      <c r="BM169" s="139" t="s">
        <v>1440</v>
      </c>
    </row>
    <row r="170" spans="2:65" s="1" customFormat="1" ht="16.5" customHeight="1">
      <c r="B170" s="127"/>
      <c r="C170" s="128" t="s">
        <v>342</v>
      </c>
      <c r="D170" s="128" t="s">
        <v>143</v>
      </c>
      <c r="E170" s="129" t="s">
        <v>1441</v>
      </c>
      <c r="F170" s="130" t="s">
        <v>1442</v>
      </c>
      <c r="G170" s="131" t="s">
        <v>1355</v>
      </c>
      <c r="H170" s="132">
        <v>47</v>
      </c>
      <c r="I170" s="133"/>
      <c r="J170" s="134">
        <f t="shared" si="30"/>
        <v>0</v>
      </c>
      <c r="K170" s="130" t="s">
        <v>3</v>
      </c>
      <c r="L170" s="32"/>
      <c r="M170" s="135" t="s">
        <v>3</v>
      </c>
      <c r="N170" s="136" t="s">
        <v>43</v>
      </c>
      <c r="P170" s="137">
        <f t="shared" si="31"/>
        <v>0</v>
      </c>
      <c r="Q170" s="137">
        <v>0</v>
      </c>
      <c r="R170" s="137">
        <f t="shared" si="32"/>
        <v>0</v>
      </c>
      <c r="S170" s="137">
        <v>0</v>
      </c>
      <c r="T170" s="138">
        <f t="shared" si="33"/>
        <v>0</v>
      </c>
      <c r="AR170" s="139" t="s">
        <v>244</v>
      </c>
      <c r="AT170" s="139" t="s">
        <v>143</v>
      </c>
      <c r="AU170" s="139" t="s">
        <v>80</v>
      </c>
      <c r="AY170" s="17" t="s">
        <v>141</v>
      </c>
      <c r="BE170" s="140">
        <f t="shared" si="34"/>
        <v>0</v>
      </c>
      <c r="BF170" s="140">
        <f t="shared" si="35"/>
        <v>0</v>
      </c>
      <c r="BG170" s="140">
        <f t="shared" si="36"/>
        <v>0</v>
      </c>
      <c r="BH170" s="140">
        <f t="shared" si="37"/>
        <v>0</v>
      </c>
      <c r="BI170" s="140">
        <f t="shared" si="38"/>
        <v>0</v>
      </c>
      <c r="BJ170" s="17" t="s">
        <v>15</v>
      </c>
      <c r="BK170" s="140">
        <f t="shared" si="39"/>
        <v>0</v>
      </c>
      <c r="BL170" s="17" t="s">
        <v>244</v>
      </c>
      <c r="BM170" s="139" t="s">
        <v>1443</v>
      </c>
    </row>
    <row r="171" spans="2:65" s="1" customFormat="1" ht="24.2" customHeight="1">
      <c r="B171" s="127"/>
      <c r="C171" s="128" t="s">
        <v>347</v>
      </c>
      <c r="D171" s="128" t="s">
        <v>143</v>
      </c>
      <c r="E171" s="129" t="s">
        <v>1444</v>
      </c>
      <c r="F171" s="130" t="s">
        <v>1445</v>
      </c>
      <c r="G171" s="131" t="s">
        <v>1355</v>
      </c>
      <c r="H171" s="132">
        <v>1</v>
      </c>
      <c r="I171" s="133"/>
      <c r="J171" s="134">
        <f t="shared" si="30"/>
        <v>0</v>
      </c>
      <c r="K171" s="130" t="s">
        <v>3</v>
      </c>
      <c r="L171" s="32"/>
      <c r="M171" s="135" t="s">
        <v>3</v>
      </c>
      <c r="N171" s="136" t="s">
        <v>43</v>
      </c>
      <c r="P171" s="137">
        <f t="shared" si="31"/>
        <v>0</v>
      </c>
      <c r="Q171" s="137">
        <v>0</v>
      </c>
      <c r="R171" s="137">
        <f t="shared" si="32"/>
        <v>0</v>
      </c>
      <c r="S171" s="137">
        <v>0</v>
      </c>
      <c r="T171" s="138">
        <f t="shared" si="33"/>
        <v>0</v>
      </c>
      <c r="AR171" s="139" t="s">
        <v>244</v>
      </c>
      <c r="AT171" s="139" t="s">
        <v>143</v>
      </c>
      <c r="AU171" s="139" t="s">
        <v>80</v>
      </c>
      <c r="AY171" s="17" t="s">
        <v>141</v>
      </c>
      <c r="BE171" s="140">
        <f t="shared" si="34"/>
        <v>0</v>
      </c>
      <c r="BF171" s="140">
        <f t="shared" si="35"/>
        <v>0</v>
      </c>
      <c r="BG171" s="140">
        <f t="shared" si="36"/>
        <v>0</v>
      </c>
      <c r="BH171" s="140">
        <f t="shared" si="37"/>
        <v>0</v>
      </c>
      <c r="BI171" s="140">
        <f t="shared" si="38"/>
        <v>0</v>
      </c>
      <c r="BJ171" s="17" t="s">
        <v>15</v>
      </c>
      <c r="BK171" s="140">
        <f t="shared" si="39"/>
        <v>0</v>
      </c>
      <c r="BL171" s="17" t="s">
        <v>244</v>
      </c>
      <c r="BM171" s="139" t="s">
        <v>1446</v>
      </c>
    </row>
    <row r="172" spans="2:65" s="1" customFormat="1" ht="16.5" customHeight="1">
      <c r="B172" s="127"/>
      <c r="C172" s="128" t="s">
        <v>352</v>
      </c>
      <c r="D172" s="128" t="s">
        <v>143</v>
      </c>
      <c r="E172" s="129" t="s">
        <v>1447</v>
      </c>
      <c r="F172" s="130" t="s">
        <v>1448</v>
      </c>
      <c r="G172" s="131" t="s">
        <v>230</v>
      </c>
      <c r="H172" s="132">
        <v>140</v>
      </c>
      <c r="I172" s="133"/>
      <c r="J172" s="134">
        <f t="shared" si="30"/>
        <v>0</v>
      </c>
      <c r="K172" s="130" t="s">
        <v>3</v>
      </c>
      <c r="L172" s="32"/>
      <c r="M172" s="135" t="s">
        <v>3</v>
      </c>
      <c r="N172" s="136" t="s">
        <v>43</v>
      </c>
      <c r="P172" s="137">
        <f t="shared" si="31"/>
        <v>0</v>
      </c>
      <c r="Q172" s="137">
        <v>0</v>
      </c>
      <c r="R172" s="137">
        <f t="shared" si="32"/>
        <v>0</v>
      </c>
      <c r="S172" s="137">
        <v>0</v>
      </c>
      <c r="T172" s="138">
        <f t="shared" si="33"/>
        <v>0</v>
      </c>
      <c r="AR172" s="139" t="s">
        <v>244</v>
      </c>
      <c r="AT172" s="139" t="s">
        <v>143</v>
      </c>
      <c r="AU172" s="139" t="s">
        <v>80</v>
      </c>
      <c r="AY172" s="17" t="s">
        <v>141</v>
      </c>
      <c r="BE172" s="140">
        <f t="shared" si="34"/>
        <v>0</v>
      </c>
      <c r="BF172" s="140">
        <f t="shared" si="35"/>
        <v>0</v>
      </c>
      <c r="BG172" s="140">
        <f t="shared" si="36"/>
        <v>0</v>
      </c>
      <c r="BH172" s="140">
        <f t="shared" si="37"/>
        <v>0</v>
      </c>
      <c r="BI172" s="140">
        <f t="shared" si="38"/>
        <v>0</v>
      </c>
      <c r="BJ172" s="17" t="s">
        <v>15</v>
      </c>
      <c r="BK172" s="140">
        <f t="shared" si="39"/>
        <v>0</v>
      </c>
      <c r="BL172" s="17" t="s">
        <v>244</v>
      </c>
      <c r="BM172" s="139" t="s">
        <v>1449</v>
      </c>
    </row>
    <row r="173" spans="2:65" s="1" customFormat="1" ht="16.5" customHeight="1">
      <c r="B173" s="127"/>
      <c r="C173" s="128" t="s">
        <v>360</v>
      </c>
      <c r="D173" s="128" t="s">
        <v>143</v>
      </c>
      <c r="E173" s="129" t="s">
        <v>1450</v>
      </c>
      <c r="F173" s="130" t="s">
        <v>1451</v>
      </c>
      <c r="G173" s="131" t="s">
        <v>230</v>
      </c>
      <c r="H173" s="132">
        <v>120</v>
      </c>
      <c r="I173" s="133"/>
      <c r="J173" s="134">
        <f t="shared" si="30"/>
        <v>0</v>
      </c>
      <c r="K173" s="130" t="s">
        <v>3</v>
      </c>
      <c r="L173" s="32"/>
      <c r="M173" s="135" t="s">
        <v>3</v>
      </c>
      <c r="N173" s="136" t="s">
        <v>43</v>
      </c>
      <c r="P173" s="137">
        <f t="shared" si="31"/>
        <v>0</v>
      </c>
      <c r="Q173" s="137">
        <v>0</v>
      </c>
      <c r="R173" s="137">
        <f t="shared" si="32"/>
        <v>0</v>
      </c>
      <c r="S173" s="137">
        <v>0</v>
      </c>
      <c r="T173" s="138">
        <f t="shared" si="33"/>
        <v>0</v>
      </c>
      <c r="AR173" s="139" t="s">
        <v>244</v>
      </c>
      <c r="AT173" s="139" t="s">
        <v>143</v>
      </c>
      <c r="AU173" s="139" t="s">
        <v>80</v>
      </c>
      <c r="AY173" s="17" t="s">
        <v>141</v>
      </c>
      <c r="BE173" s="140">
        <f t="shared" si="34"/>
        <v>0</v>
      </c>
      <c r="BF173" s="140">
        <f t="shared" si="35"/>
        <v>0</v>
      </c>
      <c r="BG173" s="140">
        <f t="shared" si="36"/>
        <v>0</v>
      </c>
      <c r="BH173" s="140">
        <f t="shared" si="37"/>
        <v>0</v>
      </c>
      <c r="BI173" s="140">
        <f t="shared" si="38"/>
        <v>0</v>
      </c>
      <c r="BJ173" s="17" t="s">
        <v>15</v>
      </c>
      <c r="BK173" s="140">
        <f t="shared" si="39"/>
        <v>0</v>
      </c>
      <c r="BL173" s="17" t="s">
        <v>244</v>
      </c>
      <c r="BM173" s="139" t="s">
        <v>1452</v>
      </c>
    </row>
    <row r="174" spans="2:65" s="1" customFormat="1" ht="16.5" customHeight="1">
      <c r="B174" s="127"/>
      <c r="C174" s="128" t="s">
        <v>365</v>
      </c>
      <c r="D174" s="128" t="s">
        <v>143</v>
      </c>
      <c r="E174" s="129" t="s">
        <v>1453</v>
      </c>
      <c r="F174" s="130" t="s">
        <v>1454</v>
      </c>
      <c r="G174" s="131" t="s">
        <v>1355</v>
      </c>
      <c r="H174" s="132">
        <v>4</v>
      </c>
      <c r="I174" s="133"/>
      <c r="J174" s="134">
        <f t="shared" si="30"/>
        <v>0</v>
      </c>
      <c r="K174" s="130" t="s">
        <v>3</v>
      </c>
      <c r="L174" s="32"/>
      <c r="M174" s="135" t="s">
        <v>3</v>
      </c>
      <c r="N174" s="136" t="s">
        <v>43</v>
      </c>
      <c r="P174" s="137">
        <f t="shared" si="31"/>
        <v>0</v>
      </c>
      <c r="Q174" s="137">
        <v>0</v>
      </c>
      <c r="R174" s="137">
        <f t="shared" si="32"/>
        <v>0</v>
      </c>
      <c r="S174" s="137">
        <v>0</v>
      </c>
      <c r="T174" s="138">
        <f t="shared" si="33"/>
        <v>0</v>
      </c>
      <c r="AR174" s="139" t="s">
        <v>244</v>
      </c>
      <c r="AT174" s="139" t="s">
        <v>143</v>
      </c>
      <c r="AU174" s="139" t="s">
        <v>80</v>
      </c>
      <c r="AY174" s="17" t="s">
        <v>141</v>
      </c>
      <c r="BE174" s="140">
        <f t="shared" si="34"/>
        <v>0</v>
      </c>
      <c r="BF174" s="140">
        <f t="shared" si="35"/>
        <v>0</v>
      </c>
      <c r="BG174" s="140">
        <f t="shared" si="36"/>
        <v>0</v>
      </c>
      <c r="BH174" s="140">
        <f t="shared" si="37"/>
        <v>0</v>
      </c>
      <c r="BI174" s="140">
        <f t="shared" si="38"/>
        <v>0</v>
      </c>
      <c r="BJ174" s="17" t="s">
        <v>15</v>
      </c>
      <c r="BK174" s="140">
        <f t="shared" si="39"/>
        <v>0</v>
      </c>
      <c r="BL174" s="17" t="s">
        <v>244</v>
      </c>
      <c r="BM174" s="139" t="s">
        <v>1455</v>
      </c>
    </row>
    <row r="175" spans="2:65" s="1" customFormat="1" ht="16.5" customHeight="1">
      <c r="B175" s="127"/>
      <c r="C175" s="128" t="s">
        <v>370</v>
      </c>
      <c r="D175" s="128" t="s">
        <v>143</v>
      </c>
      <c r="E175" s="129" t="s">
        <v>1456</v>
      </c>
      <c r="F175" s="130" t="s">
        <v>1457</v>
      </c>
      <c r="G175" s="131" t="s">
        <v>1355</v>
      </c>
      <c r="H175" s="132">
        <v>8</v>
      </c>
      <c r="I175" s="133"/>
      <c r="J175" s="134">
        <f t="shared" si="30"/>
        <v>0</v>
      </c>
      <c r="K175" s="130" t="s">
        <v>3</v>
      </c>
      <c r="L175" s="32"/>
      <c r="M175" s="135" t="s">
        <v>3</v>
      </c>
      <c r="N175" s="136" t="s">
        <v>43</v>
      </c>
      <c r="P175" s="137">
        <f t="shared" si="31"/>
        <v>0</v>
      </c>
      <c r="Q175" s="137">
        <v>0</v>
      </c>
      <c r="R175" s="137">
        <f t="shared" si="32"/>
        <v>0</v>
      </c>
      <c r="S175" s="137">
        <v>0</v>
      </c>
      <c r="T175" s="138">
        <f t="shared" si="33"/>
        <v>0</v>
      </c>
      <c r="AR175" s="139" t="s">
        <v>244</v>
      </c>
      <c r="AT175" s="139" t="s">
        <v>143</v>
      </c>
      <c r="AU175" s="139" t="s">
        <v>80</v>
      </c>
      <c r="AY175" s="17" t="s">
        <v>141</v>
      </c>
      <c r="BE175" s="140">
        <f t="shared" si="34"/>
        <v>0</v>
      </c>
      <c r="BF175" s="140">
        <f t="shared" si="35"/>
        <v>0</v>
      </c>
      <c r="BG175" s="140">
        <f t="shared" si="36"/>
        <v>0</v>
      </c>
      <c r="BH175" s="140">
        <f t="shared" si="37"/>
        <v>0</v>
      </c>
      <c r="BI175" s="140">
        <f t="shared" si="38"/>
        <v>0</v>
      </c>
      <c r="BJ175" s="17" t="s">
        <v>15</v>
      </c>
      <c r="BK175" s="140">
        <f t="shared" si="39"/>
        <v>0</v>
      </c>
      <c r="BL175" s="17" t="s">
        <v>244</v>
      </c>
      <c r="BM175" s="139" t="s">
        <v>1458</v>
      </c>
    </row>
    <row r="176" spans="2:65" s="1" customFormat="1" ht="16.5" customHeight="1">
      <c r="B176" s="127"/>
      <c r="C176" s="128" t="s">
        <v>375</v>
      </c>
      <c r="D176" s="128" t="s">
        <v>143</v>
      </c>
      <c r="E176" s="129" t="s">
        <v>1459</v>
      </c>
      <c r="F176" s="130" t="s">
        <v>1460</v>
      </c>
      <c r="G176" s="131" t="s">
        <v>1355</v>
      </c>
      <c r="H176" s="132">
        <v>1</v>
      </c>
      <c r="I176" s="133"/>
      <c r="J176" s="134">
        <f t="shared" si="30"/>
        <v>0</v>
      </c>
      <c r="K176" s="130" t="s">
        <v>3</v>
      </c>
      <c r="L176" s="32"/>
      <c r="M176" s="135" t="s">
        <v>3</v>
      </c>
      <c r="N176" s="136" t="s">
        <v>43</v>
      </c>
      <c r="P176" s="137">
        <f t="shared" si="31"/>
        <v>0</v>
      </c>
      <c r="Q176" s="137">
        <v>0</v>
      </c>
      <c r="R176" s="137">
        <f t="shared" si="32"/>
        <v>0</v>
      </c>
      <c r="S176" s="137">
        <v>0</v>
      </c>
      <c r="T176" s="138">
        <f t="shared" si="33"/>
        <v>0</v>
      </c>
      <c r="AR176" s="139" t="s">
        <v>244</v>
      </c>
      <c r="AT176" s="139" t="s">
        <v>143</v>
      </c>
      <c r="AU176" s="139" t="s">
        <v>80</v>
      </c>
      <c r="AY176" s="17" t="s">
        <v>141</v>
      </c>
      <c r="BE176" s="140">
        <f t="shared" si="34"/>
        <v>0</v>
      </c>
      <c r="BF176" s="140">
        <f t="shared" si="35"/>
        <v>0</v>
      </c>
      <c r="BG176" s="140">
        <f t="shared" si="36"/>
        <v>0</v>
      </c>
      <c r="BH176" s="140">
        <f t="shared" si="37"/>
        <v>0</v>
      </c>
      <c r="BI176" s="140">
        <f t="shared" si="38"/>
        <v>0</v>
      </c>
      <c r="BJ176" s="17" t="s">
        <v>15</v>
      </c>
      <c r="BK176" s="140">
        <f t="shared" si="39"/>
        <v>0</v>
      </c>
      <c r="BL176" s="17" t="s">
        <v>244</v>
      </c>
      <c r="BM176" s="139" t="s">
        <v>1461</v>
      </c>
    </row>
    <row r="177" spans="2:65" s="1" customFormat="1" ht="16.5" customHeight="1">
      <c r="B177" s="127"/>
      <c r="C177" s="128" t="s">
        <v>380</v>
      </c>
      <c r="D177" s="128" t="s">
        <v>143</v>
      </c>
      <c r="E177" s="129" t="s">
        <v>1462</v>
      </c>
      <c r="F177" s="130" t="s">
        <v>1463</v>
      </c>
      <c r="G177" s="131" t="s">
        <v>1355</v>
      </c>
      <c r="H177" s="132">
        <v>2</v>
      </c>
      <c r="I177" s="133"/>
      <c r="J177" s="134">
        <f t="shared" si="30"/>
        <v>0</v>
      </c>
      <c r="K177" s="130" t="s">
        <v>3</v>
      </c>
      <c r="L177" s="32"/>
      <c r="M177" s="135" t="s">
        <v>3</v>
      </c>
      <c r="N177" s="136" t="s">
        <v>43</v>
      </c>
      <c r="P177" s="137">
        <f t="shared" si="31"/>
        <v>0</v>
      </c>
      <c r="Q177" s="137">
        <v>0</v>
      </c>
      <c r="R177" s="137">
        <f t="shared" si="32"/>
        <v>0</v>
      </c>
      <c r="S177" s="137">
        <v>0</v>
      </c>
      <c r="T177" s="138">
        <f t="shared" si="33"/>
        <v>0</v>
      </c>
      <c r="AR177" s="139" t="s">
        <v>244</v>
      </c>
      <c r="AT177" s="139" t="s">
        <v>143</v>
      </c>
      <c r="AU177" s="139" t="s">
        <v>80</v>
      </c>
      <c r="AY177" s="17" t="s">
        <v>141</v>
      </c>
      <c r="BE177" s="140">
        <f t="shared" si="34"/>
        <v>0</v>
      </c>
      <c r="BF177" s="140">
        <f t="shared" si="35"/>
        <v>0</v>
      </c>
      <c r="BG177" s="140">
        <f t="shared" si="36"/>
        <v>0</v>
      </c>
      <c r="BH177" s="140">
        <f t="shared" si="37"/>
        <v>0</v>
      </c>
      <c r="BI177" s="140">
        <f t="shared" si="38"/>
        <v>0</v>
      </c>
      <c r="BJ177" s="17" t="s">
        <v>15</v>
      </c>
      <c r="BK177" s="140">
        <f t="shared" si="39"/>
        <v>0</v>
      </c>
      <c r="BL177" s="17" t="s">
        <v>244</v>
      </c>
      <c r="BM177" s="139" t="s">
        <v>1464</v>
      </c>
    </row>
    <row r="178" spans="2:65" s="1" customFormat="1" ht="16.5" customHeight="1">
      <c r="B178" s="127"/>
      <c r="C178" s="128" t="s">
        <v>388</v>
      </c>
      <c r="D178" s="128" t="s">
        <v>143</v>
      </c>
      <c r="E178" s="129" t="s">
        <v>1465</v>
      </c>
      <c r="F178" s="130" t="s">
        <v>1466</v>
      </c>
      <c r="G178" s="131" t="s">
        <v>1355</v>
      </c>
      <c r="H178" s="132">
        <v>2</v>
      </c>
      <c r="I178" s="133"/>
      <c r="J178" s="134">
        <f t="shared" si="30"/>
        <v>0</v>
      </c>
      <c r="K178" s="130" t="s">
        <v>3</v>
      </c>
      <c r="L178" s="32"/>
      <c r="M178" s="135" t="s">
        <v>3</v>
      </c>
      <c r="N178" s="136" t="s">
        <v>43</v>
      </c>
      <c r="P178" s="137">
        <f t="shared" si="31"/>
        <v>0</v>
      </c>
      <c r="Q178" s="137">
        <v>0</v>
      </c>
      <c r="R178" s="137">
        <f t="shared" si="32"/>
        <v>0</v>
      </c>
      <c r="S178" s="137">
        <v>0</v>
      </c>
      <c r="T178" s="138">
        <f t="shared" si="33"/>
        <v>0</v>
      </c>
      <c r="AR178" s="139" t="s">
        <v>244</v>
      </c>
      <c r="AT178" s="139" t="s">
        <v>143</v>
      </c>
      <c r="AU178" s="139" t="s">
        <v>80</v>
      </c>
      <c r="AY178" s="17" t="s">
        <v>141</v>
      </c>
      <c r="BE178" s="140">
        <f t="shared" si="34"/>
        <v>0</v>
      </c>
      <c r="BF178" s="140">
        <f t="shared" si="35"/>
        <v>0</v>
      </c>
      <c r="BG178" s="140">
        <f t="shared" si="36"/>
        <v>0</v>
      </c>
      <c r="BH178" s="140">
        <f t="shared" si="37"/>
        <v>0</v>
      </c>
      <c r="BI178" s="140">
        <f t="shared" si="38"/>
        <v>0</v>
      </c>
      <c r="BJ178" s="17" t="s">
        <v>15</v>
      </c>
      <c r="BK178" s="140">
        <f t="shared" si="39"/>
        <v>0</v>
      </c>
      <c r="BL178" s="17" t="s">
        <v>244</v>
      </c>
      <c r="BM178" s="139" t="s">
        <v>1467</v>
      </c>
    </row>
    <row r="179" spans="2:65" s="1" customFormat="1" ht="16.5" customHeight="1">
      <c r="B179" s="127"/>
      <c r="C179" s="128" t="s">
        <v>395</v>
      </c>
      <c r="D179" s="128" t="s">
        <v>143</v>
      </c>
      <c r="E179" s="129" t="s">
        <v>1468</v>
      </c>
      <c r="F179" s="130" t="s">
        <v>1469</v>
      </c>
      <c r="G179" s="131" t="s">
        <v>1355</v>
      </c>
      <c r="H179" s="132">
        <v>8</v>
      </c>
      <c r="I179" s="133"/>
      <c r="J179" s="134">
        <f t="shared" si="30"/>
        <v>0</v>
      </c>
      <c r="K179" s="130" t="s">
        <v>3</v>
      </c>
      <c r="L179" s="32"/>
      <c r="M179" s="135" t="s">
        <v>3</v>
      </c>
      <c r="N179" s="136" t="s">
        <v>43</v>
      </c>
      <c r="P179" s="137">
        <f t="shared" si="31"/>
        <v>0</v>
      </c>
      <c r="Q179" s="137">
        <v>0</v>
      </c>
      <c r="R179" s="137">
        <f t="shared" si="32"/>
        <v>0</v>
      </c>
      <c r="S179" s="137">
        <v>0</v>
      </c>
      <c r="T179" s="138">
        <f t="shared" si="33"/>
        <v>0</v>
      </c>
      <c r="AR179" s="139" t="s">
        <v>244</v>
      </c>
      <c r="AT179" s="139" t="s">
        <v>143</v>
      </c>
      <c r="AU179" s="139" t="s">
        <v>80</v>
      </c>
      <c r="AY179" s="17" t="s">
        <v>141</v>
      </c>
      <c r="BE179" s="140">
        <f t="shared" si="34"/>
        <v>0</v>
      </c>
      <c r="BF179" s="140">
        <f t="shared" si="35"/>
        <v>0</v>
      </c>
      <c r="BG179" s="140">
        <f t="shared" si="36"/>
        <v>0</v>
      </c>
      <c r="BH179" s="140">
        <f t="shared" si="37"/>
        <v>0</v>
      </c>
      <c r="BI179" s="140">
        <f t="shared" si="38"/>
        <v>0</v>
      </c>
      <c r="BJ179" s="17" t="s">
        <v>15</v>
      </c>
      <c r="BK179" s="140">
        <f t="shared" si="39"/>
        <v>0</v>
      </c>
      <c r="BL179" s="17" t="s">
        <v>244</v>
      </c>
      <c r="BM179" s="139" t="s">
        <v>1470</v>
      </c>
    </row>
    <row r="180" spans="2:65" s="1" customFormat="1" ht="16.5" customHeight="1">
      <c r="B180" s="127"/>
      <c r="C180" s="128" t="s">
        <v>408</v>
      </c>
      <c r="D180" s="128" t="s">
        <v>143</v>
      </c>
      <c r="E180" s="129" t="s">
        <v>1471</v>
      </c>
      <c r="F180" s="130" t="s">
        <v>1472</v>
      </c>
      <c r="G180" s="131" t="s">
        <v>1355</v>
      </c>
      <c r="H180" s="132">
        <v>4</v>
      </c>
      <c r="I180" s="133"/>
      <c r="J180" s="134">
        <f aca="true" t="shared" si="40" ref="J180:J211">ROUND(I180*H180,2)</f>
        <v>0</v>
      </c>
      <c r="K180" s="130" t="s">
        <v>3</v>
      </c>
      <c r="L180" s="32"/>
      <c r="M180" s="135" t="s">
        <v>3</v>
      </c>
      <c r="N180" s="136" t="s">
        <v>43</v>
      </c>
      <c r="P180" s="137">
        <f aca="true" t="shared" si="41" ref="P180:P211">O180*H180</f>
        <v>0</v>
      </c>
      <c r="Q180" s="137">
        <v>0</v>
      </c>
      <c r="R180" s="137">
        <f aca="true" t="shared" si="42" ref="R180:R211">Q180*H180</f>
        <v>0</v>
      </c>
      <c r="S180" s="137">
        <v>0</v>
      </c>
      <c r="T180" s="138">
        <f aca="true" t="shared" si="43" ref="T180:T211">S180*H180</f>
        <v>0</v>
      </c>
      <c r="AR180" s="139" t="s">
        <v>244</v>
      </c>
      <c r="AT180" s="139" t="s">
        <v>143</v>
      </c>
      <c r="AU180" s="139" t="s">
        <v>80</v>
      </c>
      <c r="AY180" s="17" t="s">
        <v>141</v>
      </c>
      <c r="BE180" s="140">
        <f aca="true" t="shared" si="44" ref="BE180:BE206">IF(N180="základní",J180,0)</f>
        <v>0</v>
      </c>
      <c r="BF180" s="140">
        <f aca="true" t="shared" si="45" ref="BF180:BF206">IF(N180="snížená",J180,0)</f>
        <v>0</v>
      </c>
      <c r="BG180" s="140">
        <f aca="true" t="shared" si="46" ref="BG180:BG206">IF(N180="zákl. přenesená",J180,0)</f>
        <v>0</v>
      </c>
      <c r="BH180" s="140">
        <f aca="true" t="shared" si="47" ref="BH180:BH206">IF(N180="sníž. přenesená",J180,0)</f>
        <v>0</v>
      </c>
      <c r="BI180" s="140">
        <f aca="true" t="shared" si="48" ref="BI180:BI206">IF(N180="nulová",J180,0)</f>
        <v>0</v>
      </c>
      <c r="BJ180" s="17" t="s">
        <v>15</v>
      </c>
      <c r="BK180" s="140">
        <f aca="true" t="shared" si="49" ref="BK180:BK206">ROUND(I180*H180,2)</f>
        <v>0</v>
      </c>
      <c r="BL180" s="17" t="s">
        <v>244</v>
      </c>
      <c r="BM180" s="139" t="s">
        <v>1473</v>
      </c>
    </row>
    <row r="181" spans="2:65" s="1" customFormat="1" ht="16.5" customHeight="1">
      <c r="B181" s="127"/>
      <c r="C181" s="128" t="s">
        <v>416</v>
      </c>
      <c r="D181" s="128" t="s">
        <v>143</v>
      </c>
      <c r="E181" s="129" t="s">
        <v>1474</v>
      </c>
      <c r="F181" s="130" t="s">
        <v>1475</v>
      </c>
      <c r="G181" s="131" t="s">
        <v>1355</v>
      </c>
      <c r="H181" s="132">
        <v>4</v>
      </c>
      <c r="I181" s="133"/>
      <c r="J181" s="134">
        <f t="shared" si="40"/>
        <v>0</v>
      </c>
      <c r="K181" s="130" t="s">
        <v>3</v>
      </c>
      <c r="L181" s="32"/>
      <c r="M181" s="135" t="s">
        <v>3</v>
      </c>
      <c r="N181" s="136" t="s">
        <v>43</v>
      </c>
      <c r="P181" s="137">
        <f t="shared" si="41"/>
        <v>0</v>
      </c>
      <c r="Q181" s="137">
        <v>0</v>
      </c>
      <c r="R181" s="137">
        <f t="shared" si="42"/>
        <v>0</v>
      </c>
      <c r="S181" s="137">
        <v>0</v>
      </c>
      <c r="T181" s="138">
        <f t="shared" si="43"/>
        <v>0</v>
      </c>
      <c r="AR181" s="139" t="s">
        <v>244</v>
      </c>
      <c r="AT181" s="139" t="s">
        <v>143</v>
      </c>
      <c r="AU181" s="139" t="s">
        <v>80</v>
      </c>
      <c r="AY181" s="17" t="s">
        <v>141</v>
      </c>
      <c r="BE181" s="140">
        <f t="shared" si="44"/>
        <v>0</v>
      </c>
      <c r="BF181" s="140">
        <f t="shared" si="45"/>
        <v>0</v>
      </c>
      <c r="BG181" s="140">
        <f t="shared" si="46"/>
        <v>0</v>
      </c>
      <c r="BH181" s="140">
        <f t="shared" si="47"/>
        <v>0</v>
      </c>
      <c r="BI181" s="140">
        <f t="shared" si="48"/>
        <v>0</v>
      </c>
      <c r="BJ181" s="17" t="s">
        <v>15</v>
      </c>
      <c r="BK181" s="140">
        <f t="shared" si="49"/>
        <v>0</v>
      </c>
      <c r="BL181" s="17" t="s">
        <v>244</v>
      </c>
      <c r="BM181" s="139" t="s">
        <v>1476</v>
      </c>
    </row>
    <row r="182" spans="2:65" s="1" customFormat="1" ht="16.5" customHeight="1">
      <c r="B182" s="127"/>
      <c r="C182" s="128" t="s">
        <v>421</v>
      </c>
      <c r="D182" s="128" t="s">
        <v>143</v>
      </c>
      <c r="E182" s="129" t="s">
        <v>1477</v>
      </c>
      <c r="F182" s="130" t="s">
        <v>1478</v>
      </c>
      <c r="G182" s="131" t="s">
        <v>1355</v>
      </c>
      <c r="H182" s="132">
        <v>48</v>
      </c>
      <c r="I182" s="133"/>
      <c r="J182" s="134">
        <f t="shared" si="40"/>
        <v>0</v>
      </c>
      <c r="K182" s="130" t="s">
        <v>3</v>
      </c>
      <c r="L182" s="32"/>
      <c r="M182" s="135" t="s">
        <v>3</v>
      </c>
      <c r="N182" s="136" t="s">
        <v>43</v>
      </c>
      <c r="P182" s="137">
        <f t="shared" si="41"/>
        <v>0</v>
      </c>
      <c r="Q182" s="137">
        <v>0</v>
      </c>
      <c r="R182" s="137">
        <f t="shared" si="42"/>
        <v>0</v>
      </c>
      <c r="S182" s="137">
        <v>0</v>
      </c>
      <c r="T182" s="138">
        <f t="shared" si="43"/>
        <v>0</v>
      </c>
      <c r="AR182" s="139" t="s">
        <v>244</v>
      </c>
      <c r="AT182" s="139" t="s">
        <v>143</v>
      </c>
      <c r="AU182" s="139" t="s">
        <v>80</v>
      </c>
      <c r="AY182" s="17" t="s">
        <v>141</v>
      </c>
      <c r="BE182" s="140">
        <f t="shared" si="44"/>
        <v>0</v>
      </c>
      <c r="BF182" s="140">
        <f t="shared" si="45"/>
        <v>0</v>
      </c>
      <c r="BG182" s="140">
        <f t="shared" si="46"/>
        <v>0</v>
      </c>
      <c r="BH182" s="140">
        <f t="shared" si="47"/>
        <v>0</v>
      </c>
      <c r="BI182" s="140">
        <f t="shared" si="48"/>
        <v>0</v>
      </c>
      <c r="BJ182" s="17" t="s">
        <v>15</v>
      </c>
      <c r="BK182" s="140">
        <f t="shared" si="49"/>
        <v>0</v>
      </c>
      <c r="BL182" s="17" t="s">
        <v>244</v>
      </c>
      <c r="BM182" s="139" t="s">
        <v>1479</v>
      </c>
    </row>
    <row r="183" spans="2:65" s="1" customFormat="1" ht="16.5" customHeight="1">
      <c r="B183" s="127"/>
      <c r="C183" s="128" t="s">
        <v>426</v>
      </c>
      <c r="D183" s="128" t="s">
        <v>143</v>
      </c>
      <c r="E183" s="129" t="s">
        <v>1480</v>
      </c>
      <c r="F183" s="130" t="s">
        <v>1481</v>
      </c>
      <c r="G183" s="131" t="s">
        <v>1355</v>
      </c>
      <c r="H183" s="132">
        <v>25</v>
      </c>
      <c r="I183" s="133"/>
      <c r="J183" s="134">
        <f t="shared" si="40"/>
        <v>0</v>
      </c>
      <c r="K183" s="130" t="s">
        <v>3</v>
      </c>
      <c r="L183" s="32"/>
      <c r="M183" s="135" t="s">
        <v>3</v>
      </c>
      <c r="N183" s="136" t="s">
        <v>43</v>
      </c>
      <c r="P183" s="137">
        <f t="shared" si="41"/>
        <v>0</v>
      </c>
      <c r="Q183" s="137">
        <v>0</v>
      </c>
      <c r="R183" s="137">
        <f t="shared" si="42"/>
        <v>0</v>
      </c>
      <c r="S183" s="137">
        <v>0</v>
      </c>
      <c r="T183" s="138">
        <f t="shared" si="43"/>
        <v>0</v>
      </c>
      <c r="AR183" s="139" t="s">
        <v>244</v>
      </c>
      <c r="AT183" s="139" t="s">
        <v>143</v>
      </c>
      <c r="AU183" s="139" t="s">
        <v>80</v>
      </c>
      <c r="AY183" s="17" t="s">
        <v>141</v>
      </c>
      <c r="BE183" s="140">
        <f t="shared" si="44"/>
        <v>0</v>
      </c>
      <c r="BF183" s="140">
        <f t="shared" si="45"/>
        <v>0</v>
      </c>
      <c r="BG183" s="140">
        <f t="shared" si="46"/>
        <v>0</v>
      </c>
      <c r="BH183" s="140">
        <f t="shared" si="47"/>
        <v>0</v>
      </c>
      <c r="BI183" s="140">
        <f t="shared" si="48"/>
        <v>0</v>
      </c>
      <c r="BJ183" s="17" t="s">
        <v>15</v>
      </c>
      <c r="BK183" s="140">
        <f t="shared" si="49"/>
        <v>0</v>
      </c>
      <c r="BL183" s="17" t="s">
        <v>244</v>
      </c>
      <c r="BM183" s="139" t="s">
        <v>1482</v>
      </c>
    </row>
    <row r="184" spans="2:65" s="1" customFormat="1" ht="16.5" customHeight="1">
      <c r="B184" s="127"/>
      <c r="C184" s="128" t="s">
        <v>431</v>
      </c>
      <c r="D184" s="128" t="s">
        <v>143</v>
      </c>
      <c r="E184" s="129" t="s">
        <v>1483</v>
      </c>
      <c r="F184" s="130" t="s">
        <v>1484</v>
      </c>
      <c r="G184" s="131" t="s">
        <v>1355</v>
      </c>
      <c r="H184" s="132">
        <v>70</v>
      </c>
      <c r="I184" s="133"/>
      <c r="J184" s="134">
        <f t="shared" si="40"/>
        <v>0</v>
      </c>
      <c r="K184" s="130" t="s">
        <v>3</v>
      </c>
      <c r="L184" s="32"/>
      <c r="M184" s="135" t="s">
        <v>3</v>
      </c>
      <c r="N184" s="136" t="s">
        <v>43</v>
      </c>
      <c r="P184" s="137">
        <f t="shared" si="41"/>
        <v>0</v>
      </c>
      <c r="Q184" s="137">
        <v>0</v>
      </c>
      <c r="R184" s="137">
        <f t="shared" si="42"/>
        <v>0</v>
      </c>
      <c r="S184" s="137">
        <v>0</v>
      </c>
      <c r="T184" s="138">
        <f t="shared" si="43"/>
        <v>0</v>
      </c>
      <c r="AR184" s="139" t="s">
        <v>244</v>
      </c>
      <c r="AT184" s="139" t="s">
        <v>143</v>
      </c>
      <c r="AU184" s="139" t="s">
        <v>80</v>
      </c>
      <c r="AY184" s="17" t="s">
        <v>141</v>
      </c>
      <c r="BE184" s="140">
        <f t="shared" si="44"/>
        <v>0</v>
      </c>
      <c r="BF184" s="140">
        <f t="shared" si="45"/>
        <v>0</v>
      </c>
      <c r="BG184" s="140">
        <f t="shared" si="46"/>
        <v>0</v>
      </c>
      <c r="BH184" s="140">
        <f t="shared" si="47"/>
        <v>0</v>
      </c>
      <c r="BI184" s="140">
        <f t="shared" si="48"/>
        <v>0</v>
      </c>
      <c r="BJ184" s="17" t="s">
        <v>15</v>
      </c>
      <c r="BK184" s="140">
        <f t="shared" si="49"/>
        <v>0</v>
      </c>
      <c r="BL184" s="17" t="s">
        <v>244</v>
      </c>
      <c r="BM184" s="139" t="s">
        <v>1485</v>
      </c>
    </row>
    <row r="185" spans="2:65" s="1" customFormat="1" ht="16.5" customHeight="1">
      <c r="B185" s="127"/>
      <c r="C185" s="128" t="s">
        <v>436</v>
      </c>
      <c r="D185" s="128" t="s">
        <v>143</v>
      </c>
      <c r="E185" s="129" t="s">
        <v>1486</v>
      </c>
      <c r="F185" s="130" t="s">
        <v>1487</v>
      </c>
      <c r="G185" s="131" t="s">
        <v>1355</v>
      </c>
      <c r="H185" s="132">
        <v>2</v>
      </c>
      <c r="I185" s="133"/>
      <c r="J185" s="134">
        <f t="shared" si="40"/>
        <v>0</v>
      </c>
      <c r="K185" s="130" t="s">
        <v>3</v>
      </c>
      <c r="L185" s="32"/>
      <c r="M185" s="135" t="s">
        <v>3</v>
      </c>
      <c r="N185" s="136" t="s">
        <v>43</v>
      </c>
      <c r="P185" s="137">
        <f t="shared" si="41"/>
        <v>0</v>
      </c>
      <c r="Q185" s="137">
        <v>0</v>
      </c>
      <c r="R185" s="137">
        <f t="shared" si="42"/>
        <v>0</v>
      </c>
      <c r="S185" s="137">
        <v>0</v>
      </c>
      <c r="T185" s="138">
        <f t="shared" si="43"/>
        <v>0</v>
      </c>
      <c r="AR185" s="139" t="s">
        <v>244</v>
      </c>
      <c r="AT185" s="139" t="s">
        <v>143</v>
      </c>
      <c r="AU185" s="139" t="s">
        <v>80</v>
      </c>
      <c r="AY185" s="17" t="s">
        <v>141</v>
      </c>
      <c r="BE185" s="140">
        <f t="shared" si="44"/>
        <v>0</v>
      </c>
      <c r="BF185" s="140">
        <f t="shared" si="45"/>
        <v>0</v>
      </c>
      <c r="BG185" s="140">
        <f t="shared" si="46"/>
        <v>0</v>
      </c>
      <c r="BH185" s="140">
        <f t="shared" si="47"/>
        <v>0</v>
      </c>
      <c r="BI185" s="140">
        <f t="shared" si="48"/>
        <v>0</v>
      </c>
      <c r="BJ185" s="17" t="s">
        <v>15</v>
      </c>
      <c r="BK185" s="140">
        <f t="shared" si="49"/>
        <v>0</v>
      </c>
      <c r="BL185" s="17" t="s">
        <v>244</v>
      </c>
      <c r="BM185" s="139" t="s">
        <v>1488</v>
      </c>
    </row>
    <row r="186" spans="2:65" s="1" customFormat="1" ht="16.5" customHeight="1">
      <c r="B186" s="127"/>
      <c r="C186" s="128" t="s">
        <v>441</v>
      </c>
      <c r="D186" s="128" t="s">
        <v>143</v>
      </c>
      <c r="E186" s="129" t="s">
        <v>1489</v>
      </c>
      <c r="F186" s="130" t="s">
        <v>1490</v>
      </c>
      <c r="G186" s="131" t="s">
        <v>1355</v>
      </c>
      <c r="H186" s="132">
        <v>60</v>
      </c>
      <c r="I186" s="133"/>
      <c r="J186" s="134">
        <f t="shared" si="40"/>
        <v>0</v>
      </c>
      <c r="K186" s="130" t="s">
        <v>3</v>
      </c>
      <c r="L186" s="32"/>
      <c r="M186" s="135" t="s">
        <v>3</v>
      </c>
      <c r="N186" s="136" t="s">
        <v>43</v>
      </c>
      <c r="P186" s="137">
        <f t="shared" si="41"/>
        <v>0</v>
      </c>
      <c r="Q186" s="137">
        <v>0</v>
      </c>
      <c r="R186" s="137">
        <f t="shared" si="42"/>
        <v>0</v>
      </c>
      <c r="S186" s="137">
        <v>0</v>
      </c>
      <c r="T186" s="138">
        <f t="shared" si="43"/>
        <v>0</v>
      </c>
      <c r="AR186" s="139" t="s">
        <v>244</v>
      </c>
      <c r="AT186" s="139" t="s">
        <v>143</v>
      </c>
      <c r="AU186" s="139" t="s">
        <v>80</v>
      </c>
      <c r="AY186" s="17" t="s">
        <v>141</v>
      </c>
      <c r="BE186" s="140">
        <f t="shared" si="44"/>
        <v>0</v>
      </c>
      <c r="BF186" s="140">
        <f t="shared" si="45"/>
        <v>0</v>
      </c>
      <c r="BG186" s="140">
        <f t="shared" si="46"/>
        <v>0</v>
      </c>
      <c r="BH186" s="140">
        <f t="shared" si="47"/>
        <v>0</v>
      </c>
      <c r="BI186" s="140">
        <f t="shared" si="48"/>
        <v>0</v>
      </c>
      <c r="BJ186" s="17" t="s">
        <v>15</v>
      </c>
      <c r="BK186" s="140">
        <f t="shared" si="49"/>
        <v>0</v>
      </c>
      <c r="BL186" s="17" t="s">
        <v>244</v>
      </c>
      <c r="BM186" s="139" t="s">
        <v>1491</v>
      </c>
    </row>
    <row r="187" spans="2:65" s="1" customFormat="1" ht="21.75" customHeight="1">
      <c r="B187" s="127"/>
      <c r="C187" s="128" t="s">
        <v>446</v>
      </c>
      <c r="D187" s="128" t="s">
        <v>143</v>
      </c>
      <c r="E187" s="129" t="s">
        <v>1492</v>
      </c>
      <c r="F187" s="130" t="s">
        <v>1493</v>
      </c>
      <c r="G187" s="131" t="s">
        <v>1355</v>
      </c>
      <c r="H187" s="132">
        <v>10</v>
      </c>
      <c r="I187" s="133"/>
      <c r="J187" s="134">
        <f t="shared" si="40"/>
        <v>0</v>
      </c>
      <c r="K187" s="130" t="s">
        <v>3</v>
      </c>
      <c r="L187" s="32"/>
      <c r="M187" s="135" t="s">
        <v>3</v>
      </c>
      <c r="N187" s="136" t="s">
        <v>43</v>
      </c>
      <c r="P187" s="137">
        <f t="shared" si="41"/>
        <v>0</v>
      </c>
      <c r="Q187" s="137">
        <v>0</v>
      </c>
      <c r="R187" s="137">
        <f t="shared" si="42"/>
        <v>0</v>
      </c>
      <c r="S187" s="137">
        <v>0</v>
      </c>
      <c r="T187" s="138">
        <f t="shared" si="43"/>
        <v>0</v>
      </c>
      <c r="AR187" s="139" t="s">
        <v>244</v>
      </c>
      <c r="AT187" s="139" t="s">
        <v>143</v>
      </c>
      <c r="AU187" s="139" t="s">
        <v>80</v>
      </c>
      <c r="AY187" s="17" t="s">
        <v>141</v>
      </c>
      <c r="BE187" s="140">
        <f t="shared" si="44"/>
        <v>0</v>
      </c>
      <c r="BF187" s="140">
        <f t="shared" si="45"/>
        <v>0</v>
      </c>
      <c r="BG187" s="140">
        <f t="shared" si="46"/>
        <v>0</v>
      </c>
      <c r="BH187" s="140">
        <f t="shared" si="47"/>
        <v>0</v>
      </c>
      <c r="BI187" s="140">
        <f t="shared" si="48"/>
        <v>0</v>
      </c>
      <c r="BJ187" s="17" t="s">
        <v>15</v>
      </c>
      <c r="BK187" s="140">
        <f t="shared" si="49"/>
        <v>0</v>
      </c>
      <c r="BL187" s="17" t="s">
        <v>244</v>
      </c>
      <c r="BM187" s="139" t="s">
        <v>1494</v>
      </c>
    </row>
    <row r="188" spans="2:65" s="1" customFormat="1" ht="16.5" customHeight="1">
      <c r="B188" s="127"/>
      <c r="C188" s="128" t="s">
        <v>453</v>
      </c>
      <c r="D188" s="128" t="s">
        <v>143</v>
      </c>
      <c r="E188" s="129" t="s">
        <v>1495</v>
      </c>
      <c r="F188" s="130" t="s">
        <v>1496</v>
      </c>
      <c r="G188" s="131" t="s">
        <v>230</v>
      </c>
      <c r="H188" s="132">
        <v>120</v>
      </c>
      <c r="I188" s="133"/>
      <c r="J188" s="134">
        <f t="shared" si="40"/>
        <v>0</v>
      </c>
      <c r="K188" s="130" t="s">
        <v>3</v>
      </c>
      <c r="L188" s="32"/>
      <c r="M188" s="135" t="s">
        <v>3</v>
      </c>
      <c r="N188" s="136" t="s">
        <v>43</v>
      </c>
      <c r="P188" s="137">
        <f t="shared" si="41"/>
        <v>0</v>
      </c>
      <c r="Q188" s="137">
        <v>0</v>
      </c>
      <c r="R188" s="137">
        <f t="shared" si="42"/>
        <v>0</v>
      </c>
      <c r="S188" s="137">
        <v>0</v>
      </c>
      <c r="T188" s="138">
        <f t="shared" si="43"/>
        <v>0</v>
      </c>
      <c r="AR188" s="139" t="s">
        <v>244</v>
      </c>
      <c r="AT188" s="139" t="s">
        <v>143</v>
      </c>
      <c r="AU188" s="139" t="s">
        <v>80</v>
      </c>
      <c r="AY188" s="17" t="s">
        <v>141</v>
      </c>
      <c r="BE188" s="140">
        <f t="shared" si="44"/>
        <v>0</v>
      </c>
      <c r="BF188" s="140">
        <f t="shared" si="45"/>
        <v>0</v>
      </c>
      <c r="BG188" s="140">
        <f t="shared" si="46"/>
        <v>0</v>
      </c>
      <c r="BH188" s="140">
        <f t="shared" si="47"/>
        <v>0</v>
      </c>
      <c r="BI188" s="140">
        <f t="shared" si="48"/>
        <v>0</v>
      </c>
      <c r="BJ188" s="17" t="s">
        <v>15</v>
      </c>
      <c r="BK188" s="140">
        <f t="shared" si="49"/>
        <v>0</v>
      </c>
      <c r="BL188" s="17" t="s">
        <v>244</v>
      </c>
      <c r="BM188" s="139" t="s">
        <v>1497</v>
      </c>
    </row>
    <row r="189" spans="2:65" s="1" customFormat="1" ht="16.5" customHeight="1">
      <c r="B189" s="127"/>
      <c r="C189" s="128" t="s">
        <v>159</v>
      </c>
      <c r="D189" s="128" t="s">
        <v>143</v>
      </c>
      <c r="E189" s="129" t="s">
        <v>1498</v>
      </c>
      <c r="F189" s="130" t="s">
        <v>1297</v>
      </c>
      <c r="G189" s="131" t="s">
        <v>230</v>
      </c>
      <c r="H189" s="132">
        <v>150</v>
      </c>
      <c r="I189" s="133"/>
      <c r="J189" s="134">
        <f t="shared" si="40"/>
        <v>0</v>
      </c>
      <c r="K189" s="130" t="s">
        <v>3</v>
      </c>
      <c r="L189" s="32"/>
      <c r="M189" s="135" t="s">
        <v>3</v>
      </c>
      <c r="N189" s="136" t="s">
        <v>43</v>
      </c>
      <c r="P189" s="137">
        <f t="shared" si="41"/>
        <v>0</v>
      </c>
      <c r="Q189" s="137">
        <v>0</v>
      </c>
      <c r="R189" s="137">
        <f t="shared" si="42"/>
        <v>0</v>
      </c>
      <c r="S189" s="137">
        <v>0</v>
      </c>
      <c r="T189" s="138">
        <f t="shared" si="43"/>
        <v>0</v>
      </c>
      <c r="AR189" s="139" t="s">
        <v>244</v>
      </c>
      <c r="AT189" s="139" t="s">
        <v>143</v>
      </c>
      <c r="AU189" s="139" t="s">
        <v>80</v>
      </c>
      <c r="AY189" s="17" t="s">
        <v>141</v>
      </c>
      <c r="BE189" s="140">
        <f t="shared" si="44"/>
        <v>0</v>
      </c>
      <c r="BF189" s="140">
        <f t="shared" si="45"/>
        <v>0</v>
      </c>
      <c r="BG189" s="140">
        <f t="shared" si="46"/>
        <v>0</v>
      </c>
      <c r="BH189" s="140">
        <f t="shared" si="47"/>
        <v>0</v>
      </c>
      <c r="BI189" s="140">
        <f t="shared" si="48"/>
        <v>0</v>
      </c>
      <c r="BJ189" s="17" t="s">
        <v>15</v>
      </c>
      <c r="BK189" s="140">
        <f t="shared" si="49"/>
        <v>0</v>
      </c>
      <c r="BL189" s="17" t="s">
        <v>244</v>
      </c>
      <c r="BM189" s="139" t="s">
        <v>1499</v>
      </c>
    </row>
    <row r="190" spans="2:65" s="1" customFormat="1" ht="16.5" customHeight="1">
      <c r="B190" s="127"/>
      <c r="C190" s="128" t="s">
        <v>482</v>
      </c>
      <c r="D190" s="128" t="s">
        <v>143</v>
      </c>
      <c r="E190" s="129" t="s">
        <v>1500</v>
      </c>
      <c r="F190" s="130" t="s">
        <v>1501</v>
      </c>
      <c r="G190" s="131" t="s">
        <v>230</v>
      </c>
      <c r="H190" s="132">
        <v>100</v>
      </c>
      <c r="I190" s="133"/>
      <c r="J190" s="134">
        <f t="shared" si="40"/>
        <v>0</v>
      </c>
      <c r="K190" s="130" t="s">
        <v>3</v>
      </c>
      <c r="L190" s="32"/>
      <c r="M190" s="135" t="s">
        <v>3</v>
      </c>
      <c r="N190" s="136" t="s">
        <v>43</v>
      </c>
      <c r="P190" s="137">
        <f t="shared" si="41"/>
        <v>0</v>
      </c>
      <c r="Q190" s="137">
        <v>0</v>
      </c>
      <c r="R190" s="137">
        <f t="shared" si="42"/>
        <v>0</v>
      </c>
      <c r="S190" s="137">
        <v>0</v>
      </c>
      <c r="T190" s="138">
        <f t="shared" si="43"/>
        <v>0</v>
      </c>
      <c r="AR190" s="139" t="s">
        <v>244</v>
      </c>
      <c r="AT190" s="139" t="s">
        <v>143</v>
      </c>
      <c r="AU190" s="139" t="s">
        <v>80</v>
      </c>
      <c r="AY190" s="17" t="s">
        <v>141</v>
      </c>
      <c r="BE190" s="140">
        <f t="shared" si="44"/>
        <v>0</v>
      </c>
      <c r="BF190" s="140">
        <f t="shared" si="45"/>
        <v>0</v>
      </c>
      <c r="BG190" s="140">
        <f t="shared" si="46"/>
        <v>0</v>
      </c>
      <c r="BH190" s="140">
        <f t="shared" si="47"/>
        <v>0</v>
      </c>
      <c r="BI190" s="140">
        <f t="shared" si="48"/>
        <v>0</v>
      </c>
      <c r="BJ190" s="17" t="s">
        <v>15</v>
      </c>
      <c r="BK190" s="140">
        <f t="shared" si="49"/>
        <v>0</v>
      </c>
      <c r="BL190" s="17" t="s">
        <v>244</v>
      </c>
      <c r="BM190" s="139" t="s">
        <v>1502</v>
      </c>
    </row>
    <row r="191" spans="2:65" s="1" customFormat="1" ht="16.5" customHeight="1">
      <c r="B191" s="127"/>
      <c r="C191" s="128" t="s">
        <v>487</v>
      </c>
      <c r="D191" s="128" t="s">
        <v>143</v>
      </c>
      <c r="E191" s="129" t="s">
        <v>1503</v>
      </c>
      <c r="F191" s="130" t="s">
        <v>1504</v>
      </c>
      <c r="G191" s="131" t="s">
        <v>230</v>
      </c>
      <c r="H191" s="132">
        <v>35</v>
      </c>
      <c r="I191" s="133"/>
      <c r="J191" s="134">
        <f t="shared" si="40"/>
        <v>0</v>
      </c>
      <c r="K191" s="130" t="s">
        <v>3</v>
      </c>
      <c r="L191" s="32"/>
      <c r="M191" s="135" t="s">
        <v>3</v>
      </c>
      <c r="N191" s="136" t="s">
        <v>43</v>
      </c>
      <c r="P191" s="137">
        <f t="shared" si="41"/>
        <v>0</v>
      </c>
      <c r="Q191" s="137">
        <v>0</v>
      </c>
      <c r="R191" s="137">
        <f t="shared" si="42"/>
        <v>0</v>
      </c>
      <c r="S191" s="137">
        <v>0</v>
      </c>
      <c r="T191" s="138">
        <f t="shared" si="43"/>
        <v>0</v>
      </c>
      <c r="AR191" s="139" t="s">
        <v>244</v>
      </c>
      <c r="AT191" s="139" t="s">
        <v>143</v>
      </c>
      <c r="AU191" s="139" t="s">
        <v>80</v>
      </c>
      <c r="AY191" s="17" t="s">
        <v>141</v>
      </c>
      <c r="BE191" s="140">
        <f t="shared" si="44"/>
        <v>0</v>
      </c>
      <c r="BF191" s="140">
        <f t="shared" si="45"/>
        <v>0</v>
      </c>
      <c r="BG191" s="140">
        <f t="shared" si="46"/>
        <v>0</v>
      </c>
      <c r="BH191" s="140">
        <f t="shared" si="47"/>
        <v>0</v>
      </c>
      <c r="BI191" s="140">
        <f t="shared" si="48"/>
        <v>0</v>
      </c>
      <c r="BJ191" s="17" t="s">
        <v>15</v>
      </c>
      <c r="BK191" s="140">
        <f t="shared" si="49"/>
        <v>0</v>
      </c>
      <c r="BL191" s="17" t="s">
        <v>244</v>
      </c>
      <c r="BM191" s="139" t="s">
        <v>1505</v>
      </c>
    </row>
    <row r="192" spans="2:65" s="1" customFormat="1" ht="16.5" customHeight="1">
      <c r="B192" s="127"/>
      <c r="C192" s="128" t="s">
        <v>493</v>
      </c>
      <c r="D192" s="128" t="s">
        <v>143</v>
      </c>
      <c r="E192" s="129" t="s">
        <v>1506</v>
      </c>
      <c r="F192" s="130" t="s">
        <v>1507</v>
      </c>
      <c r="G192" s="131" t="s">
        <v>230</v>
      </c>
      <c r="H192" s="132">
        <v>25</v>
      </c>
      <c r="I192" s="133"/>
      <c r="J192" s="134">
        <f t="shared" si="40"/>
        <v>0</v>
      </c>
      <c r="K192" s="130" t="s">
        <v>3</v>
      </c>
      <c r="L192" s="32"/>
      <c r="M192" s="135" t="s">
        <v>3</v>
      </c>
      <c r="N192" s="136" t="s">
        <v>43</v>
      </c>
      <c r="P192" s="137">
        <f t="shared" si="41"/>
        <v>0</v>
      </c>
      <c r="Q192" s="137">
        <v>0</v>
      </c>
      <c r="R192" s="137">
        <f t="shared" si="42"/>
        <v>0</v>
      </c>
      <c r="S192" s="137">
        <v>0</v>
      </c>
      <c r="T192" s="138">
        <f t="shared" si="43"/>
        <v>0</v>
      </c>
      <c r="AR192" s="139" t="s">
        <v>244</v>
      </c>
      <c r="AT192" s="139" t="s">
        <v>143</v>
      </c>
      <c r="AU192" s="139" t="s">
        <v>80</v>
      </c>
      <c r="AY192" s="17" t="s">
        <v>141</v>
      </c>
      <c r="BE192" s="140">
        <f t="shared" si="44"/>
        <v>0</v>
      </c>
      <c r="BF192" s="140">
        <f t="shared" si="45"/>
        <v>0</v>
      </c>
      <c r="BG192" s="140">
        <f t="shared" si="46"/>
        <v>0</v>
      </c>
      <c r="BH192" s="140">
        <f t="shared" si="47"/>
        <v>0</v>
      </c>
      <c r="BI192" s="140">
        <f t="shared" si="48"/>
        <v>0</v>
      </c>
      <c r="BJ192" s="17" t="s">
        <v>15</v>
      </c>
      <c r="BK192" s="140">
        <f t="shared" si="49"/>
        <v>0</v>
      </c>
      <c r="BL192" s="17" t="s">
        <v>244</v>
      </c>
      <c r="BM192" s="139" t="s">
        <v>1508</v>
      </c>
    </row>
    <row r="193" spans="2:65" s="1" customFormat="1" ht="16.5" customHeight="1">
      <c r="B193" s="127"/>
      <c r="C193" s="128" t="s">
        <v>498</v>
      </c>
      <c r="D193" s="128" t="s">
        <v>143</v>
      </c>
      <c r="E193" s="129" t="s">
        <v>1509</v>
      </c>
      <c r="F193" s="130" t="s">
        <v>1510</v>
      </c>
      <c r="G193" s="131" t="s">
        <v>230</v>
      </c>
      <c r="H193" s="132">
        <v>30</v>
      </c>
      <c r="I193" s="133"/>
      <c r="J193" s="134">
        <f t="shared" si="40"/>
        <v>0</v>
      </c>
      <c r="K193" s="130" t="s">
        <v>3</v>
      </c>
      <c r="L193" s="32"/>
      <c r="M193" s="135" t="s">
        <v>3</v>
      </c>
      <c r="N193" s="136" t="s">
        <v>43</v>
      </c>
      <c r="P193" s="137">
        <f t="shared" si="41"/>
        <v>0</v>
      </c>
      <c r="Q193" s="137">
        <v>0</v>
      </c>
      <c r="R193" s="137">
        <f t="shared" si="42"/>
        <v>0</v>
      </c>
      <c r="S193" s="137">
        <v>0</v>
      </c>
      <c r="T193" s="138">
        <f t="shared" si="43"/>
        <v>0</v>
      </c>
      <c r="AR193" s="139" t="s">
        <v>244</v>
      </c>
      <c r="AT193" s="139" t="s">
        <v>143</v>
      </c>
      <c r="AU193" s="139" t="s">
        <v>80</v>
      </c>
      <c r="AY193" s="17" t="s">
        <v>141</v>
      </c>
      <c r="BE193" s="140">
        <f t="shared" si="44"/>
        <v>0</v>
      </c>
      <c r="BF193" s="140">
        <f t="shared" si="45"/>
        <v>0</v>
      </c>
      <c r="BG193" s="140">
        <f t="shared" si="46"/>
        <v>0</v>
      </c>
      <c r="BH193" s="140">
        <f t="shared" si="47"/>
        <v>0</v>
      </c>
      <c r="BI193" s="140">
        <f t="shared" si="48"/>
        <v>0</v>
      </c>
      <c r="BJ193" s="17" t="s">
        <v>15</v>
      </c>
      <c r="BK193" s="140">
        <f t="shared" si="49"/>
        <v>0</v>
      </c>
      <c r="BL193" s="17" t="s">
        <v>244</v>
      </c>
      <c r="BM193" s="139" t="s">
        <v>1511</v>
      </c>
    </row>
    <row r="194" spans="2:65" s="1" customFormat="1" ht="16.5" customHeight="1">
      <c r="B194" s="127"/>
      <c r="C194" s="128" t="s">
        <v>503</v>
      </c>
      <c r="D194" s="128" t="s">
        <v>143</v>
      </c>
      <c r="E194" s="129" t="s">
        <v>1512</v>
      </c>
      <c r="F194" s="130" t="s">
        <v>1513</v>
      </c>
      <c r="G194" s="131" t="s">
        <v>230</v>
      </c>
      <c r="H194" s="132">
        <v>80</v>
      </c>
      <c r="I194" s="133"/>
      <c r="J194" s="134">
        <f t="shared" si="40"/>
        <v>0</v>
      </c>
      <c r="K194" s="130" t="s">
        <v>3</v>
      </c>
      <c r="L194" s="32"/>
      <c r="M194" s="135" t="s">
        <v>3</v>
      </c>
      <c r="N194" s="136" t="s">
        <v>43</v>
      </c>
      <c r="P194" s="137">
        <f t="shared" si="41"/>
        <v>0</v>
      </c>
      <c r="Q194" s="137">
        <v>0</v>
      </c>
      <c r="R194" s="137">
        <f t="shared" si="42"/>
        <v>0</v>
      </c>
      <c r="S194" s="137">
        <v>0</v>
      </c>
      <c r="T194" s="138">
        <f t="shared" si="43"/>
        <v>0</v>
      </c>
      <c r="AR194" s="139" t="s">
        <v>244</v>
      </c>
      <c r="AT194" s="139" t="s">
        <v>143</v>
      </c>
      <c r="AU194" s="139" t="s">
        <v>80</v>
      </c>
      <c r="AY194" s="17" t="s">
        <v>141</v>
      </c>
      <c r="BE194" s="140">
        <f t="shared" si="44"/>
        <v>0</v>
      </c>
      <c r="BF194" s="140">
        <f t="shared" si="45"/>
        <v>0</v>
      </c>
      <c r="BG194" s="140">
        <f t="shared" si="46"/>
        <v>0</v>
      </c>
      <c r="BH194" s="140">
        <f t="shared" si="47"/>
        <v>0</v>
      </c>
      <c r="BI194" s="140">
        <f t="shared" si="48"/>
        <v>0</v>
      </c>
      <c r="BJ194" s="17" t="s">
        <v>15</v>
      </c>
      <c r="BK194" s="140">
        <f t="shared" si="49"/>
        <v>0</v>
      </c>
      <c r="BL194" s="17" t="s">
        <v>244</v>
      </c>
      <c r="BM194" s="139" t="s">
        <v>1514</v>
      </c>
    </row>
    <row r="195" spans="2:65" s="1" customFormat="1" ht="16.5" customHeight="1">
      <c r="B195" s="127"/>
      <c r="C195" s="128" t="s">
        <v>514</v>
      </c>
      <c r="D195" s="128" t="s">
        <v>143</v>
      </c>
      <c r="E195" s="129" t="s">
        <v>1515</v>
      </c>
      <c r="F195" s="130" t="s">
        <v>1516</v>
      </c>
      <c r="G195" s="131" t="s">
        <v>230</v>
      </c>
      <c r="H195" s="132">
        <v>30</v>
      </c>
      <c r="I195" s="133"/>
      <c r="J195" s="134">
        <f t="shared" si="40"/>
        <v>0</v>
      </c>
      <c r="K195" s="130" t="s">
        <v>3</v>
      </c>
      <c r="L195" s="32"/>
      <c r="M195" s="135" t="s">
        <v>3</v>
      </c>
      <c r="N195" s="136" t="s">
        <v>43</v>
      </c>
      <c r="P195" s="137">
        <f t="shared" si="41"/>
        <v>0</v>
      </c>
      <c r="Q195" s="137">
        <v>0</v>
      </c>
      <c r="R195" s="137">
        <f t="shared" si="42"/>
        <v>0</v>
      </c>
      <c r="S195" s="137">
        <v>0</v>
      </c>
      <c r="T195" s="138">
        <f t="shared" si="43"/>
        <v>0</v>
      </c>
      <c r="AR195" s="139" t="s">
        <v>244</v>
      </c>
      <c r="AT195" s="139" t="s">
        <v>143</v>
      </c>
      <c r="AU195" s="139" t="s">
        <v>80</v>
      </c>
      <c r="AY195" s="17" t="s">
        <v>141</v>
      </c>
      <c r="BE195" s="140">
        <f t="shared" si="44"/>
        <v>0</v>
      </c>
      <c r="BF195" s="140">
        <f t="shared" si="45"/>
        <v>0</v>
      </c>
      <c r="BG195" s="140">
        <f t="shared" si="46"/>
        <v>0</v>
      </c>
      <c r="BH195" s="140">
        <f t="shared" si="47"/>
        <v>0</v>
      </c>
      <c r="BI195" s="140">
        <f t="shared" si="48"/>
        <v>0</v>
      </c>
      <c r="BJ195" s="17" t="s">
        <v>15</v>
      </c>
      <c r="BK195" s="140">
        <f t="shared" si="49"/>
        <v>0</v>
      </c>
      <c r="BL195" s="17" t="s">
        <v>244</v>
      </c>
      <c r="BM195" s="139" t="s">
        <v>1517</v>
      </c>
    </row>
    <row r="196" spans="2:65" s="1" customFormat="1" ht="16.5" customHeight="1">
      <c r="B196" s="127"/>
      <c r="C196" s="128" t="s">
        <v>519</v>
      </c>
      <c r="D196" s="128" t="s">
        <v>143</v>
      </c>
      <c r="E196" s="129" t="s">
        <v>1518</v>
      </c>
      <c r="F196" s="130" t="s">
        <v>1519</v>
      </c>
      <c r="G196" s="131" t="s">
        <v>1355</v>
      </c>
      <c r="H196" s="132">
        <v>300</v>
      </c>
      <c r="I196" s="133"/>
      <c r="J196" s="134">
        <f t="shared" si="40"/>
        <v>0</v>
      </c>
      <c r="K196" s="130" t="s">
        <v>3</v>
      </c>
      <c r="L196" s="32"/>
      <c r="M196" s="135" t="s">
        <v>3</v>
      </c>
      <c r="N196" s="136" t="s">
        <v>43</v>
      </c>
      <c r="P196" s="137">
        <f t="shared" si="41"/>
        <v>0</v>
      </c>
      <c r="Q196" s="137">
        <v>0</v>
      </c>
      <c r="R196" s="137">
        <f t="shared" si="42"/>
        <v>0</v>
      </c>
      <c r="S196" s="137">
        <v>0</v>
      </c>
      <c r="T196" s="138">
        <f t="shared" si="43"/>
        <v>0</v>
      </c>
      <c r="AR196" s="139" t="s">
        <v>244</v>
      </c>
      <c r="AT196" s="139" t="s">
        <v>143</v>
      </c>
      <c r="AU196" s="139" t="s">
        <v>80</v>
      </c>
      <c r="AY196" s="17" t="s">
        <v>141</v>
      </c>
      <c r="BE196" s="140">
        <f t="shared" si="44"/>
        <v>0</v>
      </c>
      <c r="BF196" s="140">
        <f t="shared" si="45"/>
        <v>0</v>
      </c>
      <c r="BG196" s="140">
        <f t="shared" si="46"/>
        <v>0</v>
      </c>
      <c r="BH196" s="140">
        <f t="shared" si="47"/>
        <v>0</v>
      </c>
      <c r="BI196" s="140">
        <f t="shared" si="48"/>
        <v>0</v>
      </c>
      <c r="BJ196" s="17" t="s">
        <v>15</v>
      </c>
      <c r="BK196" s="140">
        <f t="shared" si="49"/>
        <v>0</v>
      </c>
      <c r="BL196" s="17" t="s">
        <v>244</v>
      </c>
      <c r="BM196" s="139" t="s">
        <v>1520</v>
      </c>
    </row>
    <row r="197" spans="2:65" s="1" customFormat="1" ht="16.5" customHeight="1">
      <c r="B197" s="127"/>
      <c r="C197" s="128" t="s">
        <v>530</v>
      </c>
      <c r="D197" s="128" t="s">
        <v>143</v>
      </c>
      <c r="E197" s="129" t="s">
        <v>1521</v>
      </c>
      <c r="F197" s="130" t="s">
        <v>1323</v>
      </c>
      <c r="G197" s="131" t="s">
        <v>230</v>
      </c>
      <c r="H197" s="132">
        <v>480</v>
      </c>
      <c r="I197" s="133"/>
      <c r="J197" s="134">
        <f t="shared" si="40"/>
        <v>0</v>
      </c>
      <c r="K197" s="130" t="s">
        <v>3</v>
      </c>
      <c r="L197" s="32"/>
      <c r="M197" s="135" t="s">
        <v>3</v>
      </c>
      <c r="N197" s="136" t="s">
        <v>43</v>
      </c>
      <c r="P197" s="137">
        <f t="shared" si="41"/>
        <v>0</v>
      </c>
      <c r="Q197" s="137">
        <v>0</v>
      </c>
      <c r="R197" s="137">
        <f t="shared" si="42"/>
        <v>0</v>
      </c>
      <c r="S197" s="137">
        <v>0</v>
      </c>
      <c r="T197" s="138">
        <f t="shared" si="43"/>
        <v>0</v>
      </c>
      <c r="AR197" s="139" t="s">
        <v>244</v>
      </c>
      <c r="AT197" s="139" t="s">
        <v>143</v>
      </c>
      <c r="AU197" s="139" t="s">
        <v>80</v>
      </c>
      <c r="AY197" s="17" t="s">
        <v>141</v>
      </c>
      <c r="BE197" s="140">
        <f t="shared" si="44"/>
        <v>0</v>
      </c>
      <c r="BF197" s="140">
        <f t="shared" si="45"/>
        <v>0</v>
      </c>
      <c r="BG197" s="140">
        <f t="shared" si="46"/>
        <v>0</v>
      </c>
      <c r="BH197" s="140">
        <f t="shared" si="47"/>
        <v>0</v>
      </c>
      <c r="BI197" s="140">
        <f t="shared" si="48"/>
        <v>0</v>
      </c>
      <c r="BJ197" s="17" t="s">
        <v>15</v>
      </c>
      <c r="BK197" s="140">
        <f t="shared" si="49"/>
        <v>0</v>
      </c>
      <c r="BL197" s="17" t="s">
        <v>244</v>
      </c>
      <c r="BM197" s="139" t="s">
        <v>1522</v>
      </c>
    </row>
    <row r="198" spans="2:65" s="1" customFormat="1" ht="16.5" customHeight="1">
      <c r="B198" s="127"/>
      <c r="C198" s="128" t="s">
        <v>535</v>
      </c>
      <c r="D198" s="128" t="s">
        <v>143</v>
      </c>
      <c r="E198" s="129" t="s">
        <v>1523</v>
      </c>
      <c r="F198" s="130" t="s">
        <v>1325</v>
      </c>
      <c r="G198" s="131" t="s">
        <v>1355</v>
      </c>
      <c r="H198" s="132">
        <v>7</v>
      </c>
      <c r="I198" s="133"/>
      <c r="J198" s="134">
        <f t="shared" si="40"/>
        <v>0</v>
      </c>
      <c r="K198" s="130" t="s">
        <v>3</v>
      </c>
      <c r="L198" s="32"/>
      <c r="M198" s="135" t="s">
        <v>3</v>
      </c>
      <c r="N198" s="136" t="s">
        <v>43</v>
      </c>
      <c r="P198" s="137">
        <f t="shared" si="41"/>
        <v>0</v>
      </c>
      <c r="Q198" s="137">
        <v>0</v>
      </c>
      <c r="R198" s="137">
        <f t="shared" si="42"/>
        <v>0</v>
      </c>
      <c r="S198" s="137">
        <v>0</v>
      </c>
      <c r="T198" s="138">
        <f t="shared" si="43"/>
        <v>0</v>
      </c>
      <c r="AR198" s="139" t="s">
        <v>244</v>
      </c>
      <c r="AT198" s="139" t="s">
        <v>143</v>
      </c>
      <c r="AU198" s="139" t="s">
        <v>80</v>
      </c>
      <c r="AY198" s="17" t="s">
        <v>141</v>
      </c>
      <c r="BE198" s="140">
        <f t="shared" si="44"/>
        <v>0</v>
      </c>
      <c r="BF198" s="140">
        <f t="shared" si="45"/>
        <v>0</v>
      </c>
      <c r="BG198" s="140">
        <f t="shared" si="46"/>
        <v>0</v>
      </c>
      <c r="BH198" s="140">
        <f t="shared" si="47"/>
        <v>0</v>
      </c>
      <c r="BI198" s="140">
        <f t="shared" si="48"/>
        <v>0</v>
      </c>
      <c r="BJ198" s="17" t="s">
        <v>15</v>
      </c>
      <c r="BK198" s="140">
        <f t="shared" si="49"/>
        <v>0</v>
      </c>
      <c r="BL198" s="17" t="s">
        <v>244</v>
      </c>
      <c r="BM198" s="139" t="s">
        <v>1524</v>
      </c>
    </row>
    <row r="199" spans="2:65" s="1" customFormat="1" ht="16.5" customHeight="1">
      <c r="B199" s="127"/>
      <c r="C199" s="128" t="s">
        <v>541</v>
      </c>
      <c r="D199" s="128" t="s">
        <v>143</v>
      </c>
      <c r="E199" s="129" t="s">
        <v>1525</v>
      </c>
      <c r="F199" s="130" t="s">
        <v>1526</v>
      </c>
      <c r="G199" s="131" t="s">
        <v>1355</v>
      </c>
      <c r="H199" s="132">
        <v>4.62</v>
      </c>
      <c r="I199" s="133"/>
      <c r="J199" s="134">
        <f t="shared" si="40"/>
        <v>0</v>
      </c>
      <c r="K199" s="130" t="s">
        <v>3</v>
      </c>
      <c r="L199" s="32"/>
      <c r="M199" s="135" t="s">
        <v>3</v>
      </c>
      <c r="N199" s="136" t="s">
        <v>43</v>
      </c>
      <c r="P199" s="137">
        <f t="shared" si="41"/>
        <v>0</v>
      </c>
      <c r="Q199" s="137">
        <v>0</v>
      </c>
      <c r="R199" s="137">
        <f t="shared" si="42"/>
        <v>0</v>
      </c>
      <c r="S199" s="137">
        <v>0</v>
      </c>
      <c r="T199" s="138">
        <f t="shared" si="43"/>
        <v>0</v>
      </c>
      <c r="AR199" s="139" t="s">
        <v>244</v>
      </c>
      <c r="AT199" s="139" t="s">
        <v>143</v>
      </c>
      <c r="AU199" s="139" t="s">
        <v>80</v>
      </c>
      <c r="AY199" s="17" t="s">
        <v>141</v>
      </c>
      <c r="BE199" s="140">
        <f t="shared" si="44"/>
        <v>0</v>
      </c>
      <c r="BF199" s="140">
        <f t="shared" si="45"/>
        <v>0</v>
      </c>
      <c r="BG199" s="140">
        <f t="shared" si="46"/>
        <v>0</v>
      </c>
      <c r="BH199" s="140">
        <f t="shared" si="47"/>
        <v>0</v>
      </c>
      <c r="BI199" s="140">
        <f t="shared" si="48"/>
        <v>0</v>
      </c>
      <c r="BJ199" s="17" t="s">
        <v>15</v>
      </c>
      <c r="BK199" s="140">
        <f t="shared" si="49"/>
        <v>0</v>
      </c>
      <c r="BL199" s="17" t="s">
        <v>244</v>
      </c>
      <c r="BM199" s="139" t="s">
        <v>1527</v>
      </c>
    </row>
    <row r="200" spans="2:65" s="1" customFormat="1" ht="16.5" customHeight="1">
      <c r="B200" s="127"/>
      <c r="C200" s="128" t="s">
        <v>386</v>
      </c>
      <c r="D200" s="128" t="s">
        <v>143</v>
      </c>
      <c r="E200" s="129" t="s">
        <v>1528</v>
      </c>
      <c r="F200" s="130" t="s">
        <v>1529</v>
      </c>
      <c r="G200" s="131" t="s">
        <v>230</v>
      </c>
      <c r="H200" s="132">
        <v>50</v>
      </c>
      <c r="I200" s="133"/>
      <c r="J200" s="134">
        <f t="shared" si="40"/>
        <v>0</v>
      </c>
      <c r="K200" s="130" t="s">
        <v>3</v>
      </c>
      <c r="L200" s="32"/>
      <c r="M200" s="135" t="s">
        <v>3</v>
      </c>
      <c r="N200" s="136" t="s">
        <v>43</v>
      </c>
      <c r="P200" s="137">
        <f t="shared" si="41"/>
        <v>0</v>
      </c>
      <c r="Q200" s="137">
        <v>0</v>
      </c>
      <c r="R200" s="137">
        <f t="shared" si="42"/>
        <v>0</v>
      </c>
      <c r="S200" s="137">
        <v>0</v>
      </c>
      <c r="T200" s="138">
        <f t="shared" si="43"/>
        <v>0</v>
      </c>
      <c r="AR200" s="139" t="s">
        <v>244</v>
      </c>
      <c r="AT200" s="139" t="s">
        <v>143</v>
      </c>
      <c r="AU200" s="139" t="s">
        <v>80</v>
      </c>
      <c r="AY200" s="17" t="s">
        <v>141</v>
      </c>
      <c r="BE200" s="140">
        <f t="shared" si="44"/>
        <v>0</v>
      </c>
      <c r="BF200" s="140">
        <f t="shared" si="45"/>
        <v>0</v>
      </c>
      <c r="BG200" s="140">
        <f t="shared" si="46"/>
        <v>0</v>
      </c>
      <c r="BH200" s="140">
        <f t="shared" si="47"/>
        <v>0</v>
      </c>
      <c r="BI200" s="140">
        <f t="shared" si="48"/>
        <v>0</v>
      </c>
      <c r="BJ200" s="17" t="s">
        <v>15</v>
      </c>
      <c r="BK200" s="140">
        <f t="shared" si="49"/>
        <v>0</v>
      </c>
      <c r="BL200" s="17" t="s">
        <v>244</v>
      </c>
      <c r="BM200" s="139" t="s">
        <v>1530</v>
      </c>
    </row>
    <row r="201" spans="2:65" s="1" customFormat="1" ht="16.5" customHeight="1">
      <c r="B201" s="127"/>
      <c r="C201" s="128" t="s">
        <v>414</v>
      </c>
      <c r="D201" s="128" t="s">
        <v>143</v>
      </c>
      <c r="E201" s="129" t="s">
        <v>1531</v>
      </c>
      <c r="F201" s="130" t="s">
        <v>1532</v>
      </c>
      <c r="G201" s="131" t="s">
        <v>230</v>
      </c>
      <c r="H201" s="132">
        <v>70</v>
      </c>
      <c r="I201" s="133"/>
      <c r="J201" s="134">
        <f t="shared" si="40"/>
        <v>0</v>
      </c>
      <c r="K201" s="130" t="s">
        <v>3</v>
      </c>
      <c r="L201" s="32"/>
      <c r="M201" s="135" t="s">
        <v>3</v>
      </c>
      <c r="N201" s="136" t="s">
        <v>43</v>
      </c>
      <c r="P201" s="137">
        <f t="shared" si="41"/>
        <v>0</v>
      </c>
      <c r="Q201" s="137">
        <v>0</v>
      </c>
      <c r="R201" s="137">
        <f t="shared" si="42"/>
        <v>0</v>
      </c>
      <c r="S201" s="137">
        <v>0</v>
      </c>
      <c r="T201" s="138">
        <f t="shared" si="43"/>
        <v>0</v>
      </c>
      <c r="AR201" s="139" t="s">
        <v>244</v>
      </c>
      <c r="AT201" s="139" t="s">
        <v>143</v>
      </c>
      <c r="AU201" s="139" t="s">
        <v>80</v>
      </c>
      <c r="AY201" s="17" t="s">
        <v>141</v>
      </c>
      <c r="BE201" s="140">
        <f t="shared" si="44"/>
        <v>0</v>
      </c>
      <c r="BF201" s="140">
        <f t="shared" si="45"/>
        <v>0</v>
      </c>
      <c r="BG201" s="140">
        <f t="shared" si="46"/>
        <v>0</v>
      </c>
      <c r="BH201" s="140">
        <f t="shared" si="47"/>
        <v>0</v>
      </c>
      <c r="BI201" s="140">
        <f t="shared" si="48"/>
        <v>0</v>
      </c>
      <c r="BJ201" s="17" t="s">
        <v>15</v>
      </c>
      <c r="BK201" s="140">
        <f t="shared" si="49"/>
        <v>0</v>
      </c>
      <c r="BL201" s="17" t="s">
        <v>244</v>
      </c>
      <c r="BM201" s="139" t="s">
        <v>1533</v>
      </c>
    </row>
    <row r="202" spans="2:65" s="1" customFormat="1" ht="16.5" customHeight="1">
      <c r="B202" s="127"/>
      <c r="C202" s="128" t="s">
        <v>543</v>
      </c>
      <c r="D202" s="128" t="s">
        <v>143</v>
      </c>
      <c r="E202" s="129" t="s">
        <v>1534</v>
      </c>
      <c r="F202" s="130" t="s">
        <v>1535</v>
      </c>
      <c r="G202" s="131" t="s">
        <v>230</v>
      </c>
      <c r="H202" s="132">
        <v>50</v>
      </c>
      <c r="I202" s="133"/>
      <c r="J202" s="134">
        <f t="shared" si="40"/>
        <v>0</v>
      </c>
      <c r="K202" s="130" t="s">
        <v>3</v>
      </c>
      <c r="L202" s="32"/>
      <c r="M202" s="135" t="s">
        <v>3</v>
      </c>
      <c r="N202" s="136" t="s">
        <v>43</v>
      </c>
      <c r="P202" s="137">
        <f t="shared" si="41"/>
        <v>0</v>
      </c>
      <c r="Q202" s="137">
        <v>0</v>
      </c>
      <c r="R202" s="137">
        <f t="shared" si="42"/>
        <v>0</v>
      </c>
      <c r="S202" s="137">
        <v>0</v>
      </c>
      <c r="T202" s="138">
        <f t="shared" si="43"/>
        <v>0</v>
      </c>
      <c r="AR202" s="139" t="s">
        <v>244</v>
      </c>
      <c r="AT202" s="139" t="s">
        <v>143</v>
      </c>
      <c r="AU202" s="139" t="s">
        <v>80</v>
      </c>
      <c r="AY202" s="17" t="s">
        <v>141</v>
      </c>
      <c r="BE202" s="140">
        <f t="shared" si="44"/>
        <v>0</v>
      </c>
      <c r="BF202" s="140">
        <f t="shared" si="45"/>
        <v>0</v>
      </c>
      <c r="BG202" s="140">
        <f t="shared" si="46"/>
        <v>0</v>
      </c>
      <c r="BH202" s="140">
        <f t="shared" si="47"/>
        <v>0</v>
      </c>
      <c r="BI202" s="140">
        <f t="shared" si="48"/>
        <v>0</v>
      </c>
      <c r="BJ202" s="17" t="s">
        <v>15</v>
      </c>
      <c r="BK202" s="140">
        <f t="shared" si="49"/>
        <v>0</v>
      </c>
      <c r="BL202" s="17" t="s">
        <v>244</v>
      </c>
      <c r="BM202" s="139" t="s">
        <v>1536</v>
      </c>
    </row>
    <row r="203" spans="2:65" s="1" customFormat="1" ht="16.5" customHeight="1">
      <c r="B203" s="127"/>
      <c r="C203" s="128" t="s">
        <v>561</v>
      </c>
      <c r="D203" s="128" t="s">
        <v>143</v>
      </c>
      <c r="E203" s="129" t="s">
        <v>1537</v>
      </c>
      <c r="F203" s="130" t="s">
        <v>1299</v>
      </c>
      <c r="G203" s="131" t="s">
        <v>230</v>
      </c>
      <c r="H203" s="132">
        <v>30</v>
      </c>
      <c r="I203" s="133"/>
      <c r="J203" s="134">
        <f t="shared" si="40"/>
        <v>0</v>
      </c>
      <c r="K203" s="130" t="s">
        <v>3</v>
      </c>
      <c r="L203" s="32"/>
      <c r="M203" s="135" t="s">
        <v>3</v>
      </c>
      <c r="N203" s="136" t="s">
        <v>43</v>
      </c>
      <c r="P203" s="137">
        <f t="shared" si="41"/>
        <v>0</v>
      </c>
      <c r="Q203" s="137">
        <v>0</v>
      </c>
      <c r="R203" s="137">
        <f t="shared" si="42"/>
        <v>0</v>
      </c>
      <c r="S203" s="137">
        <v>0</v>
      </c>
      <c r="T203" s="138">
        <f t="shared" si="43"/>
        <v>0</v>
      </c>
      <c r="AR203" s="139" t="s">
        <v>244</v>
      </c>
      <c r="AT203" s="139" t="s">
        <v>143</v>
      </c>
      <c r="AU203" s="139" t="s">
        <v>80</v>
      </c>
      <c r="AY203" s="17" t="s">
        <v>141</v>
      </c>
      <c r="BE203" s="140">
        <f t="shared" si="44"/>
        <v>0</v>
      </c>
      <c r="BF203" s="140">
        <f t="shared" si="45"/>
        <v>0</v>
      </c>
      <c r="BG203" s="140">
        <f t="shared" si="46"/>
        <v>0</v>
      </c>
      <c r="BH203" s="140">
        <f t="shared" si="47"/>
        <v>0</v>
      </c>
      <c r="BI203" s="140">
        <f t="shared" si="48"/>
        <v>0</v>
      </c>
      <c r="BJ203" s="17" t="s">
        <v>15</v>
      </c>
      <c r="BK203" s="140">
        <f t="shared" si="49"/>
        <v>0</v>
      </c>
      <c r="BL203" s="17" t="s">
        <v>244</v>
      </c>
      <c r="BM203" s="139" t="s">
        <v>1538</v>
      </c>
    </row>
    <row r="204" spans="2:65" s="1" customFormat="1" ht="16.5" customHeight="1">
      <c r="B204" s="127"/>
      <c r="C204" s="128" t="s">
        <v>587</v>
      </c>
      <c r="D204" s="128" t="s">
        <v>143</v>
      </c>
      <c r="E204" s="129" t="s">
        <v>1539</v>
      </c>
      <c r="F204" s="130" t="s">
        <v>1540</v>
      </c>
      <c r="G204" s="131" t="s">
        <v>230</v>
      </c>
      <c r="H204" s="132">
        <v>490</v>
      </c>
      <c r="I204" s="133"/>
      <c r="J204" s="134">
        <f t="shared" si="40"/>
        <v>0</v>
      </c>
      <c r="K204" s="130" t="s">
        <v>3</v>
      </c>
      <c r="L204" s="32"/>
      <c r="M204" s="135" t="s">
        <v>3</v>
      </c>
      <c r="N204" s="136" t="s">
        <v>43</v>
      </c>
      <c r="P204" s="137">
        <f t="shared" si="41"/>
        <v>0</v>
      </c>
      <c r="Q204" s="137">
        <v>0</v>
      </c>
      <c r="R204" s="137">
        <f t="shared" si="42"/>
        <v>0</v>
      </c>
      <c r="S204" s="137">
        <v>0</v>
      </c>
      <c r="T204" s="138">
        <f t="shared" si="43"/>
        <v>0</v>
      </c>
      <c r="AR204" s="139" t="s">
        <v>244</v>
      </c>
      <c r="AT204" s="139" t="s">
        <v>143</v>
      </c>
      <c r="AU204" s="139" t="s">
        <v>80</v>
      </c>
      <c r="AY204" s="17" t="s">
        <v>141</v>
      </c>
      <c r="BE204" s="140">
        <f t="shared" si="44"/>
        <v>0</v>
      </c>
      <c r="BF204" s="140">
        <f t="shared" si="45"/>
        <v>0</v>
      </c>
      <c r="BG204" s="140">
        <f t="shared" si="46"/>
        <v>0</v>
      </c>
      <c r="BH204" s="140">
        <f t="shared" si="47"/>
        <v>0</v>
      </c>
      <c r="BI204" s="140">
        <f t="shared" si="48"/>
        <v>0</v>
      </c>
      <c r="BJ204" s="17" t="s">
        <v>15</v>
      </c>
      <c r="BK204" s="140">
        <f t="shared" si="49"/>
        <v>0</v>
      </c>
      <c r="BL204" s="17" t="s">
        <v>244</v>
      </c>
      <c r="BM204" s="139" t="s">
        <v>1541</v>
      </c>
    </row>
    <row r="205" spans="2:65" s="1" customFormat="1" ht="16.5" customHeight="1">
      <c r="B205" s="127"/>
      <c r="C205" s="128" t="s">
        <v>593</v>
      </c>
      <c r="D205" s="128" t="s">
        <v>143</v>
      </c>
      <c r="E205" s="129" t="s">
        <v>1542</v>
      </c>
      <c r="F205" s="130" t="s">
        <v>1543</v>
      </c>
      <c r="G205" s="131" t="s">
        <v>230</v>
      </c>
      <c r="H205" s="132">
        <v>320</v>
      </c>
      <c r="I205" s="133"/>
      <c r="J205" s="134">
        <f t="shared" si="40"/>
        <v>0</v>
      </c>
      <c r="K205" s="130" t="s">
        <v>3</v>
      </c>
      <c r="L205" s="32"/>
      <c r="M205" s="135" t="s">
        <v>3</v>
      </c>
      <c r="N205" s="136" t="s">
        <v>43</v>
      </c>
      <c r="P205" s="137">
        <f t="shared" si="41"/>
        <v>0</v>
      </c>
      <c r="Q205" s="137">
        <v>0</v>
      </c>
      <c r="R205" s="137">
        <f t="shared" si="42"/>
        <v>0</v>
      </c>
      <c r="S205" s="137">
        <v>0</v>
      </c>
      <c r="T205" s="138">
        <f t="shared" si="43"/>
        <v>0</v>
      </c>
      <c r="AR205" s="139" t="s">
        <v>244</v>
      </c>
      <c r="AT205" s="139" t="s">
        <v>143</v>
      </c>
      <c r="AU205" s="139" t="s">
        <v>80</v>
      </c>
      <c r="AY205" s="17" t="s">
        <v>141</v>
      </c>
      <c r="BE205" s="140">
        <f t="shared" si="44"/>
        <v>0</v>
      </c>
      <c r="BF205" s="140">
        <f t="shared" si="45"/>
        <v>0</v>
      </c>
      <c r="BG205" s="140">
        <f t="shared" si="46"/>
        <v>0</v>
      </c>
      <c r="BH205" s="140">
        <f t="shared" si="47"/>
        <v>0</v>
      </c>
      <c r="BI205" s="140">
        <f t="shared" si="48"/>
        <v>0</v>
      </c>
      <c r="BJ205" s="17" t="s">
        <v>15</v>
      </c>
      <c r="BK205" s="140">
        <f t="shared" si="49"/>
        <v>0</v>
      </c>
      <c r="BL205" s="17" t="s">
        <v>244</v>
      </c>
      <c r="BM205" s="139" t="s">
        <v>1544</v>
      </c>
    </row>
    <row r="206" spans="2:65" s="1" customFormat="1" ht="16.5" customHeight="1">
      <c r="B206" s="127"/>
      <c r="C206" s="128" t="s">
        <v>599</v>
      </c>
      <c r="D206" s="128" t="s">
        <v>143</v>
      </c>
      <c r="E206" s="129" t="s">
        <v>1545</v>
      </c>
      <c r="F206" s="130" t="s">
        <v>1546</v>
      </c>
      <c r="G206" s="131" t="s">
        <v>991</v>
      </c>
      <c r="H206" s="176"/>
      <c r="I206" s="133"/>
      <c r="J206" s="134">
        <f t="shared" si="40"/>
        <v>0</v>
      </c>
      <c r="K206" s="130" t="s">
        <v>3</v>
      </c>
      <c r="L206" s="32"/>
      <c r="M206" s="135" t="s">
        <v>3</v>
      </c>
      <c r="N206" s="136" t="s">
        <v>43</v>
      </c>
      <c r="P206" s="137">
        <f t="shared" si="41"/>
        <v>0</v>
      </c>
      <c r="Q206" s="137">
        <v>0</v>
      </c>
      <c r="R206" s="137">
        <f t="shared" si="42"/>
        <v>0</v>
      </c>
      <c r="S206" s="137">
        <v>0</v>
      </c>
      <c r="T206" s="138">
        <f t="shared" si="43"/>
        <v>0</v>
      </c>
      <c r="AR206" s="139" t="s">
        <v>244</v>
      </c>
      <c r="AT206" s="139" t="s">
        <v>143</v>
      </c>
      <c r="AU206" s="139" t="s">
        <v>80</v>
      </c>
      <c r="AY206" s="17" t="s">
        <v>141</v>
      </c>
      <c r="BE206" s="140">
        <f t="shared" si="44"/>
        <v>0</v>
      </c>
      <c r="BF206" s="140">
        <f t="shared" si="45"/>
        <v>0</v>
      </c>
      <c r="BG206" s="140">
        <f t="shared" si="46"/>
        <v>0</v>
      </c>
      <c r="BH206" s="140">
        <f t="shared" si="47"/>
        <v>0</v>
      </c>
      <c r="BI206" s="140">
        <f t="shared" si="48"/>
        <v>0</v>
      </c>
      <c r="BJ206" s="17" t="s">
        <v>15</v>
      </c>
      <c r="BK206" s="140">
        <f t="shared" si="49"/>
        <v>0</v>
      </c>
      <c r="BL206" s="17" t="s">
        <v>244</v>
      </c>
      <c r="BM206" s="139" t="s">
        <v>1547</v>
      </c>
    </row>
    <row r="207" spans="2:63" s="11" customFormat="1" ht="22.9" customHeight="1">
      <c r="B207" s="115"/>
      <c r="D207" s="116" t="s">
        <v>71</v>
      </c>
      <c r="E207" s="125" t="s">
        <v>1548</v>
      </c>
      <c r="F207" s="125" t="s">
        <v>1549</v>
      </c>
      <c r="I207" s="118"/>
      <c r="J207" s="126">
        <f>BK207</f>
        <v>0</v>
      </c>
      <c r="L207" s="115"/>
      <c r="M207" s="120"/>
      <c r="P207" s="121">
        <f>SUM(P208:P210)</f>
        <v>0</v>
      </c>
      <c r="R207" s="121">
        <f>SUM(R208:R210)</f>
        <v>0</v>
      </c>
      <c r="T207" s="122">
        <f>SUM(T208:T210)</f>
        <v>0</v>
      </c>
      <c r="AR207" s="116" t="s">
        <v>80</v>
      </c>
      <c r="AT207" s="123" t="s">
        <v>71</v>
      </c>
      <c r="AU207" s="123" t="s">
        <v>15</v>
      </c>
      <c r="AY207" s="116" t="s">
        <v>141</v>
      </c>
      <c r="BK207" s="124">
        <f>SUM(BK208:BK210)</f>
        <v>0</v>
      </c>
    </row>
    <row r="208" spans="2:65" s="1" customFormat="1" ht="16.5" customHeight="1">
      <c r="B208" s="127"/>
      <c r="C208" s="128" t="s">
        <v>604</v>
      </c>
      <c r="D208" s="128" t="s">
        <v>143</v>
      </c>
      <c r="E208" s="129" t="s">
        <v>1550</v>
      </c>
      <c r="F208" s="130" t="s">
        <v>1551</v>
      </c>
      <c r="G208" s="131" t="s">
        <v>991</v>
      </c>
      <c r="H208" s="176"/>
      <c r="I208" s="133"/>
      <c r="J208" s="134">
        <f>ROUND(I208*H208,2)</f>
        <v>0</v>
      </c>
      <c r="K208" s="130" t="s">
        <v>3</v>
      </c>
      <c r="L208" s="32"/>
      <c r="M208" s="135" t="s">
        <v>3</v>
      </c>
      <c r="N208" s="136" t="s">
        <v>43</v>
      </c>
      <c r="P208" s="137">
        <f>O208*H208</f>
        <v>0</v>
      </c>
      <c r="Q208" s="137">
        <v>0</v>
      </c>
      <c r="R208" s="137">
        <f>Q208*H208</f>
        <v>0</v>
      </c>
      <c r="S208" s="137">
        <v>0</v>
      </c>
      <c r="T208" s="138">
        <f>S208*H208</f>
        <v>0</v>
      </c>
      <c r="AR208" s="139" t="s">
        <v>244</v>
      </c>
      <c r="AT208" s="139" t="s">
        <v>143</v>
      </c>
      <c r="AU208" s="139" t="s">
        <v>80</v>
      </c>
      <c r="AY208" s="17" t="s">
        <v>141</v>
      </c>
      <c r="BE208" s="140">
        <f>IF(N208="základní",J208,0)</f>
        <v>0</v>
      </c>
      <c r="BF208" s="140">
        <f>IF(N208="snížená",J208,0)</f>
        <v>0</v>
      </c>
      <c r="BG208" s="140">
        <f>IF(N208="zákl. přenesená",J208,0)</f>
        <v>0</v>
      </c>
      <c r="BH208" s="140">
        <f>IF(N208="sníž. přenesená",J208,0)</f>
        <v>0</v>
      </c>
      <c r="BI208" s="140">
        <f>IF(N208="nulová",J208,0)</f>
        <v>0</v>
      </c>
      <c r="BJ208" s="17" t="s">
        <v>15</v>
      </c>
      <c r="BK208" s="140">
        <f>ROUND(I208*H208,2)</f>
        <v>0</v>
      </c>
      <c r="BL208" s="17" t="s">
        <v>244</v>
      </c>
      <c r="BM208" s="139" t="s">
        <v>1552</v>
      </c>
    </row>
    <row r="209" spans="2:65" s="1" customFormat="1" ht="24.2" customHeight="1">
      <c r="B209" s="127"/>
      <c r="C209" s="128" t="s">
        <v>609</v>
      </c>
      <c r="D209" s="128" t="s">
        <v>143</v>
      </c>
      <c r="E209" s="129" t="s">
        <v>1553</v>
      </c>
      <c r="F209" s="130" t="s">
        <v>1554</v>
      </c>
      <c r="G209" s="131" t="s">
        <v>991</v>
      </c>
      <c r="H209" s="176"/>
      <c r="I209" s="133"/>
      <c r="J209" s="134">
        <f>ROUND(I209*H209,2)</f>
        <v>0</v>
      </c>
      <c r="K209" s="130" t="s">
        <v>3</v>
      </c>
      <c r="L209" s="32"/>
      <c r="M209" s="135" t="s">
        <v>3</v>
      </c>
      <c r="N209" s="136" t="s">
        <v>43</v>
      </c>
      <c r="P209" s="137">
        <f>O209*H209</f>
        <v>0</v>
      </c>
      <c r="Q209" s="137">
        <v>0</v>
      </c>
      <c r="R209" s="137">
        <f>Q209*H209</f>
        <v>0</v>
      </c>
      <c r="S209" s="137">
        <v>0</v>
      </c>
      <c r="T209" s="138">
        <f>S209*H209</f>
        <v>0</v>
      </c>
      <c r="AR209" s="139" t="s">
        <v>244</v>
      </c>
      <c r="AT209" s="139" t="s">
        <v>143</v>
      </c>
      <c r="AU209" s="139" t="s">
        <v>80</v>
      </c>
      <c r="AY209" s="17" t="s">
        <v>141</v>
      </c>
      <c r="BE209" s="140">
        <f>IF(N209="základní",J209,0)</f>
        <v>0</v>
      </c>
      <c r="BF209" s="140">
        <f>IF(N209="snížená",J209,0)</f>
        <v>0</v>
      </c>
      <c r="BG209" s="140">
        <f>IF(N209="zákl. přenesená",J209,0)</f>
        <v>0</v>
      </c>
      <c r="BH209" s="140">
        <f>IF(N209="sníž. přenesená",J209,0)</f>
        <v>0</v>
      </c>
      <c r="BI209" s="140">
        <f>IF(N209="nulová",J209,0)</f>
        <v>0</v>
      </c>
      <c r="BJ209" s="17" t="s">
        <v>15</v>
      </c>
      <c r="BK209" s="140">
        <f>ROUND(I209*H209,2)</f>
        <v>0</v>
      </c>
      <c r="BL209" s="17" t="s">
        <v>244</v>
      </c>
      <c r="BM209" s="139" t="s">
        <v>1555</v>
      </c>
    </row>
    <row r="210" spans="2:65" s="1" customFormat="1" ht="16.5" customHeight="1">
      <c r="B210" s="127"/>
      <c r="C210" s="128" t="s">
        <v>614</v>
      </c>
      <c r="D210" s="128" t="s">
        <v>143</v>
      </c>
      <c r="E210" s="129" t="s">
        <v>1556</v>
      </c>
      <c r="F210" s="130" t="s">
        <v>1557</v>
      </c>
      <c r="G210" s="131" t="s">
        <v>991</v>
      </c>
      <c r="H210" s="176"/>
      <c r="I210" s="133"/>
      <c r="J210" s="134">
        <f>ROUND(I210*H210,2)</f>
        <v>0</v>
      </c>
      <c r="K210" s="130" t="s">
        <v>3</v>
      </c>
      <c r="L210" s="32"/>
      <c r="M210" s="180" t="s">
        <v>3</v>
      </c>
      <c r="N210" s="181" t="s">
        <v>43</v>
      </c>
      <c r="O210" s="178"/>
      <c r="P210" s="182">
        <f>O210*H210</f>
        <v>0</v>
      </c>
      <c r="Q210" s="182">
        <v>0</v>
      </c>
      <c r="R210" s="182">
        <f>Q210*H210</f>
        <v>0</v>
      </c>
      <c r="S210" s="182">
        <v>0</v>
      </c>
      <c r="T210" s="183">
        <f>S210*H210</f>
        <v>0</v>
      </c>
      <c r="AR210" s="139" t="s">
        <v>244</v>
      </c>
      <c r="AT210" s="139" t="s">
        <v>143</v>
      </c>
      <c r="AU210" s="139" t="s">
        <v>80</v>
      </c>
      <c r="AY210" s="17" t="s">
        <v>141</v>
      </c>
      <c r="BE210" s="140">
        <f>IF(N210="základní",J210,0)</f>
        <v>0</v>
      </c>
      <c r="BF210" s="140">
        <f>IF(N210="snížená",J210,0)</f>
        <v>0</v>
      </c>
      <c r="BG210" s="140">
        <f>IF(N210="zákl. přenesená",J210,0)</f>
        <v>0</v>
      </c>
      <c r="BH210" s="140">
        <f>IF(N210="sníž. přenesená",J210,0)</f>
        <v>0</v>
      </c>
      <c r="BI210" s="140">
        <f>IF(N210="nulová",J210,0)</f>
        <v>0</v>
      </c>
      <c r="BJ210" s="17" t="s">
        <v>15</v>
      </c>
      <c r="BK210" s="140">
        <f>ROUND(I210*H210,2)</f>
        <v>0</v>
      </c>
      <c r="BL210" s="17" t="s">
        <v>244</v>
      </c>
      <c r="BM210" s="139" t="s">
        <v>1558</v>
      </c>
    </row>
    <row r="211" spans="2:12" s="1" customFormat="1" ht="6.95" customHeight="1">
      <c r="B211" s="41"/>
      <c r="C211" s="42"/>
      <c r="D211" s="42"/>
      <c r="E211" s="42"/>
      <c r="F211" s="42"/>
      <c r="G211" s="42"/>
      <c r="H211" s="42"/>
      <c r="I211" s="42"/>
      <c r="J211" s="42"/>
      <c r="K211" s="42"/>
      <c r="L211" s="32"/>
    </row>
  </sheetData>
  <autoFilter ref="C85:K21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6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0" t="s">
        <v>6</v>
      </c>
      <c r="M2" s="285"/>
      <c r="N2" s="285"/>
      <c r="O2" s="285"/>
      <c r="P2" s="285"/>
      <c r="Q2" s="285"/>
      <c r="R2" s="285"/>
      <c r="S2" s="285"/>
      <c r="T2" s="285"/>
      <c r="U2" s="285"/>
      <c r="V2" s="285"/>
      <c r="AT2" s="17" t="s">
        <v>85</v>
      </c>
    </row>
    <row r="3" spans="2:46" ht="6.95" customHeight="1">
      <c r="B3" s="18"/>
      <c r="C3" s="19"/>
      <c r="D3" s="19"/>
      <c r="E3" s="19"/>
      <c r="F3" s="19"/>
      <c r="G3" s="19"/>
      <c r="H3" s="19"/>
      <c r="I3" s="19"/>
      <c r="J3" s="19"/>
      <c r="K3" s="19"/>
      <c r="L3" s="20"/>
      <c r="AT3" s="17" t="s">
        <v>80</v>
      </c>
    </row>
    <row r="4" spans="2:46" ht="24.95" customHeight="1">
      <c r="B4" s="20"/>
      <c r="D4" s="21" t="s">
        <v>92</v>
      </c>
      <c r="L4" s="20"/>
      <c r="M4" s="85" t="s">
        <v>11</v>
      </c>
      <c r="AT4" s="17" t="s">
        <v>4</v>
      </c>
    </row>
    <row r="5" spans="2:12" ht="6.95" customHeight="1">
      <c r="B5" s="20"/>
      <c r="L5" s="20"/>
    </row>
    <row r="6" spans="2:12" ht="12" customHeight="1">
      <c r="B6" s="20"/>
      <c r="D6" s="27" t="s">
        <v>17</v>
      </c>
      <c r="L6" s="20"/>
    </row>
    <row r="7" spans="2:12" ht="26.25" customHeight="1">
      <c r="B7" s="20"/>
      <c r="E7" s="301" t="str">
        <f>'Rekapitulace stavby'!K6</f>
        <v>PŘÍSTAVBA ZÁKLADNÍ A MATEŘSKÉ ŠKOLY B-ENGLISH OBEC KRÁLŮV DVŮR</v>
      </c>
      <c r="F7" s="302"/>
      <c r="G7" s="302"/>
      <c r="H7" s="302"/>
      <c r="L7" s="20"/>
    </row>
    <row r="8" spans="2:12" s="1" customFormat="1" ht="12" customHeight="1">
      <c r="B8" s="32"/>
      <c r="D8" s="27" t="s">
        <v>93</v>
      </c>
      <c r="L8" s="32"/>
    </row>
    <row r="9" spans="2:12" s="1" customFormat="1" ht="16.5" customHeight="1">
      <c r="B9" s="32"/>
      <c r="E9" s="263" t="s">
        <v>1559</v>
      </c>
      <c r="F9" s="303"/>
      <c r="G9" s="303"/>
      <c r="H9" s="303"/>
      <c r="L9" s="32"/>
    </row>
    <row r="10" spans="2:12" s="1" customFormat="1" ht="11.25">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35</v>
      </c>
      <c r="I12" s="27" t="s">
        <v>23</v>
      </c>
      <c r="J12" s="49" t="str">
        <f>'Rekapitulace stavby'!AN8</f>
        <v>4. 7. 2023</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Soukromá Základní škola a Mateřská škola B-English</v>
      </c>
      <c r="I15" s="27" t="s">
        <v>28</v>
      </c>
      <c r="J15" s="25" t="str">
        <f>IF('Rekapitulace stavby'!AN11="","",'Rekapitulace stavby'!AN11)</f>
        <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4" t="str">
        <f>'Rekapitulace stavby'!E14</f>
        <v>Vyplň údaj</v>
      </c>
      <c r="F18" s="284"/>
      <c r="G18" s="284"/>
      <c r="H18" s="28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tr">
        <f>IF('Rekapitulace stavby'!AN16="","",'Rekapitulace stavby'!AN16)</f>
        <v/>
      </c>
      <c r="L20" s="32"/>
    </row>
    <row r="21" spans="2:12" s="1" customFormat="1" ht="18" customHeight="1">
      <c r="B21" s="32"/>
      <c r="E21" s="25" t="str">
        <f>IF('Rekapitulace stavby'!E17="","",'Rekapitulace stavby'!E17)</f>
        <v>RAFPRO s.r.o.</v>
      </c>
      <c r="I21" s="27" t="s">
        <v>28</v>
      </c>
      <c r="J21" s="25" t="str">
        <f>IF('Rekapitulace stavby'!AN17="","",'Rekapitulace stavby'!AN17)</f>
        <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91.25" customHeight="1">
      <c r="B27" s="86"/>
      <c r="E27" s="289" t="s">
        <v>1560</v>
      </c>
      <c r="F27" s="289"/>
      <c r="G27" s="289"/>
      <c r="H27" s="28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ROUND(J86,2)</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ROUND((SUM(BE86:BE162)),2)</f>
        <v>0</v>
      </c>
      <c r="I33" s="89">
        <v>0.21</v>
      </c>
      <c r="J33" s="88">
        <f>ROUND(((SUM(BE86:BE162))*I33),2)</f>
        <v>0</v>
      </c>
      <c r="L33" s="32"/>
    </row>
    <row r="34" spans="2:12" s="1" customFormat="1" ht="14.45" customHeight="1">
      <c r="B34" s="32"/>
      <c r="E34" s="27" t="s">
        <v>44</v>
      </c>
      <c r="F34" s="88">
        <f>ROUND((SUM(BF86:BF162)),2)</f>
        <v>0</v>
      </c>
      <c r="I34" s="89">
        <v>0.15</v>
      </c>
      <c r="J34" s="88">
        <f>ROUND(((SUM(BF86:BF162))*I34),2)</f>
        <v>0</v>
      </c>
      <c r="L34" s="32"/>
    </row>
    <row r="35" spans="2:12" s="1" customFormat="1" ht="14.45" customHeight="1" hidden="1">
      <c r="B35" s="32"/>
      <c r="E35" s="27" t="s">
        <v>45</v>
      </c>
      <c r="F35" s="88">
        <f>ROUND((SUM(BG86:BG162)),2)</f>
        <v>0</v>
      </c>
      <c r="I35" s="89">
        <v>0.21</v>
      </c>
      <c r="J35" s="88">
        <f>0</f>
        <v>0</v>
      </c>
      <c r="L35" s="32"/>
    </row>
    <row r="36" spans="2:12" s="1" customFormat="1" ht="14.45" customHeight="1" hidden="1">
      <c r="B36" s="32"/>
      <c r="E36" s="27" t="s">
        <v>46</v>
      </c>
      <c r="F36" s="88">
        <f>ROUND((SUM(BH86:BH162)),2)</f>
        <v>0</v>
      </c>
      <c r="I36" s="89">
        <v>0.15</v>
      </c>
      <c r="J36" s="88">
        <f>0</f>
        <v>0</v>
      </c>
      <c r="L36" s="32"/>
    </row>
    <row r="37" spans="2:12" s="1" customFormat="1" ht="14.45" customHeight="1" hidden="1">
      <c r="B37" s="32"/>
      <c r="E37" s="27" t="s">
        <v>47</v>
      </c>
      <c r="F37" s="88">
        <f>ROUND((SUM(BI86:BI162)),2)</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17</v>
      </c>
      <c r="L47" s="32"/>
    </row>
    <row r="48" spans="2:12" s="1" customFormat="1" ht="26.25" customHeight="1">
      <c r="B48" s="32"/>
      <c r="E48" s="301" t="str">
        <f>E7</f>
        <v>PŘÍSTAVBA ZÁKLADNÍ A MATEŘSKÉ ŠKOLY B-ENGLISH OBEC KRÁLŮV DVŮR</v>
      </c>
      <c r="F48" s="302"/>
      <c r="G48" s="302"/>
      <c r="H48" s="302"/>
      <c r="L48" s="32"/>
    </row>
    <row r="49" spans="2:12" s="1" customFormat="1" ht="12" customHeight="1">
      <c r="B49" s="32"/>
      <c r="C49" s="27" t="s">
        <v>93</v>
      </c>
      <c r="L49" s="32"/>
    </row>
    <row r="50" spans="2:12" s="1" customFormat="1" ht="16.5" customHeight="1">
      <c r="B50" s="32"/>
      <c r="E50" s="263" t="str">
        <f>E9</f>
        <v>3 - ZTI</v>
      </c>
      <c r="F50" s="303"/>
      <c r="G50" s="303"/>
      <c r="H50" s="303"/>
      <c r="L50" s="32"/>
    </row>
    <row r="51" spans="2:12" s="1" customFormat="1" ht="6.95" customHeight="1">
      <c r="B51" s="32"/>
      <c r="L51" s="32"/>
    </row>
    <row r="52" spans="2:12" s="1" customFormat="1" ht="12" customHeight="1">
      <c r="B52" s="32"/>
      <c r="C52" s="27" t="s">
        <v>21</v>
      </c>
      <c r="F52" s="25" t="str">
        <f>F12</f>
        <v xml:space="preserve"> </v>
      </c>
      <c r="I52" s="27" t="s">
        <v>23</v>
      </c>
      <c r="J52" s="49" t="str">
        <f>IF(J12="","",J12)</f>
        <v>4. 7. 2023</v>
      </c>
      <c r="L52" s="32"/>
    </row>
    <row r="53" spans="2:12" s="1" customFormat="1" ht="6.95" customHeight="1">
      <c r="B53" s="32"/>
      <c r="L53" s="32"/>
    </row>
    <row r="54" spans="2:12" s="1" customFormat="1" ht="15.2" customHeight="1">
      <c r="B54" s="32"/>
      <c r="C54" s="27" t="s">
        <v>25</v>
      </c>
      <c r="F54" s="25" t="str">
        <f>E15</f>
        <v>Soukromá Základní škola a Mateřská škola B-English</v>
      </c>
      <c r="I54" s="27" t="s">
        <v>31</v>
      </c>
      <c r="J54" s="30" t="str">
        <f>E21</f>
        <v>RAFPRO s.r.o.</v>
      </c>
      <c r="L54" s="32"/>
    </row>
    <row r="55" spans="2:12" s="1" customFormat="1" ht="15.2" customHeight="1">
      <c r="B55" s="32"/>
      <c r="C55" s="27" t="s">
        <v>29</v>
      </c>
      <c r="F55" s="25" t="str">
        <f>IF(E18="","",E18)</f>
        <v>Vyplň údaj</v>
      </c>
      <c r="I55" s="27" t="s">
        <v>34</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70</v>
      </c>
      <c r="J59" s="63">
        <f>J86</f>
        <v>0</v>
      </c>
      <c r="L59" s="32"/>
      <c r="AU59" s="17" t="s">
        <v>98</v>
      </c>
    </row>
    <row r="60" spans="2:12" s="8" customFormat="1" ht="24.95" customHeight="1">
      <c r="B60" s="99"/>
      <c r="D60" s="100" t="s">
        <v>1561</v>
      </c>
      <c r="E60" s="101"/>
      <c r="F60" s="101"/>
      <c r="G60" s="101"/>
      <c r="H60" s="101"/>
      <c r="I60" s="101"/>
      <c r="J60" s="102">
        <f>J87</f>
        <v>0</v>
      </c>
      <c r="L60" s="99"/>
    </row>
    <row r="61" spans="2:12" s="8" customFormat="1" ht="24.95" customHeight="1">
      <c r="B61" s="99"/>
      <c r="D61" s="100" t="s">
        <v>1562</v>
      </c>
      <c r="E61" s="101"/>
      <c r="F61" s="101"/>
      <c r="G61" s="101"/>
      <c r="H61" s="101"/>
      <c r="I61" s="101"/>
      <c r="J61" s="102">
        <f>J126</f>
        <v>0</v>
      </c>
      <c r="L61" s="99"/>
    </row>
    <row r="62" spans="2:12" s="8" customFormat="1" ht="24.95" customHeight="1">
      <c r="B62" s="99"/>
      <c r="D62" s="100" t="s">
        <v>1563</v>
      </c>
      <c r="E62" s="101"/>
      <c r="F62" s="101"/>
      <c r="G62" s="101"/>
      <c r="H62" s="101"/>
      <c r="I62" s="101"/>
      <c r="J62" s="102">
        <f>J139</f>
        <v>0</v>
      </c>
      <c r="L62" s="99"/>
    </row>
    <row r="63" spans="2:12" s="8" customFormat="1" ht="24.95" customHeight="1">
      <c r="B63" s="99"/>
      <c r="D63" s="100" t="s">
        <v>1564</v>
      </c>
      <c r="E63" s="101"/>
      <c r="F63" s="101"/>
      <c r="G63" s="101"/>
      <c r="H63" s="101"/>
      <c r="I63" s="101"/>
      <c r="J63" s="102">
        <f>J143</f>
        <v>0</v>
      </c>
      <c r="L63" s="99"/>
    </row>
    <row r="64" spans="2:12" s="8" customFormat="1" ht="24.95" customHeight="1">
      <c r="B64" s="99"/>
      <c r="D64" s="100" t="s">
        <v>1565</v>
      </c>
      <c r="E64" s="101"/>
      <c r="F64" s="101"/>
      <c r="G64" s="101"/>
      <c r="H64" s="101"/>
      <c r="I64" s="101"/>
      <c r="J64" s="102">
        <f>J149</f>
        <v>0</v>
      </c>
      <c r="L64" s="99"/>
    </row>
    <row r="65" spans="2:12" s="8" customFormat="1" ht="24.95" customHeight="1">
      <c r="B65" s="99"/>
      <c r="D65" s="100" t="s">
        <v>1566</v>
      </c>
      <c r="E65" s="101"/>
      <c r="F65" s="101"/>
      <c r="G65" s="101"/>
      <c r="H65" s="101"/>
      <c r="I65" s="101"/>
      <c r="J65" s="102">
        <f>J153</f>
        <v>0</v>
      </c>
      <c r="L65" s="99"/>
    </row>
    <row r="66" spans="2:12" s="8" customFormat="1" ht="24.95" customHeight="1">
      <c r="B66" s="99"/>
      <c r="D66" s="100" t="s">
        <v>1567</v>
      </c>
      <c r="E66" s="101"/>
      <c r="F66" s="101"/>
      <c r="G66" s="101"/>
      <c r="H66" s="101"/>
      <c r="I66" s="101"/>
      <c r="J66" s="102">
        <f>J155</f>
        <v>0</v>
      </c>
      <c r="L66" s="99"/>
    </row>
    <row r="67" spans="2:12" s="1" customFormat="1" ht="21.75" customHeight="1">
      <c r="B67" s="32"/>
      <c r="L67" s="32"/>
    </row>
    <row r="68" spans="2:12" s="1" customFormat="1" ht="6.95" customHeight="1">
      <c r="B68" s="41"/>
      <c r="C68" s="42"/>
      <c r="D68" s="42"/>
      <c r="E68" s="42"/>
      <c r="F68" s="42"/>
      <c r="G68" s="42"/>
      <c r="H68" s="42"/>
      <c r="I68" s="42"/>
      <c r="J68" s="42"/>
      <c r="K68" s="42"/>
      <c r="L68" s="32"/>
    </row>
    <row r="72" spans="2:12" s="1" customFormat="1" ht="6.95" customHeight="1">
      <c r="B72" s="43"/>
      <c r="C72" s="44"/>
      <c r="D72" s="44"/>
      <c r="E72" s="44"/>
      <c r="F72" s="44"/>
      <c r="G72" s="44"/>
      <c r="H72" s="44"/>
      <c r="I72" s="44"/>
      <c r="J72" s="44"/>
      <c r="K72" s="44"/>
      <c r="L72" s="32"/>
    </row>
    <row r="73" spans="2:12" s="1" customFormat="1" ht="24.95" customHeight="1">
      <c r="B73" s="32"/>
      <c r="C73" s="21" t="s">
        <v>126</v>
      </c>
      <c r="L73" s="32"/>
    </row>
    <row r="74" spans="2:12" s="1" customFormat="1" ht="6.95" customHeight="1">
      <c r="B74" s="32"/>
      <c r="L74" s="32"/>
    </row>
    <row r="75" spans="2:12" s="1" customFormat="1" ht="12" customHeight="1">
      <c r="B75" s="32"/>
      <c r="C75" s="27" t="s">
        <v>17</v>
      </c>
      <c r="L75" s="32"/>
    </row>
    <row r="76" spans="2:12" s="1" customFormat="1" ht="26.25" customHeight="1">
      <c r="B76" s="32"/>
      <c r="E76" s="301" t="str">
        <f>E7</f>
        <v>PŘÍSTAVBA ZÁKLADNÍ A MATEŘSKÉ ŠKOLY B-ENGLISH OBEC KRÁLŮV DVŮR</v>
      </c>
      <c r="F76" s="302"/>
      <c r="G76" s="302"/>
      <c r="H76" s="302"/>
      <c r="L76" s="32"/>
    </row>
    <row r="77" spans="2:12" s="1" customFormat="1" ht="12" customHeight="1">
      <c r="B77" s="32"/>
      <c r="C77" s="27" t="s">
        <v>93</v>
      </c>
      <c r="L77" s="32"/>
    </row>
    <row r="78" spans="2:12" s="1" customFormat="1" ht="16.5" customHeight="1">
      <c r="B78" s="32"/>
      <c r="E78" s="263" t="str">
        <f>E9</f>
        <v>3 - ZTI</v>
      </c>
      <c r="F78" s="303"/>
      <c r="G78" s="303"/>
      <c r="H78" s="303"/>
      <c r="L78" s="32"/>
    </row>
    <row r="79" spans="2:12" s="1" customFormat="1" ht="6.95" customHeight="1">
      <c r="B79" s="32"/>
      <c r="L79" s="32"/>
    </row>
    <row r="80" spans="2:12" s="1" customFormat="1" ht="12" customHeight="1">
      <c r="B80" s="32"/>
      <c r="C80" s="27" t="s">
        <v>21</v>
      </c>
      <c r="F80" s="25" t="str">
        <f>F12</f>
        <v xml:space="preserve"> </v>
      </c>
      <c r="I80" s="27" t="s">
        <v>23</v>
      </c>
      <c r="J80" s="49" t="str">
        <f>IF(J12="","",J12)</f>
        <v>4. 7. 2023</v>
      </c>
      <c r="L80" s="32"/>
    </row>
    <row r="81" spans="2:12" s="1" customFormat="1" ht="6.95" customHeight="1">
      <c r="B81" s="32"/>
      <c r="L81" s="32"/>
    </row>
    <row r="82" spans="2:12" s="1" customFormat="1" ht="15.2" customHeight="1">
      <c r="B82" s="32"/>
      <c r="C82" s="27" t="s">
        <v>25</v>
      </c>
      <c r="F82" s="25" t="str">
        <f>E15</f>
        <v>Soukromá Základní škola a Mateřská škola B-English</v>
      </c>
      <c r="I82" s="27" t="s">
        <v>31</v>
      </c>
      <c r="J82" s="30" t="str">
        <f>E21</f>
        <v>RAFPRO s.r.o.</v>
      </c>
      <c r="L82" s="32"/>
    </row>
    <row r="83" spans="2:12" s="1" customFormat="1" ht="15.2" customHeight="1">
      <c r="B83" s="32"/>
      <c r="C83" s="27" t="s">
        <v>29</v>
      </c>
      <c r="F83" s="25" t="str">
        <f>IF(E18="","",E18)</f>
        <v>Vyplň údaj</v>
      </c>
      <c r="I83" s="27" t="s">
        <v>34</v>
      </c>
      <c r="J83" s="30" t="str">
        <f>E24</f>
        <v xml:space="preserve"> </v>
      </c>
      <c r="L83" s="32"/>
    </row>
    <row r="84" spans="2:12" s="1" customFormat="1" ht="10.35" customHeight="1">
      <c r="B84" s="32"/>
      <c r="L84" s="32"/>
    </row>
    <row r="85" spans="2:20" s="10" customFormat="1" ht="29.25" customHeight="1">
      <c r="B85" s="107"/>
      <c r="C85" s="108" t="s">
        <v>127</v>
      </c>
      <c r="D85" s="109" t="s">
        <v>57</v>
      </c>
      <c r="E85" s="109" t="s">
        <v>53</v>
      </c>
      <c r="F85" s="109" t="s">
        <v>54</v>
      </c>
      <c r="G85" s="109" t="s">
        <v>128</v>
      </c>
      <c r="H85" s="109" t="s">
        <v>129</v>
      </c>
      <c r="I85" s="109" t="s">
        <v>130</v>
      </c>
      <c r="J85" s="109" t="s">
        <v>97</v>
      </c>
      <c r="K85" s="110" t="s">
        <v>131</v>
      </c>
      <c r="L85" s="107"/>
      <c r="M85" s="56" t="s">
        <v>3</v>
      </c>
      <c r="N85" s="57" t="s">
        <v>42</v>
      </c>
      <c r="O85" s="57" t="s">
        <v>132</v>
      </c>
      <c r="P85" s="57" t="s">
        <v>133</v>
      </c>
      <c r="Q85" s="57" t="s">
        <v>134</v>
      </c>
      <c r="R85" s="57" t="s">
        <v>135</v>
      </c>
      <c r="S85" s="57" t="s">
        <v>136</v>
      </c>
      <c r="T85" s="58" t="s">
        <v>137</v>
      </c>
    </row>
    <row r="86" spans="2:63" s="1" customFormat="1" ht="22.9" customHeight="1">
      <c r="B86" s="32"/>
      <c r="C86" s="61" t="s">
        <v>138</v>
      </c>
      <c r="J86" s="111">
        <f>BK86</f>
        <v>0</v>
      </c>
      <c r="L86" s="32"/>
      <c r="M86" s="59"/>
      <c r="N86" s="50"/>
      <c r="O86" s="50"/>
      <c r="P86" s="112">
        <f>P87+P126+P139+P143+P149+P153+P155</f>
        <v>0</v>
      </c>
      <c r="Q86" s="50"/>
      <c r="R86" s="112">
        <f>R87+R126+R139+R143+R149+R153+R155</f>
        <v>0</v>
      </c>
      <c r="S86" s="50"/>
      <c r="T86" s="113">
        <f>T87+T126+T139+T143+T149+T153+T155</f>
        <v>0</v>
      </c>
      <c r="AT86" s="17" t="s">
        <v>71</v>
      </c>
      <c r="AU86" s="17" t="s">
        <v>98</v>
      </c>
      <c r="BK86" s="114">
        <f>BK87+BK126+BK139+BK143+BK149+BK153+BK155</f>
        <v>0</v>
      </c>
    </row>
    <row r="87" spans="2:63" s="11" customFormat="1" ht="25.9" customHeight="1">
      <c r="B87" s="115"/>
      <c r="D87" s="116" t="s">
        <v>71</v>
      </c>
      <c r="E87" s="117" t="s">
        <v>1568</v>
      </c>
      <c r="F87" s="117" t="s">
        <v>1569</v>
      </c>
      <c r="I87" s="118"/>
      <c r="J87" s="119">
        <f>BK87</f>
        <v>0</v>
      </c>
      <c r="L87" s="115"/>
      <c r="M87" s="120"/>
      <c r="P87" s="121">
        <f>SUM(P88:P125)</f>
        <v>0</v>
      </c>
      <c r="R87" s="121">
        <f>SUM(R88:R125)</f>
        <v>0</v>
      </c>
      <c r="T87" s="122">
        <f>SUM(T88:T125)</f>
        <v>0</v>
      </c>
      <c r="AR87" s="116" t="s">
        <v>15</v>
      </c>
      <c r="AT87" s="123" t="s">
        <v>71</v>
      </c>
      <c r="AU87" s="123" t="s">
        <v>72</v>
      </c>
      <c r="AY87" s="116" t="s">
        <v>141</v>
      </c>
      <c r="BK87" s="124">
        <f>SUM(BK88:BK125)</f>
        <v>0</v>
      </c>
    </row>
    <row r="88" spans="2:65" s="1" customFormat="1" ht="24.2" customHeight="1">
      <c r="B88" s="127"/>
      <c r="C88" s="128" t="s">
        <v>15</v>
      </c>
      <c r="D88" s="128" t="s">
        <v>143</v>
      </c>
      <c r="E88" s="129" t="s">
        <v>1570</v>
      </c>
      <c r="F88" s="130" t="s">
        <v>1571</v>
      </c>
      <c r="G88" s="131" t="s">
        <v>230</v>
      </c>
      <c r="H88" s="132">
        <v>7</v>
      </c>
      <c r="I88" s="133"/>
      <c r="J88" s="134">
        <f aca="true" t="shared" si="0" ref="J88:J125">ROUND(I88*H88,2)</f>
        <v>0</v>
      </c>
      <c r="K88" s="130" t="s">
        <v>3</v>
      </c>
      <c r="L88" s="32"/>
      <c r="M88" s="135" t="s">
        <v>3</v>
      </c>
      <c r="N88" s="136" t="s">
        <v>43</v>
      </c>
      <c r="P88" s="137">
        <f aca="true" t="shared" si="1" ref="P88:P125">O88*H88</f>
        <v>0</v>
      </c>
      <c r="Q88" s="137">
        <v>0</v>
      </c>
      <c r="R88" s="137">
        <f aca="true" t="shared" si="2" ref="R88:R125">Q88*H88</f>
        <v>0</v>
      </c>
      <c r="S88" s="137">
        <v>0</v>
      </c>
      <c r="T88" s="138">
        <f aca="true" t="shared" si="3" ref="T88:T125">S88*H88</f>
        <v>0</v>
      </c>
      <c r="AR88" s="139" t="s">
        <v>86</v>
      </c>
      <c r="AT88" s="139" t="s">
        <v>143</v>
      </c>
      <c r="AU88" s="139" t="s">
        <v>15</v>
      </c>
      <c r="AY88" s="17" t="s">
        <v>141</v>
      </c>
      <c r="BE88" s="140">
        <f aca="true" t="shared" si="4" ref="BE88:BE125">IF(N88="základní",J88,0)</f>
        <v>0</v>
      </c>
      <c r="BF88" s="140">
        <f aca="true" t="shared" si="5" ref="BF88:BF125">IF(N88="snížená",J88,0)</f>
        <v>0</v>
      </c>
      <c r="BG88" s="140">
        <f aca="true" t="shared" si="6" ref="BG88:BG125">IF(N88="zákl. přenesená",J88,0)</f>
        <v>0</v>
      </c>
      <c r="BH88" s="140">
        <f aca="true" t="shared" si="7" ref="BH88:BH125">IF(N88="sníž. přenesená",J88,0)</f>
        <v>0</v>
      </c>
      <c r="BI88" s="140">
        <f aca="true" t="shared" si="8" ref="BI88:BI125">IF(N88="nulová",J88,0)</f>
        <v>0</v>
      </c>
      <c r="BJ88" s="17" t="s">
        <v>15</v>
      </c>
      <c r="BK88" s="140">
        <f aca="true" t="shared" si="9" ref="BK88:BK125">ROUND(I88*H88,2)</f>
        <v>0</v>
      </c>
      <c r="BL88" s="17" t="s">
        <v>86</v>
      </c>
      <c r="BM88" s="139" t="s">
        <v>80</v>
      </c>
    </row>
    <row r="89" spans="2:65" s="1" customFormat="1" ht="33" customHeight="1">
      <c r="B89" s="127"/>
      <c r="C89" s="128" t="s">
        <v>80</v>
      </c>
      <c r="D89" s="128" t="s">
        <v>143</v>
      </c>
      <c r="E89" s="129" t="s">
        <v>1572</v>
      </c>
      <c r="F89" s="130" t="s">
        <v>1573</v>
      </c>
      <c r="G89" s="131" t="s">
        <v>230</v>
      </c>
      <c r="H89" s="132">
        <v>2</v>
      </c>
      <c r="I89" s="133"/>
      <c r="J89" s="134">
        <f t="shared" si="0"/>
        <v>0</v>
      </c>
      <c r="K89" s="130" t="s">
        <v>3</v>
      </c>
      <c r="L89" s="32"/>
      <c r="M89" s="135" t="s">
        <v>3</v>
      </c>
      <c r="N89" s="136" t="s">
        <v>43</v>
      </c>
      <c r="P89" s="137">
        <f t="shared" si="1"/>
        <v>0</v>
      </c>
      <c r="Q89" s="137">
        <v>0</v>
      </c>
      <c r="R89" s="137">
        <f t="shared" si="2"/>
        <v>0</v>
      </c>
      <c r="S89" s="137">
        <v>0</v>
      </c>
      <c r="T89" s="138">
        <f t="shared" si="3"/>
        <v>0</v>
      </c>
      <c r="AR89" s="139" t="s">
        <v>86</v>
      </c>
      <c r="AT89" s="139" t="s">
        <v>143</v>
      </c>
      <c r="AU89" s="139" t="s">
        <v>15</v>
      </c>
      <c r="AY89" s="17" t="s">
        <v>141</v>
      </c>
      <c r="BE89" s="140">
        <f t="shared" si="4"/>
        <v>0</v>
      </c>
      <c r="BF89" s="140">
        <f t="shared" si="5"/>
        <v>0</v>
      </c>
      <c r="BG89" s="140">
        <f t="shared" si="6"/>
        <v>0</v>
      </c>
      <c r="BH89" s="140">
        <f t="shared" si="7"/>
        <v>0</v>
      </c>
      <c r="BI89" s="140">
        <f t="shared" si="8"/>
        <v>0</v>
      </c>
      <c r="BJ89" s="17" t="s">
        <v>15</v>
      </c>
      <c r="BK89" s="140">
        <f t="shared" si="9"/>
        <v>0</v>
      </c>
      <c r="BL89" s="17" t="s">
        <v>86</v>
      </c>
      <c r="BM89" s="139" t="s">
        <v>86</v>
      </c>
    </row>
    <row r="90" spans="2:65" s="1" customFormat="1" ht="33" customHeight="1">
      <c r="B90" s="127"/>
      <c r="C90" s="128" t="s">
        <v>83</v>
      </c>
      <c r="D90" s="128" t="s">
        <v>143</v>
      </c>
      <c r="E90" s="129" t="s">
        <v>1574</v>
      </c>
      <c r="F90" s="130" t="s">
        <v>1575</v>
      </c>
      <c r="G90" s="131" t="s">
        <v>230</v>
      </c>
      <c r="H90" s="132">
        <v>15</v>
      </c>
      <c r="I90" s="133"/>
      <c r="J90" s="134">
        <f t="shared" si="0"/>
        <v>0</v>
      </c>
      <c r="K90" s="130" t="s">
        <v>3</v>
      </c>
      <c r="L90" s="32"/>
      <c r="M90" s="135" t="s">
        <v>3</v>
      </c>
      <c r="N90" s="136" t="s">
        <v>43</v>
      </c>
      <c r="P90" s="137">
        <f t="shared" si="1"/>
        <v>0</v>
      </c>
      <c r="Q90" s="137">
        <v>0</v>
      </c>
      <c r="R90" s="137">
        <f t="shared" si="2"/>
        <v>0</v>
      </c>
      <c r="S90" s="137">
        <v>0</v>
      </c>
      <c r="T90" s="138">
        <f t="shared" si="3"/>
        <v>0</v>
      </c>
      <c r="AR90" s="139" t="s">
        <v>86</v>
      </c>
      <c r="AT90" s="139" t="s">
        <v>143</v>
      </c>
      <c r="AU90" s="139" t="s">
        <v>15</v>
      </c>
      <c r="AY90" s="17" t="s">
        <v>141</v>
      </c>
      <c r="BE90" s="140">
        <f t="shared" si="4"/>
        <v>0</v>
      </c>
      <c r="BF90" s="140">
        <f t="shared" si="5"/>
        <v>0</v>
      </c>
      <c r="BG90" s="140">
        <f t="shared" si="6"/>
        <v>0</v>
      </c>
      <c r="BH90" s="140">
        <f t="shared" si="7"/>
        <v>0</v>
      </c>
      <c r="BI90" s="140">
        <f t="shared" si="8"/>
        <v>0</v>
      </c>
      <c r="BJ90" s="17" t="s">
        <v>15</v>
      </c>
      <c r="BK90" s="140">
        <f t="shared" si="9"/>
        <v>0</v>
      </c>
      <c r="BL90" s="17" t="s">
        <v>86</v>
      </c>
      <c r="BM90" s="139" t="s">
        <v>179</v>
      </c>
    </row>
    <row r="91" spans="2:65" s="1" customFormat="1" ht="24.2" customHeight="1">
      <c r="B91" s="127"/>
      <c r="C91" s="128" t="s">
        <v>86</v>
      </c>
      <c r="D91" s="128" t="s">
        <v>143</v>
      </c>
      <c r="E91" s="129" t="s">
        <v>1576</v>
      </c>
      <c r="F91" s="130" t="s">
        <v>1577</v>
      </c>
      <c r="G91" s="131" t="s">
        <v>230</v>
      </c>
      <c r="H91" s="132">
        <v>4</v>
      </c>
      <c r="I91" s="133"/>
      <c r="J91" s="134">
        <f t="shared" si="0"/>
        <v>0</v>
      </c>
      <c r="K91" s="130" t="s">
        <v>3</v>
      </c>
      <c r="L91" s="32"/>
      <c r="M91" s="135" t="s">
        <v>3</v>
      </c>
      <c r="N91" s="136" t="s">
        <v>43</v>
      </c>
      <c r="P91" s="137">
        <f t="shared" si="1"/>
        <v>0</v>
      </c>
      <c r="Q91" s="137">
        <v>0</v>
      </c>
      <c r="R91" s="137">
        <f t="shared" si="2"/>
        <v>0</v>
      </c>
      <c r="S91" s="137">
        <v>0</v>
      </c>
      <c r="T91" s="138">
        <f t="shared" si="3"/>
        <v>0</v>
      </c>
      <c r="AR91" s="139" t="s">
        <v>86</v>
      </c>
      <c r="AT91" s="139" t="s">
        <v>143</v>
      </c>
      <c r="AU91" s="139" t="s">
        <v>15</v>
      </c>
      <c r="AY91" s="17" t="s">
        <v>141</v>
      </c>
      <c r="BE91" s="140">
        <f t="shared" si="4"/>
        <v>0</v>
      </c>
      <c r="BF91" s="140">
        <f t="shared" si="5"/>
        <v>0</v>
      </c>
      <c r="BG91" s="140">
        <f t="shared" si="6"/>
        <v>0</v>
      </c>
      <c r="BH91" s="140">
        <f t="shared" si="7"/>
        <v>0</v>
      </c>
      <c r="BI91" s="140">
        <f t="shared" si="8"/>
        <v>0</v>
      </c>
      <c r="BJ91" s="17" t="s">
        <v>15</v>
      </c>
      <c r="BK91" s="140">
        <f t="shared" si="9"/>
        <v>0</v>
      </c>
      <c r="BL91" s="17" t="s">
        <v>86</v>
      </c>
      <c r="BM91" s="139" t="s">
        <v>196</v>
      </c>
    </row>
    <row r="92" spans="2:65" s="1" customFormat="1" ht="24.2" customHeight="1">
      <c r="B92" s="127"/>
      <c r="C92" s="128" t="s">
        <v>172</v>
      </c>
      <c r="D92" s="128" t="s">
        <v>143</v>
      </c>
      <c r="E92" s="129" t="s">
        <v>1578</v>
      </c>
      <c r="F92" s="130" t="s">
        <v>1579</v>
      </c>
      <c r="G92" s="131" t="s">
        <v>1355</v>
      </c>
      <c r="H92" s="132">
        <v>4</v>
      </c>
      <c r="I92" s="133"/>
      <c r="J92" s="134">
        <f t="shared" si="0"/>
        <v>0</v>
      </c>
      <c r="K92" s="130" t="s">
        <v>3</v>
      </c>
      <c r="L92" s="32"/>
      <c r="M92" s="135" t="s">
        <v>3</v>
      </c>
      <c r="N92" s="136" t="s">
        <v>43</v>
      </c>
      <c r="P92" s="137">
        <f t="shared" si="1"/>
        <v>0</v>
      </c>
      <c r="Q92" s="137">
        <v>0</v>
      </c>
      <c r="R92" s="137">
        <f t="shared" si="2"/>
        <v>0</v>
      </c>
      <c r="S92" s="137">
        <v>0</v>
      </c>
      <c r="T92" s="138">
        <f t="shared" si="3"/>
        <v>0</v>
      </c>
      <c r="AR92" s="139" t="s">
        <v>86</v>
      </c>
      <c r="AT92" s="139" t="s">
        <v>143</v>
      </c>
      <c r="AU92" s="139" t="s">
        <v>15</v>
      </c>
      <c r="AY92" s="17" t="s">
        <v>141</v>
      </c>
      <c r="BE92" s="140">
        <f t="shared" si="4"/>
        <v>0</v>
      </c>
      <c r="BF92" s="140">
        <f t="shared" si="5"/>
        <v>0</v>
      </c>
      <c r="BG92" s="140">
        <f t="shared" si="6"/>
        <v>0</v>
      </c>
      <c r="BH92" s="140">
        <f t="shared" si="7"/>
        <v>0</v>
      </c>
      <c r="BI92" s="140">
        <f t="shared" si="8"/>
        <v>0</v>
      </c>
      <c r="BJ92" s="17" t="s">
        <v>15</v>
      </c>
      <c r="BK92" s="140">
        <f t="shared" si="9"/>
        <v>0</v>
      </c>
      <c r="BL92" s="17" t="s">
        <v>86</v>
      </c>
      <c r="BM92" s="139" t="s">
        <v>209</v>
      </c>
    </row>
    <row r="93" spans="2:65" s="1" customFormat="1" ht="24.2" customHeight="1">
      <c r="B93" s="127"/>
      <c r="C93" s="128" t="s">
        <v>179</v>
      </c>
      <c r="D93" s="128" t="s">
        <v>143</v>
      </c>
      <c r="E93" s="129" t="s">
        <v>1580</v>
      </c>
      <c r="F93" s="130" t="s">
        <v>1581</v>
      </c>
      <c r="G93" s="131" t="s">
        <v>1355</v>
      </c>
      <c r="H93" s="132">
        <v>10</v>
      </c>
      <c r="I93" s="133"/>
      <c r="J93" s="134">
        <f t="shared" si="0"/>
        <v>0</v>
      </c>
      <c r="K93" s="130" t="s">
        <v>3</v>
      </c>
      <c r="L93" s="32"/>
      <c r="M93" s="135" t="s">
        <v>3</v>
      </c>
      <c r="N93" s="136" t="s">
        <v>43</v>
      </c>
      <c r="P93" s="137">
        <f t="shared" si="1"/>
        <v>0</v>
      </c>
      <c r="Q93" s="137">
        <v>0</v>
      </c>
      <c r="R93" s="137">
        <f t="shared" si="2"/>
        <v>0</v>
      </c>
      <c r="S93" s="137">
        <v>0</v>
      </c>
      <c r="T93" s="138">
        <f t="shared" si="3"/>
        <v>0</v>
      </c>
      <c r="AR93" s="139" t="s">
        <v>86</v>
      </c>
      <c r="AT93" s="139" t="s">
        <v>143</v>
      </c>
      <c r="AU93" s="139" t="s">
        <v>15</v>
      </c>
      <c r="AY93" s="17" t="s">
        <v>141</v>
      </c>
      <c r="BE93" s="140">
        <f t="shared" si="4"/>
        <v>0</v>
      </c>
      <c r="BF93" s="140">
        <f t="shared" si="5"/>
        <v>0</v>
      </c>
      <c r="BG93" s="140">
        <f t="shared" si="6"/>
        <v>0</v>
      </c>
      <c r="BH93" s="140">
        <f t="shared" si="7"/>
        <v>0</v>
      </c>
      <c r="BI93" s="140">
        <f t="shared" si="8"/>
        <v>0</v>
      </c>
      <c r="BJ93" s="17" t="s">
        <v>15</v>
      </c>
      <c r="BK93" s="140">
        <f t="shared" si="9"/>
        <v>0</v>
      </c>
      <c r="BL93" s="17" t="s">
        <v>86</v>
      </c>
      <c r="BM93" s="139" t="s">
        <v>221</v>
      </c>
    </row>
    <row r="94" spans="2:65" s="1" customFormat="1" ht="37.9" customHeight="1">
      <c r="B94" s="127"/>
      <c r="C94" s="128" t="s">
        <v>187</v>
      </c>
      <c r="D94" s="128" t="s">
        <v>143</v>
      </c>
      <c r="E94" s="129" t="s">
        <v>1582</v>
      </c>
      <c r="F94" s="130" t="s">
        <v>1583</v>
      </c>
      <c r="G94" s="131" t="s">
        <v>1355</v>
      </c>
      <c r="H94" s="132">
        <v>1</v>
      </c>
      <c r="I94" s="133"/>
      <c r="J94" s="134">
        <f t="shared" si="0"/>
        <v>0</v>
      </c>
      <c r="K94" s="130" t="s">
        <v>3</v>
      </c>
      <c r="L94" s="32"/>
      <c r="M94" s="135" t="s">
        <v>3</v>
      </c>
      <c r="N94" s="136" t="s">
        <v>43</v>
      </c>
      <c r="P94" s="137">
        <f t="shared" si="1"/>
        <v>0</v>
      </c>
      <c r="Q94" s="137">
        <v>0</v>
      </c>
      <c r="R94" s="137">
        <f t="shared" si="2"/>
        <v>0</v>
      </c>
      <c r="S94" s="137">
        <v>0</v>
      </c>
      <c r="T94" s="138">
        <f t="shared" si="3"/>
        <v>0</v>
      </c>
      <c r="AR94" s="139" t="s">
        <v>86</v>
      </c>
      <c r="AT94" s="139" t="s">
        <v>143</v>
      </c>
      <c r="AU94" s="139" t="s">
        <v>15</v>
      </c>
      <c r="AY94" s="17" t="s">
        <v>141</v>
      </c>
      <c r="BE94" s="140">
        <f t="shared" si="4"/>
        <v>0</v>
      </c>
      <c r="BF94" s="140">
        <f t="shared" si="5"/>
        <v>0</v>
      </c>
      <c r="BG94" s="140">
        <f t="shared" si="6"/>
        <v>0</v>
      </c>
      <c r="BH94" s="140">
        <f t="shared" si="7"/>
        <v>0</v>
      </c>
      <c r="BI94" s="140">
        <f t="shared" si="8"/>
        <v>0</v>
      </c>
      <c r="BJ94" s="17" t="s">
        <v>15</v>
      </c>
      <c r="BK94" s="140">
        <f t="shared" si="9"/>
        <v>0</v>
      </c>
      <c r="BL94" s="17" t="s">
        <v>86</v>
      </c>
      <c r="BM94" s="139" t="s">
        <v>234</v>
      </c>
    </row>
    <row r="95" spans="2:65" s="1" customFormat="1" ht="37.9" customHeight="1">
      <c r="B95" s="127"/>
      <c r="C95" s="128" t="s">
        <v>196</v>
      </c>
      <c r="D95" s="128" t="s">
        <v>143</v>
      </c>
      <c r="E95" s="129" t="s">
        <v>1584</v>
      </c>
      <c r="F95" s="130" t="s">
        <v>1585</v>
      </c>
      <c r="G95" s="131" t="s">
        <v>1355</v>
      </c>
      <c r="H95" s="132">
        <v>1</v>
      </c>
      <c r="I95" s="133"/>
      <c r="J95" s="134">
        <f t="shared" si="0"/>
        <v>0</v>
      </c>
      <c r="K95" s="130" t="s">
        <v>3</v>
      </c>
      <c r="L95" s="32"/>
      <c r="M95" s="135" t="s">
        <v>3</v>
      </c>
      <c r="N95" s="136" t="s">
        <v>43</v>
      </c>
      <c r="P95" s="137">
        <f t="shared" si="1"/>
        <v>0</v>
      </c>
      <c r="Q95" s="137">
        <v>0</v>
      </c>
      <c r="R95" s="137">
        <f t="shared" si="2"/>
        <v>0</v>
      </c>
      <c r="S95" s="137">
        <v>0</v>
      </c>
      <c r="T95" s="138">
        <f t="shared" si="3"/>
        <v>0</v>
      </c>
      <c r="AR95" s="139" t="s">
        <v>86</v>
      </c>
      <c r="AT95" s="139" t="s">
        <v>143</v>
      </c>
      <c r="AU95" s="139" t="s">
        <v>15</v>
      </c>
      <c r="AY95" s="17" t="s">
        <v>141</v>
      </c>
      <c r="BE95" s="140">
        <f t="shared" si="4"/>
        <v>0</v>
      </c>
      <c r="BF95" s="140">
        <f t="shared" si="5"/>
        <v>0</v>
      </c>
      <c r="BG95" s="140">
        <f t="shared" si="6"/>
        <v>0</v>
      </c>
      <c r="BH95" s="140">
        <f t="shared" si="7"/>
        <v>0</v>
      </c>
      <c r="BI95" s="140">
        <f t="shared" si="8"/>
        <v>0</v>
      </c>
      <c r="BJ95" s="17" t="s">
        <v>15</v>
      </c>
      <c r="BK95" s="140">
        <f t="shared" si="9"/>
        <v>0</v>
      </c>
      <c r="BL95" s="17" t="s">
        <v>86</v>
      </c>
      <c r="BM95" s="139" t="s">
        <v>244</v>
      </c>
    </row>
    <row r="96" spans="2:65" s="1" customFormat="1" ht="24.2" customHeight="1">
      <c r="B96" s="127"/>
      <c r="C96" s="128" t="s">
        <v>202</v>
      </c>
      <c r="D96" s="128" t="s">
        <v>143</v>
      </c>
      <c r="E96" s="129" t="s">
        <v>1586</v>
      </c>
      <c r="F96" s="130" t="s">
        <v>1587</v>
      </c>
      <c r="G96" s="131" t="s">
        <v>230</v>
      </c>
      <c r="H96" s="132">
        <v>12</v>
      </c>
      <c r="I96" s="133"/>
      <c r="J96" s="134">
        <f t="shared" si="0"/>
        <v>0</v>
      </c>
      <c r="K96" s="130" t="s">
        <v>3</v>
      </c>
      <c r="L96" s="32"/>
      <c r="M96" s="135" t="s">
        <v>3</v>
      </c>
      <c r="N96" s="136" t="s">
        <v>43</v>
      </c>
      <c r="P96" s="137">
        <f t="shared" si="1"/>
        <v>0</v>
      </c>
      <c r="Q96" s="137">
        <v>0</v>
      </c>
      <c r="R96" s="137">
        <f t="shared" si="2"/>
        <v>0</v>
      </c>
      <c r="S96" s="137">
        <v>0</v>
      </c>
      <c r="T96" s="138">
        <f t="shared" si="3"/>
        <v>0</v>
      </c>
      <c r="AR96" s="139" t="s">
        <v>86</v>
      </c>
      <c r="AT96" s="139" t="s">
        <v>143</v>
      </c>
      <c r="AU96" s="139" t="s">
        <v>15</v>
      </c>
      <c r="AY96" s="17" t="s">
        <v>141</v>
      </c>
      <c r="BE96" s="140">
        <f t="shared" si="4"/>
        <v>0</v>
      </c>
      <c r="BF96" s="140">
        <f t="shared" si="5"/>
        <v>0</v>
      </c>
      <c r="BG96" s="140">
        <f t="shared" si="6"/>
        <v>0</v>
      </c>
      <c r="BH96" s="140">
        <f t="shared" si="7"/>
        <v>0</v>
      </c>
      <c r="BI96" s="140">
        <f t="shared" si="8"/>
        <v>0</v>
      </c>
      <c r="BJ96" s="17" t="s">
        <v>15</v>
      </c>
      <c r="BK96" s="140">
        <f t="shared" si="9"/>
        <v>0</v>
      </c>
      <c r="BL96" s="17" t="s">
        <v>86</v>
      </c>
      <c r="BM96" s="139" t="s">
        <v>258</v>
      </c>
    </row>
    <row r="97" spans="2:65" s="1" customFormat="1" ht="33" customHeight="1">
      <c r="B97" s="127"/>
      <c r="C97" s="128" t="s">
        <v>209</v>
      </c>
      <c r="D97" s="128" t="s">
        <v>143</v>
      </c>
      <c r="E97" s="129" t="s">
        <v>1588</v>
      </c>
      <c r="F97" s="130" t="s">
        <v>1589</v>
      </c>
      <c r="G97" s="131" t="s">
        <v>230</v>
      </c>
      <c r="H97" s="132">
        <v>19</v>
      </c>
      <c r="I97" s="133"/>
      <c r="J97" s="134">
        <f t="shared" si="0"/>
        <v>0</v>
      </c>
      <c r="K97" s="130" t="s">
        <v>3</v>
      </c>
      <c r="L97" s="32"/>
      <c r="M97" s="135" t="s">
        <v>3</v>
      </c>
      <c r="N97" s="136" t="s">
        <v>43</v>
      </c>
      <c r="P97" s="137">
        <f t="shared" si="1"/>
        <v>0</v>
      </c>
      <c r="Q97" s="137">
        <v>0</v>
      </c>
      <c r="R97" s="137">
        <f t="shared" si="2"/>
        <v>0</v>
      </c>
      <c r="S97" s="137">
        <v>0</v>
      </c>
      <c r="T97" s="138">
        <f t="shared" si="3"/>
        <v>0</v>
      </c>
      <c r="AR97" s="139" t="s">
        <v>86</v>
      </c>
      <c r="AT97" s="139" t="s">
        <v>143</v>
      </c>
      <c r="AU97" s="139" t="s">
        <v>15</v>
      </c>
      <c r="AY97" s="17" t="s">
        <v>141</v>
      </c>
      <c r="BE97" s="140">
        <f t="shared" si="4"/>
        <v>0</v>
      </c>
      <c r="BF97" s="140">
        <f t="shared" si="5"/>
        <v>0</v>
      </c>
      <c r="BG97" s="140">
        <f t="shared" si="6"/>
        <v>0</v>
      </c>
      <c r="BH97" s="140">
        <f t="shared" si="7"/>
        <v>0</v>
      </c>
      <c r="BI97" s="140">
        <f t="shared" si="8"/>
        <v>0</v>
      </c>
      <c r="BJ97" s="17" t="s">
        <v>15</v>
      </c>
      <c r="BK97" s="140">
        <f t="shared" si="9"/>
        <v>0</v>
      </c>
      <c r="BL97" s="17" t="s">
        <v>86</v>
      </c>
      <c r="BM97" s="139" t="s">
        <v>274</v>
      </c>
    </row>
    <row r="98" spans="2:65" s="1" customFormat="1" ht="16.5" customHeight="1">
      <c r="B98" s="127"/>
      <c r="C98" s="128" t="s">
        <v>214</v>
      </c>
      <c r="D98" s="128" t="s">
        <v>143</v>
      </c>
      <c r="E98" s="129" t="s">
        <v>1590</v>
      </c>
      <c r="F98" s="130" t="s">
        <v>1591</v>
      </c>
      <c r="G98" s="131" t="s">
        <v>1355</v>
      </c>
      <c r="H98" s="132">
        <v>15</v>
      </c>
      <c r="I98" s="133"/>
      <c r="J98" s="134">
        <f t="shared" si="0"/>
        <v>0</v>
      </c>
      <c r="K98" s="130" t="s">
        <v>3</v>
      </c>
      <c r="L98" s="32"/>
      <c r="M98" s="135" t="s">
        <v>3</v>
      </c>
      <c r="N98" s="136" t="s">
        <v>43</v>
      </c>
      <c r="P98" s="137">
        <f t="shared" si="1"/>
        <v>0</v>
      </c>
      <c r="Q98" s="137">
        <v>0</v>
      </c>
      <c r="R98" s="137">
        <f t="shared" si="2"/>
        <v>0</v>
      </c>
      <c r="S98" s="137">
        <v>0</v>
      </c>
      <c r="T98" s="138">
        <f t="shared" si="3"/>
        <v>0</v>
      </c>
      <c r="AR98" s="139" t="s">
        <v>86</v>
      </c>
      <c r="AT98" s="139" t="s">
        <v>143</v>
      </c>
      <c r="AU98" s="139" t="s">
        <v>15</v>
      </c>
      <c r="AY98" s="17" t="s">
        <v>141</v>
      </c>
      <c r="BE98" s="140">
        <f t="shared" si="4"/>
        <v>0</v>
      </c>
      <c r="BF98" s="140">
        <f t="shared" si="5"/>
        <v>0</v>
      </c>
      <c r="BG98" s="140">
        <f t="shared" si="6"/>
        <v>0</v>
      </c>
      <c r="BH98" s="140">
        <f t="shared" si="7"/>
        <v>0</v>
      </c>
      <c r="BI98" s="140">
        <f t="shared" si="8"/>
        <v>0</v>
      </c>
      <c r="BJ98" s="17" t="s">
        <v>15</v>
      </c>
      <c r="BK98" s="140">
        <f t="shared" si="9"/>
        <v>0</v>
      </c>
      <c r="BL98" s="17" t="s">
        <v>86</v>
      </c>
      <c r="BM98" s="139" t="s">
        <v>287</v>
      </c>
    </row>
    <row r="99" spans="2:65" s="1" customFormat="1" ht="16.5" customHeight="1">
      <c r="B99" s="127"/>
      <c r="C99" s="128" t="s">
        <v>221</v>
      </c>
      <c r="D99" s="128" t="s">
        <v>143</v>
      </c>
      <c r="E99" s="129" t="s">
        <v>1592</v>
      </c>
      <c r="F99" s="130" t="s">
        <v>1593</v>
      </c>
      <c r="G99" s="131" t="s">
        <v>1355</v>
      </c>
      <c r="H99" s="132">
        <v>2</v>
      </c>
      <c r="I99" s="133"/>
      <c r="J99" s="134">
        <f t="shared" si="0"/>
        <v>0</v>
      </c>
      <c r="K99" s="130" t="s">
        <v>3</v>
      </c>
      <c r="L99" s="32"/>
      <c r="M99" s="135" t="s">
        <v>3</v>
      </c>
      <c r="N99" s="136" t="s">
        <v>43</v>
      </c>
      <c r="P99" s="137">
        <f t="shared" si="1"/>
        <v>0</v>
      </c>
      <c r="Q99" s="137">
        <v>0</v>
      </c>
      <c r="R99" s="137">
        <f t="shared" si="2"/>
        <v>0</v>
      </c>
      <c r="S99" s="137">
        <v>0</v>
      </c>
      <c r="T99" s="138">
        <f t="shared" si="3"/>
        <v>0</v>
      </c>
      <c r="AR99" s="139" t="s">
        <v>86</v>
      </c>
      <c r="AT99" s="139" t="s">
        <v>143</v>
      </c>
      <c r="AU99" s="139" t="s">
        <v>15</v>
      </c>
      <c r="AY99" s="17" t="s">
        <v>141</v>
      </c>
      <c r="BE99" s="140">
        <f t="shared" si="4"/>
        <v>0</v>
      </c>
      <c r="BF99" s="140">
        <f t="shared" si="5"/>
        <v>0</v>
      </c>
      <c r="BG99" s="140">
        <f t="shared" si="6"/>
        <v>0</v>
      </c>
      <c r="BH99" s="140">
        <f t="shared" si="7"/>
        <v>0</v>
      </c>
      <c r="BI99" s="140">
        <f t="shared" si="8"/>
        <v>0</v>
      </c>
      <c r="BJ99" s="17" t="s">
        <v>15</v>
      </c>
      <c r="BK99" s="140">
        <f t="shared" si="9"/>
        <v>0</v>
      </c>
      <c r="BL99" s="17" t="s">
        <v>86</v>
      </c>
      <c r="BM99" s="139" t="s">
        <v>299</v>
      </c>
    </row>
    <row r="100" spans="2:65" s="1" customFormat="1" ht="16.5" customHeight="1">
      <c r="B100" s="127"/>
      <c r="C100" s="128" t="s">
        <v>227</v>
      </c>
      <c r="D100" s="128" t="s">
        <v>143</v>
      </c>
      <c r="E100" s="129" t="s">
        <v>1594</v>
      </c>
      <c r="F100" s="130" t="s">
        <v>1595</v>
      </c>
      <c r="G100" s="131" t="s">
        <v>1355</v>
      </c>
      <c r="H100" s="132">
        <v>3</v>
      </c>
      <c r="I100" s="133"/>
      <c r="J100" s="134">
        <f t="shared" si="0"/>
        <v>0</v>
      </c>
      <c r="K100" s="130" t="s">
        <v>3</v>
      </c>
      <c r="L100" s="32"/>
      <c r="M100" s="135" t="s">
        <v>3</v>
      </c>
      <c r="N100" s="136" t="s">
        <v>43</v>
      </c>
      <c r="P100" s="137">
        <f t="shared" si="1"/>
        <v>0</v>
      </c>
      <c r="Q100" s="137">
        <v>0</v>
      </c>
      <c r="R100" s="137">
        <f t="shared" si="2"/>
        <v>0</v>
      </c>
      <c r="S100" s="137">
        <v>0</v>
      </c>
      <c r="T100" s="138">
        <f t="shared" si="3"/>
        <v>0</v>
      </c>
      <c r="AR100" s="139" t="s">
        <v>86</v>
      </c>
      <c r="AT100" s="139" t="s">
        <v>143</v>
      </c>
      <c r="AU100" s="139" t="s">
        <v>15</v>
      </c>
      <c r="AY100" s="17" t="s">
        <v>141</v>
      </c>
      <c r="BE100" s="140">
        <f t="shared" si="4"/>
        <v>0</v>
      </c>
      <c r="BF100" s="140">
        <f t="shared" si="5"/>
        <v>0</v>
      </c>
      <c r="BG100" s="140">
        <f t="shared" si="6"/>
        <v>0</v>
      </c>
      <c r="BH100" s="140">
        <f t="shared" si="7"/>
        <v>0</v>
      </c>
      <c r="BI100" s="140">
        <f t="shared" si="8"/>
        <v>0</v>
      </c>
      <c r="BJ100" s="17" t="s">
        <v>15</v>
      </c>
      <c r="BK100" s="140">
        <f t="shared" si="9"/>
        <v>0</v>
      </c>
      <c r="BL100" s="17" t="s">
        <v>86</v>
      </c>
      <c r="BM100" s="139" t="s">
        <v>311</v>
      </c>
    </row>
    <row r="101" spans="2:65" s="1" customFormat="1" ht="33" customHeight="1">
      <c r="B101" s="127"/>
      <c r="C101" s="128" t="s">
        <v>234</v>
      </c>
      <c r="D101" s="128" t="s">
        <v>143</v>
      </c>
      <c r="E101" s="129" t="s">
        <v>1596</v>
      </c>
      <c r="F101" s="130" t="s">
        <v>1597</v>
      </c>
      <c r="G101" s="131" t="s">
        <v>230</v>
      </c>
      <c r="H101" s="132">
        <v>35</v>
      </c>
      <c r="I101" s="133"/>
      <c r="J101" s="134">
        <f t="shared" si="0"/>
        <v>0</v>
      </c>
      <c r="K101" s="130" t="s">
        <v>3</v>
      </c>
      <c r="L101" s="32"/>
      <c r="M101" s="135" t="s">
        <v>3</v>
      </c>
      <c r="N101" s="136" t="s">
        <v>43</v>
      </c>
      <c r="P101" s="137">
        <f t="shared" si="1"/>
        <v>0</v>
      </c>
      <c r="Q101" s="137">
        <v>0</v>
      </c>
      <c r="R101" s="137">
        <f t="shared" si="2"/>
        <v>0</v>
      </c>
      <c r="S101" s="137">
        <v>0</v>
      </c>
      <c r="T101" s="138">
        <f t="shared" si="3"/>
        <v>0</v>
      </c>
      <c r="AR101" s="139" t="s">
        <v>86</v>
      </c>
      <c r="AT101" s="139" t="s">
        <v>143</v>
      </c>
      <c r="AU101" s="139" t="s">
        <v>15</v>
      </c>
      <c r="AY101" s="17" t="s">
        <v>141</v>
      </c>
      <c r="BE101" s="140">
        <f t="shared" si="4"/>
        <v>0</v>
      </c>
      <c r="BF101" s="140">
        <f t="shared" si="5"/>
        <v>0</v>
      </c>
      <c r="BG101" s="140">
        <f t="shared" si="6"/>
        <v>0</v>
      </c>
      <c r="BH101" s="140">
        <f t="shared" si="7"/>
        <v>0</v>
      </c>
      <c r="BI101" s="140">
        <f t="shared" si="8"/>
        <v>0</v>
      </c>
      <c r="BJ101" s="17" t="s">
        <v>15</v>
      </c>
      <c r="BK101" s="140">
        <f t="shared" si="9"/>
        <v>0</v>
      </c>
      <c r="BL101" s="17" t="s">
        <v>86</v>
      </c>
      <c r="BM101" s="139" t="s">
        <v>324</v>
      </c>
    </row>
    <row r="102" spans="2:65" s="1" customFormat="1" ht="16.5" customHeight="1">
      <c r="B102" s="127"/>
      <c r="C102" s="128" t="s">
        <v>9</v>
      </c>
      <c r="D102" s="128" t="s">
        <v>143</v>
      </c>
      <c r="E102" s="129" t="s">
        <v>1598</v>
      </c>
      <c r="F102" s="130" t="s">
        <v>1599</v>
      </c>
      <c r="G102" s="131" t="s">
        <v>1355</v>
      </c>
      <c r="H102" s="132">
        <v>14</v>
      </c>
      <c r="I102" s="133"/>
      <c r="J102" s="134">
        <f t="shared" si="0"/>
        <v>0</v>
      </c>
      <c r="K102" s="130" t="s">
        <v>3</v>
      </c>
      <c r="L102" s="32"/>
      <c r="M102" s="135" t="s">
        <v>3</v>
      </c>
      <c r="N102" s="136" t="s">
        <v>43</v>
      </c>
      <c r="P102" s="137">
        <f t="shared" si="1"/>
        <v>0</v>
      </c>
      <c r="Q102" s="137">
        <v>0</v>
      </c>
      <c r="R102" s="137">
        <f t="shared" si="2"/>
        <v>0</v>
      </c>
      <c r="S102" s="137">
        <v>0</v>
      </c>
      <c r="T102" s="138">
        <f t="shared" si="3"/>
        <v>0</v>
      </c>
      <c r="AR102" s="139" t="s">
        <v>86</v>
      </c>
      <c r="AT102" s="139" t="s">
        <v>143</v>
      </c>
      <c r="AU102" s="139" t="s">
        <v>15</v>
      </c>
      <c r="AY102" s="17" t="s">
        <v>141</v>
      </c>
      <c r="BE102" s="140">
        <f t="shared" si="4"/>
        <v>0</v>
      </c>
      <c r="BF102" s="140">
        <f t="shared" si="5"/>
        <v>0</v>
      </c>
      <c r="BG102" s="140">
        <f t="shared" si="6"/>
        <v>0</v>
      </c>
      <c r="BH102" s="140">
        <f t="shared" si="7"/>
        <v>0</v>
      </c>
      <c r="BI102" s="140">
        <f t="shared" si="8"/>
        <v>0</v>
      </c>
      <c r="BJ102" s="17" t="s">
        <v>15</v>
      </c>
      <c r="BK102" s="140">
        <f t="shared" si="9"/>
        <v>0</v>
      </c>
      <c r="BL102" s="17" t="s">
        <v>86</v>
      </c>
      <c r="BM102" s="139" t="s">
        <v>337</v>
      </c>
    </row>
    <row r="103" spans="2:65" s="1" customFormat="1" ht="16.5" customHeight="1">
      <c r="B103" s="127"/>
      <c r="C103" s="128" t="s">
        <v>244</v>
      </c>
      <c r="D103" s="128" t="s">
        <v>143</v>
      </c>
      <c r="E103" s="129" t="s">
        <v>1600</v>
      </c>
      <c r="F103" s="130" t="s">
        <v>1601</v>
      </c>
      <c r="G103" s="131" t="s">
        <v>1355</v>
      </c>
      <c r="H103" s="132">
        <v>1</v>
      </c>
      <c r="I103" s="133"/>
      <c r="J103" s="134">
        <f t="shared" si="0"/>
        <v>0</v>
      </c>
      <c r="K103" s="130" t="s">
        <v>3</v>
      </c>
      <c r="L103" s="32"/>
      <c r="M103" s="135" t="s">
        <v>3</v>
      </c>
      <c r="N103" s="136" t="s">
        <v>43</v>
      </c>
      <c r="P103" s="137">
        <f t="shared" si="1"/>
        <v>0</v>
      </c>
      <c r="Q103" s="137">
        <v>0</v>
      </c>
      <c r="R103" s="137">
        <f t="shared" si="2"/>
        <v>0</v>
      </c>
      <c r="S103" s="137">
        <v>0</v>
      </c>
      <c r="T103" s="138">
        <f t="shared" si="3"/>
        <v>0</v>
      </c>
      <c r="AR103" s="139" t="s">
        <v>86</v>
      </c>
      <c r="AT103" s="139" t="s">
        <v>143</v>
      </c>
      <c r="AU103" s="139" t="s">
        <v>15</v>
      </c>
      <c r="AY103" s="17" t="s">
        <v>141</v>
      </c>
      <c r="BE103" s="140">
        <f t="shared" si="4"/>
        <v>0</v>
      </c>
      <c r="BF103" s="140">
        <f t="shared" si="5"/>
        <v>0</v>
      </c>
      <c r="BG103" s="140">
        <f t="shared" si="6"/>
        <v>0</v>
      </c>
      <c r="BH103" s="140">
        <f t="shared" si="7"/>
        <v>0</v>
      </c>
      <c r="BI103" s="140">
        <f t="shared" si="8"/>
        <v>0</v>
      </c>
      <c r="BJ103" s="17" t="s">
        <v>15</v>
      </c>
      <c r="BK103" s="140">
        <f t="shared" si="9"/>
        <v>0</v>
      </c>
      <c r="BL103" s="17" t="s">
        <v>86</v>
      </c>
      <c r="BM103" s="139" t="s">
        <v>347</v>
      </c>
    </row>
    <row r="104" spans="2:65" s="1" customFormat="1" ht="16.5" customHeight="1">
      <c r="B104" s="127"/>
      <c r="C104" s="128" t="s">
        <v>250</v>
      </c>
      <c r="D104" s="128" t="s">
        <v>143</v>
      </c>
      <c r="E104" s="129" t="s">
        <v>1602</v>
      </c>
      <c r="F104" s="130" t="s">
        <v>1603</v>
      </c>
      <c r="G104" s="131" t="s">
        <v>1355</v>
      </c>
      <c r="H104" s="132">
        <v>5</v>
      </c>
      <c r="I104" s="133"/>
      <c r="J104" s="134">
        <f t="shared" si="0"/>
        <v>0</v>
      </c>
      <c r="K104" s="130" t="s">
        <v>3</v>
      </c>
      <c r="L104" s="32"/>
      <c r="M104" s="135" t="s">
        <v>3</v>
      </c>
      <c r="N104" s="136" t="s">
        <v>43</v>
      </c>
      <c r="P104" s="137">
        <f t="shared" si="1"/>
        <v>0</v>
      </c>
      <c r="Q104" s="137">
        <v>0</v>
      </c>
      <c r="R104" s="137">
        <f t="shared" si="2"/>
        <v>0</v>
      </c>
      <c r="S104" s="137">
        <v>0</v>
      </c>
      <c r="T104" s="138">
        <f t="shared" si="3"/>
        <v>0</v>
      </c>
      <c r="AR104" s="139" t="s">
        <v>86</v>
      </c>
      <c r="AT104" s="139" t="s">
        <v>143</v>
      </c>
      <c r="AU104" s="139" t="s">
        <v>15</v>
      </c>
      <c r="AY104" s="17" t="s">
        <v>141</v>
      </c>
      <c r="BE104" s="140">
        <f t="shared" si="4"/>
        <v>0</v>
      </c>
      <c r="BF104" s="140">
        <f t="shared" si="5"/>
        <v>0</v>
      </c>
      <c r="BG104" s="140">
        <f t="shared" si="6"/>
        <v>0</v>
      </c>
      <c r="BH104" s="140">
        <f t="shared" si="7"/>
        <v>0</v>
      </c>
      <c r="BI104" s="140">
        <f t="shared" si="8"/>
        <v>0</v>
      </c>
      <c r="BJ104" s="17" t="s">
        <v>15</v>
      </c>
      <c r="BK104" s="140">
        <f t="shared" si="9"/>
        <v>0</v>
      </c>
      <c r="BL104" s="17" t="s">
        <v>86</v>
      </c>
      <c r="BM104" s="139" t="s">
        <v>360</v>
      </c>
    </row>
    <row r="105" spans="2:65" s="1" customFormat="1" ht="33" customHeight="1">
      <c r="B105" s="127"/>
      <c r="C105" s="128" t="s">
        <v>258</v>
      </c>
      <c r="D105" s="128" t="s">
        <v>143</v>
      </c>
      <c r="E105" s="129" t="s">
        <v>1604</v>
      </c>
      <c r="F105" s="130" t="s">
        <v>1605</v>
      </c>
      <c r="G105" s="131" t="s">
        <v>230</v>
      </c>
      <c r="H105" s="132">
        <v>6</v>
      </c>
      <c r="I105" s="133"/>
      <c r="J105" s="134">
        <f t="shared" si="0"/>
        <v>0</v>
      </c>
      <c r="K105" s="130" t="s">
        <v>3</v>
      </c>
      <c r="L105" s="32"/>
      <c r="M105" s="135" t="s">
        <v>3</v>
      </c>
      <c r="N105" s="136" t="s">
        <v>43</v>
      </c>
      <c r="P105" s="137">
        <f t="shared" si="1"/>
        <v>0</v>
      </c>
      <c r="Q105" s="137">
        <v>0</v>
      </c>
      <c r="R105" s="137">
        <f t="shared" si="2"/>
        <v>0</v>
      </c>
      <c r="S105" s="137">
        <v>0</v>
      </c>
      <c r="T105" s="138">
        <f t="shared" si="3"/>
        <v>0</v>
      </c>
      <c r="AR105" s="139" t="s">
        <v>86</v>
      </c>
      <c r="AT105" s="139" t="s">
        <v>143</v>
      </c>
      <c r="AU105" s="139" t="s">
        <v>15</v>
      </c>
      <c r="AY105" s="17" t="s">
        <v>141</v>
      </c>
      <c r="BE105" s="140">
        <f t="shared" si="4"/>
        <v>0</v>
      </c>
      <c r="BF105" s="140">
        <f t="shared" si="5"/>
        <v>0</v>
      </c>
      <c r="BG105" s="140">
        <f t="shared" si="6"/>
        <v>0</v>
      </c>
      <c r="BH105" s="140">
        <f t="shared" si="7"/>
        <v>0</v>
      </c>
      <c r="BI105" s="140">
        <f t="shared" si="8"/>
        <v>0</v>
      </c>
      <c r="BJ105" s="17" t="s">
        <v>15</v>
      </c>
      <c r="BK105" s="140">
        <f t="shared" si="9"/>
        <v>0</v>
      </c>
      <c r="BL105" s="17" t="s">
        <v>86</v>
      </c>
      <c r="BM105" s="139" t="s">
        <v>370</v>
      </c>
    </row>
    <row r="106" spans="2:65" s="1" customFormat="1" ht="16.5" customHeight="1">
      <c r="B106" s="127"/>
      <c r="C106" s="128" t="s">
        <v>265</v>
      </c>
      <c r="D106" s="128" t="s">
        <v>143</v>
      </c>
      <c r="E106" s="129" t="s">
        <v>1606</v>
      </c>
      <c r="F106" s="130" t="s">
        <v>1607</v>
      </c>
      <c r="G106" s="131" t="s">
        <v>1355</v>
      </c>
      <c r="H106" s="132">
        <v>1</v>
      </c>
      <c r="I106" s="133"/>
      <c r="J106" s="134">
        <f t="shared" si="0"/>
        <v>0</v>
      </c>
      <c r="K106" s="130" t="s">
        <v>3</v>
      </c>
      <c r="L106" s="32"/>
      <c r="M106" s="135" t="s">
        <v>3</v>
      </c>
      <c r="N106" s="136" t="s">
        <v>43</v>
      </c>
      <c r="P106" s="137">
        <f t="shared" si="1"/>
        <v>0</v>
      </c>
      <c r="Q106" s="137">
        <v>0</v>
      </c>
      <c r="R106" s="137">
        <f t="shared" si="2"/>
        <v>0</v>
      </c>
      <c r="S106" s="137">
        <v>0</v>
      </c>
      <c r="T106" s="138">
        <f t="shared" si="3"/>
        <v>0</v>
      </c>
      <c r="AR106" s="139" t="s">
        <v>86</v>
      </c>
      <c r="AT106" s="139" t="s">
        <v>143</v>
      </c>
      <c r="AU106" s="139" t="s">
        <v>15</v>
      </c>
      <c r="AY106" s="17" t="s">
        <v>141</v>
      </c>
      <c r="BE106" s="140">
        <f t="shared" si="4"/>
        <v>0</v>
      </c>
      <c r="BF106" s="140">
        <f t="shared" si="5"/>
        <v>0</v>
      </c>
      <c r="BG106" s="140">
        <f t="shared" si="6"/>
        <v>0</v>
      </c>
      <c r="BH106" s="140">
        <f t="shared" si="7"/>
        <v>0</v>
      </c>
      <c r="BI106" s="140">
        <f t="shared" si="8"/>
        <v>0</v>
      </c>
      <c r="BJ106" s="17" t="s">
        <v>15</v>
      </c>
      <c r="BK106" s="140">
        <f t="shared" si="9"/>
        <v>0</v>
      </c>
      <c r="BL106" s="17" t="s">
        <v>86</v>
      </c>
      <c r="BM106" s="139" t="s">
        <v>380</v>
      </c>
    </row>
    <row r="107" spans="2:65" s="1" customFormat="1" ht="16.5" customHeight="1">
      <c r="B107" s="127"/>
      <c r="C107" s="128" t="s">
        <v>274</v>
      </c>
      <c r="D107" s="128" t="s">
        <v>143</v>
      </c>
      <c r="E107" s="129" t="s">
        <v>1608</v>
      </c>
      <c r="F107" s="130" t="s">
        <v>1609</v>
      </c>
      <c r="G107" s="131" t="s">
        <v>1355</v>
      </c>
      <c r="H107" s="132">
        <v>2</v>
      </c>
      <c r="I107" s="133"/>
      <c r="J107" s="134">
        <f t="shared" si="0"/>
        <v>0</v>
      </c>
      <c r="K107" s="130" t="s">
        <v>3</v>
      </c>
      <c r="L107" s="32"/>
      <c r="M107" s="135" t="s">
        <v>3</v>
      </c>
      <c r="N107" s="136" t="s">
        <v>43</v>
      </c>
      <c r="P107" s="137">
        <f t="shared" si="1"/>
        <v>0</v>
      </c>
      <c r="Q107" s="137">
        <v>0</v>
      </c>
      <c r="R107" s="137">
        <f t="shared" si="2"/>
        <v>0</v>
      </c>
      <c r="S107" s="137">
        <v>0</v>
      </c>
      <c r="T107" s="138">
        <f t="shared" si="3"/>
        <v>0</v>
      </c>
      <c r="AR107" s="139" t="s">
        <v>86</v>
      </c>
      <c r="AT107" s="139" t="s">
        <v>143</v>
      </c>
      <c r="AU107" s="139" t="s">
        <v>15</v>
      </c>
      <c r="AY107" s="17" t="s">
        <v>141</v>
      </c>
      <c r="BE107" s="140">
        <f t="shared" si="4"/>
        <v>0</v>
      </c>
      <c r="BF107" s="140">
        <f t="shared" si="5"/>
        <v>0</v>
      </c>
      <c r="BG107" s="140">
        <f t="shared" si="6"/>
        <v>0</v>
      </c>
      <c r="BH107" s="140">
        <f t="shared" si="7"/>
        <v>0</v>
      </c>
      <c r="BI107" s="140">
        <f t="shared" si="8"/>
        <v>0</v>
      </c>
      <c r="BJ107" s="17" t="s">
        <v>15</v>
      </c>
      <c r="BK107" s="140">
        <f t="shared" si="9"/>
        <v>0</v>
      </c>
      <c r="BL107" s="17" t="s">
        <v>86</v>
      </c>
      <c r="BM107" s="139" t="s">
        <v>395</v>
      </c>
    </row>
    <row r="108" spans="2:65" s="1" customFormat="1" ht="16.5" customHeight="1">
      <c r="B108" s="127"/>
      <c r="C108" s="128" t="s">
        <v>8</v>
      </c>
      <c r="D108" s="128" t="s">
        <v>143</v>
      </c>
      <c r="E108" s="129" t="s">
        <v>1610</v>
      </c>
      <c r="F108" s="130" t="s">
        <v>1611</v>
      </c>
      <c r="G108" s="131" t="s">
        <v>1355</v>
      </c>
      <c r="H108" s="132">
        <v>1</v>
      </c>
      <c r="I108" s="133"/>
      <c r="J108" s="134">
        <f t="shared" si="0"/>
        <v>0</v>
      </c>
      <c r="K108" s="130" t="s">
        <v>3</v>
      </c>
      <c r="L108" s="32"/>
      <c r="M108" s="135" t="s">
        <v>3</v>
      </c>
      <c r="N108" s="136" t="s">
        <v>43</v>
      </c>
      <c r="P108" s="137">
        <f t="shared" si="1"/>
        <v>0</v>
      </c>
      <c r="Q108" s="137">
        <v>0</v>
      </c>
      <c r="R108" s="137">
        <f t="shared" si="2"/>
        <v>0</v>
      </c>
      <c r="S108" s="137">
        <v>0</v>
      </c>
      <c r="T108" s="138">
        <f t="shared" si="3"/>
        <v>0</v>
      </c>
      <c r="AR108" s="139" t="s">
        <v>86</v>
      </c>
      <c r="AT108" s="139" t="s">
        <v>143</v>
      </c>
      <c r="AU108" s="139" t="s">
        <v>15</v>
      </c>
      <c r="AY108" s="17" t="s">
        <v>141</v>
      </c>
      <c r="BE108" s="140">
        <f t="shared" si="4"/>
        <v>0</v>
      </c>
      <c r="BF108" s="140">
        <f t="shared" si="5"/>
        <v>0</v>
      </c>
      <c r="BG108" s="140">
        <f t="shared" si="6"/>
        <v>0</v>
      </c>
      <c r="BH108" s="140">
        <f t="shared" si="7"/>
        <v>0</v>
      </c>
      <c r="BI108" s="140">
        <f t="shared" si="8"/>
        <v>0</v>
      </c>
      <c r="BJ108" s="17" t="s">
        <v>15</v>
      </c>
      <c r="BK108" s="140">
        <f t="shared" si="9"/>
        <v>0</v>
      </c>
      <c r="BL108" s="17" t="s">
        <v>86</v>
      </c>
      <c r="BM108" s="139" t="s">
        <v>416</v>
      </c>
    </row>
    <row r="109" spans="2:65" s="1" customFormat="1" ht="16.5" customHeight="1">
      <c r="B109" s="127"/>
      <c r="C109" s="128" t="s">
        <v>287</v>
      </c>
      <c r="D109" s="128" t="s">
        <v>143</v>
      </c>
      <c r="E109" s="129" t="s">
        <v>1612</v>
      </c>
      <c r="F109" s="130" t="s">
        <v>1613</v>
      </c>
      <c r="G109" s="131" t="s">
        <v>1355</v>
      </c>
      <c r="H109" s="132">
        <v>1</v>
      </c>
      <c r="I109" s="133"/>
      <c r="J109" s="134">
        <f t="shared" si="0"/>
        <v>0</v>
      </c>
      <c r="K109" s="130" t="s">
        <v>3</v>
      </c>
      <c r="L109" s="32"/>
      <c r="M109" s="135" t="s">
        <v>3</v>
      </c>
      <c r="N109" s="136" t="s">
        <v>43</v>
      </c>
      <c r="P109" s="137">
        <f t="shared" si="1"/>
        <v>0</v>
      </c>
      <c r="Q109" s="137">
        <v>0</v>
      </c>
      <c r="R109" s="137">
        <f t="shared" si="2"/>
        <v>0</v>
      </c>
      <c r="S109" s="137">
        <v>0</v>
      </c>
      <c r="T109" s="138">
        <f t="shared" si="3"/>
        <v>0</v>
      </c>
      <c r="AR109" s="139" t="s">
        <v>86</v>
      </c>
      <c r="AT109" s="139" t="s">
        <v>143</v>
      </c>
      <c r="AU109" s="139" t="s">
        <v>15</v>
      </c>
      <c r="AY109" s="17" t="s">
        <v>141</v>
      </c>
      <c r="BE109" s="140">
        <f t="shared" si="4"/>
        <v>0</v>
      </c>
      <c r="BF109" s="140">
        <f t="shared" si="5"/>
        <v>0</v>
      </c>
      <c r="BG109" s="140">
        <f t="shared" si="6"/>
        <v>0</v>
      </c>
      <c r="BH109" s="140">
        <f t="shared" si="7"/>
        <v>0</v>
      </c>
      <c r="BI109" s="140">
        <f t="shared" si="8"/>
        <v>0</v>
      </c>
      <c r="BJ109" s="17" t="s">
        <v>15</v>
      </c>
      <c r="BK109" s="140">
        <f t="shared" si="9"/>
        <v>0</v>
      </c>
      <c r="BL109" s="17" t="s">
        <v>86</v>
      </c>
      <c r="BM109" s="139" t="s">
        <v>426</v>
      </c>
    </row>
    <row r="110" spans="2:65" s="1" customFormat="1" ht="37.9" customHeight="1">
      <c r="B110" s="127"/>
      <c r="C110" s="128" t="s">
        <v>292</v>
      </c>
      <c r="D110" s="128" t="s">
        <v>143</v>
      </c>
      <c r="E110" s="129" t="s">
        <v>1614</v>
      </c>
      <c r="F110" s="130" t="s">
        <v>1615</v>
      </c>
      <c r="G110" s="131" t="s">
        <v>1355</v>
      </c>
      <c r="H110" s="132">
        <v>1</v>
      </c>
      <c r="I110" s="133"/>
      <c r="J110" s="134">
        <f t="shared" si="0"/>
        <v>0</v>
      </c>
      <c r="K110" s="130" t="s">
        <v>3</v>
      </c>
      <c r="L110" s="32"/>
      <c r="M110" s="135" t="s">
        <v>3</v>
      </c>
      <c r="N110" s="136" t="s">
        <v>43</v>
      </c>
      <c r="P110" s="137">
        <f t="shared" si="1"/>
        <v>0</v>
      </c>
      <c r="Q110" s="137">
        <v>0</v>
      </c>
      <c r="R110" s="137">
        <f t="shared" si="2"/>
        <v>0</v>
      </c>
      <c r="S110" s="137">
        <v>0</v>
      </c>
      <c r="T110" s="138">
        <f t="shared" si="3"/>
        <v>0</v>
      </c>
      <c r="AR110" s="139" t="s">
        <v>86</v>
      </c>
      <c r="AT110" s="139" t="s">
        <v>143</v>
      </c>
      <c r="AU110" s="139" t="s">
        <v>15</v>
      </c>
      <c r="AY110" s="17" t="s">
        <v>141</v>
      </c>
      <c r="BE110" s="140">
        <f t="shared" si="4"/>
        <v>0</v>
      </c>
      <c r="BF110" s="140">
        <f t="shared" si="5"/>
        <v>0</v>
      </c>
      <c r="BG110" s="140">
        <f t="shared" si="6"/>
        <v>0</v>
      </c>
      <c r="BH110" s="140">
        <f t="shared" si="7"/>
        <v>0</v>
      </c>
      <c r="BI110" s="140">
        <f t="shared" si="8"/>
        <v>0</v>
      </c>
      <c r="BJ110" s="17" t="s">
        <v>15</v>
      </c>
      <c r="BK110" s="140">
        <f t="shared" si="9"/>
        <v>0</v>
      </c>
      <c r="BL110" s="17" t="s">
        <v>86</v>
      </c>
      <c r="BM110" s="139" t="s">
        <v>436</v>
      </c>
    </row>
    <row r="111" spans="2:65" s="1" customFormat="1" ht="37.9" customHeight="1">
      <c r="B111" s="127"/>
      <c r="C111" s="128" t="s">
        <v>299</v>
      </c>
      <c r="D111" s="128" t="s">
        <v>143</v>
      </c>
      <c r="E111" s="129" t="s">
        <v>1616</v>
      </c>
      <c r="F111" s="130" t="s">
        <v>1617</v>
      </c>
      <c r="G111" s="131" t="s">
        <v>1355</v>
      </c>
      <c r="H111" s="132">
        <v>1</v>
      </c>
      <c r="I111" s="133"/>
      <c r="J111" s="134">
        <f t="shared" si="0"/>
        <v>0</v>
      </c>
      <c r="K111" s="130" t="s">
        <v>3</v>
      </c>
      <c r="L111" s="32"/>
      <c r="M111" s="135" t="s">
        <v>3</v>
      </c>
      <c r="N111" s="136" t="s">
        <v>43</v>
      </c>
      <c r="P111" s="137">
        <f t="shared" si="1"/>
        <v>0</v>
      </c>
      <c r="Q111" s="137">
        <v>0</v>
      </c>
      <c r="R111" s="137">
        <f t="shared" si="2"/>
        <v>0</v>
      </c>
      <c r="S111" s="137">
        <v>0</v>
      </c>
      <c r="T111" s="138">
        <f t="shared" si="3"/>
        <v>0</v>
      </c>
      <c r="AR111" s="139" t="s">
        <v>86</v>
      </c>
      <c r="AT111" s="139" t="s">
        <v>143</v>
      </c>
      <c r="AU111" s="139" t="s">
        <v>15</v>
      </c>
      <c r="AY111" s="17" t="s">
        <v>141</v>
      </c>
      <c r="BE111" s="140">
        <f t="shared" si="4"/>
        <v>0</v>
      </c>
      <c r="BF111" s="140">
        <f t="shared" si="5"/>
        <v>0</v>
      </c>
      <c r="BG111" s="140">
        <f t="shared" si="6"/>
        <v>0</v>
      </c>
      <c r="BH111" s="140">
        <f t="shared" si="7"/>
        <v>0</v>
      </c>
      <c r="BI111" s="140">
        <f t="shared" si="8"/>
        <v>0</v>
      </c>
      <c r="BJ111" s="17" t="s">
        <v>15</v>
      </c>
      <c r="BK111" s="140">
        <f t="shared" si="9"/>
        <v>0</v>
      </c>
      <c r="BL111" s="17" t="s">
        <v>86</v>
      </c>
      <c r="BM111" s="139" t="s">
        <v>446</v>
      </c>
    </row>
    <row r="112" spans="2:65" s="1" customFormat="1" ht="44.25" customHeight="1">
      <c r="B112" s="127"/>
      <c r="C112" s="128" t="s">
        <v>305</v>
      </c>
      <c r="D112" s="128" t="s">
        <v>143</v>
      </c>
      <c r="E112" s="129" t="s">
        <v>1618</v>
      </c>
      <c r="F112" s="130" t="s">
        <v>1619</v>
      </c>
      <c r="G112" s="131" t="s">
        <v>1355</v>
      </c>
      <c r="H112" s="132">
        <v>1</v>
      </c>
      <c r="I112" s="133"/>
      <c r="J112" s="134">
        <f t="shared" si="0"/>
        <v>0</v>
      </c>
      <c r="K112" s="130" t="s">
        <v>3</v>
      </c>
      <c r="L112" s="32"/>
      <c r="M112" s="135" t="s">
        <v>3</v>
      </c>
      <c r="N112" s="136" t="s">
        <v>43</v>
      </c>
      <c r="P112" s="137">
        <f t="shared" si="1"/>
        <v>0</v>
      </c>
      <c r="Q112" s="137">
        <v>0</v>
      </c>
      <c r="R112" s="137">
        <f t="shared" si="2"/>
        <v>0</v>
      </c>
      <c r="S112" s="137">
        <v>0</v>
      </c>
      <c r="T112" s="138">
        <f t="shared" si="3"/>
        <v>0</v>
      </c>
      <c r="AR112" s="139" t="s">
        <v>86</v>
      </c>
      <c r="AT112" s="139" t="s">
        <v>143</v>
      </c>
      <c r="AU112" s="139" t="s">
        <v>15</v>
      </c>
      <c r="AY112" s="17" t="s">
        <v>141</v>
      </c>
      <c r="BE112" s="140">
        <f t="shared" si="4"/>
        <v>0</v>
      </c>
      <c r="BF112" s="140">
        <f t="shared" si="5"/>
        <v>0</v>
      </c>
      <c r="BG112" s="140">
        <f t="shared" si="6"/>
        <v>0</v>
      </c>
      <c r="BH112" s="140">
        <f t="shared" si="7"/>
        <v>0</v>
      </c>
      <c r="BI112" s="140">
        <f t="shared" si="8"/>
        <v>0</v>
      </c>
      <c r="BJ112" s="17" t="s">
        <v>15</v>
      </c>
      <c r="BK112" s="140">
        <f t="shared" si="9"/>
        <v>0</v>
      </c>
      <c r="BL112" s="17" t="s">
        <v>86</v>
      </c>
      <c r="BM112" s="139" t="s">
        <v>159</v>
      </c>
    </row>
    <row r="113" spans="2:65" s="1" customFormat="1" ht="24.2" customHeight="1">
      <c r="B113" s="127"/>
      <c r="C113" s="128" t="s">
        <v>311</v>
      </c>
      <c r="D113" s="128" t="s">
        <v>143</v>
      </c>
      <c r="E113" s="129" t="s">
        <v>1620</v>
      </c>
      <c r="F113" s="130" t="s">
        <v>1621</v>
      </c>
      <c r="G113" s="131" t="s">
        <v>1355</v>
      </c>
      <c r="H113" s="132">
        <v>1</v>
      </c>
      <c r="I113" s="133"/>
      <c r="J113" s="134">
        <f t="shared" si="0"/>
        <v>0</v>
      </c>
      <c r="K113" s="130" t="s">
        <v>3</v>
      </c>
      <c r="L113" s="32"/>
      <c r="M113" s="135" t="s">
        <v>3</v>
      </c>
      <c r="N113" s="136" t="s">
        <v>43</v>
      </c>
      <c r="P113" s="137">
        <f t="shared" si="1"/>
        <v>0</v>
      </c>
      <c r="Q113" s="137">
        <v>0</v>
      </c>
      <c r="R113" s="137">
        <f t="shared" si="2"/>
        <v>0</v>
      </c>
      <c r="S113" s="137">
        <v>0</v>
      </c>
      <c r="T113" s="138">
        <f t="shared" si="3"/>
        <v>0</v>
      </c>
      <c r="AR113" s="139" t="s">
        <v>86</v>
      </c>
      <c r="AT113" s="139" t="s">
        <v>143</v>
      </c>
      <c r="AU113" s="139" t="s">
        <v>15</v>
      </c>
      <c r="AY113" s="17" t="s">
        <v>141</v>
      </c>
      <c r="BE113" s="140">
        <f t="shared" si="4"/>
        <v>0</v>
      </c>
      <c r="BF113" s="140">
        <f t="shared" si="5"/>
        <v>0</v>
      </c>
      <c r="BG113" s="140">
        <f t="shared" si="6"/>
        <v>0</v>
      </c>
      <c r="BH113" s="140">
        <f t="shared" si="7"/>
        <v>0</v>
      </c>
      <c r="BI113" s="140">
        <f t="shared" si="8"/>
        <v>0</v>
      </c>
      <c r="BJ113" s="17" t="s">
        <v>15</v>
      </c>
      <c r="BK113" s="140">
        <f t="shared" si="9"/>
        <v>0</v>
      </c>
      <c r="BL113" s="17" t="s">
        <v>86</v>
      </c>
      <c r="BM113" s="139" t="s">
        <v>487</v>
      </c>
    </row>
    <row r="114" spans="2:65" s="1" customFormat="1" ht="33" customHeight="1">
      <c r="B114" s="127"/>
      <c r="C114" s="128" t="s">
        <v>316</v>
      </c>
      <c r="D114" s="128" t="s">
        <v>143</v>
      </c>
      <c r="E114" s="129" t="s">
        <v>1622</v>
      </c>
      <c r="F114" s="130" t="s">
        <v>1623</v>
      </c>
      <c r="G114" s="131" t="s">
        <v>230</v>
      </c>
      <c r="H114" s="132">
        <v>119</v>
      </c>
      <c r="I114" s="133"/>
      <c r="J114" s="134">
        <f t="shared" si="0"/>
        <v>0</v>
      </c>
      <c r="K114" s="130" t="s">
        <v>3</v>
      </c>
      <c r="L114" s="32"/>
      <c r="M114" s="135" t="s">
        <v>3</v>
      </c>
      <c r="N114" s="136" t="s">
        <v>43</v>
      </c>
      <c r="P114" s="137">
        <f t="shared" si="1"/>
        <v>0</v>
      </c>
      <c r="Q114" s="137">
        <v>0</v>
      </c>
      <c r="R114" s="137">
        <f t="shared" si="2"/>
        <v>0</v>
      </c>
      <c r="S114" s="137">
        <v>0</v>
      </c>
      <c r="T114" s="138">
        <f t="shared" si="3"/>
        <v>0</v>
      </c>
      <c r="AR114" s="139" t="s">
        <v>86</v>
      </c>
      <c r="AT114" s="139" t="s">
        <v>143</v>
      </c>
      <c r="AU114" s="139" t="s">
        <v>15</v>
      </c>
      <c r="AY114" s="17" t="s">
        <v>141</v>
      </c>
      <c r="BE114" s="140">
        <f t="shared" si="4"/>
        <v>0</v>
      </c>
      <c r="BF114" s="140">
        <f t="shared" si="5"/>
        <v>0</v>
      </c>
      <c r="BG114" s="140">
        <f t="shared" si="6"/>
        <v>0</v>
      </c>
      <c r="BH114" s="140">
        <f t="shared" si="7"/>
        <v>0</v>
      </c>
      <c r="BI114" s="140">
        <f t="shared" si="8"/>
        <v>0</v>
      </c>
      <c r="BJ114" s="17" t="s">
        <v>15</v>
      </c>
      <c r="BK114" s="140">
        <f t="shared" si="9"/>
        <v>0</v>
      </c>
      <c r="BL114" s="17" t="s">
        <v>86</v>
      </c>
      <c r="BM114" s="139" t="s">
        <v>498</v>
      </c>
    </row>
    <row r="115" spans="2:65" s="1" customFormat="1" ht="16.5" customHeight="1">
      <c r="B115" s="127"/>
      <c r="C115" s="128" t="s">
        <v>324</v>
      </c>
      <c r="D115" s="128" t="s">
        <v>143</v>
      </c>
      <c r="E115" s="129" t="s">
        <v>1624</v>
      </c>
      <c r="F115" s="130" t="s">
        <v>1625</v>
      </c>
      <c r="G115" s="131" t="s">
        <v>1355</v>
      </c>
      <c r="H115" s="132">
        <v>1</v>
      </c>
      <c r="I115" s="133"/>
      <c r="J115" s="134">
        <f t="shared" si="0"/>
        <v>0</v>
      </c>
      <c r="K115" s="130" t="s">
        <v>3</v>
      </c>
      <c r="L115" s="32"/>
      <c r="M115" s="135" t="s">
        <v>3</v>
      </c>
      <c r="N115" s="136" t="s">
        <v>43</v>
      </c>
      <c r="P115" s="137">
        <f t="shared" si="1"/>
        <v>0</v>
      </c>
      <c r="Q115" s="137">
        <v>0</v>
      </c>
      <c r="R115" s="137">
        <f t="shared" si="2"/>
        <v>0</v>
      </c>
      <c r="S115" s="137">
        <v>0</v>
      </c>
      <c r="T115" s="138">
        <f t="shared" si="3"/>
        <v>0</v>
      </c>
      <c r="AR115" s="139" t="s">
        <v>86</v>
      </c>
      <c r="AT115" s="139" t="s">
        <v>143</v>
      </c>
      <c r="AU115" s="139" t="s">
        <v>15</v>
      </c>
      <c r="AY115" s="17" t="s">
        <v>141</v>
      </c>
      <c r="BE115" s="140">
        <f t="shared" si="4"/>
        <v>0</v>
      </c>
      <c r="BF115" s="140">
        <f t="shared" si="5"/>
        <v>0</v>
      </c>
      <c r="BG115" s="140">
        <f t="shared" si="6"/>
        <v>0</v>
      </c>
      <c r="BH115" s="140">
        <f t="shared" si="7"/>
        <v>0</v>
      </c>
      <c r="BI115" s="140">
        <f t="shared" si="8"/>
        <v>0</v>
      </c>
      <c r="BJ115" s="17" t="s">
        <v>15</v>
      </c>
      <c r="BK115" s="140">
        <f t="shared" si="9"/>
        <v>0</v>
      </c>
      <c r="BL115" s="17" t="s">
        <v>86</v>
      </c>
      <c r="BM115" s="139" t="s">
        <v>514</v>
      </c>
    </row>
    <row r="116" spans="2:65" s="1" customFormat="1" ht="16.5" customHeight="1">
      <c r="B116" s="127"/>
      <c r="C116" s="128" t="s">
        <v>330</v>
      </c>
      <c r="D116" s="128" t="s">
        <v>143</v>
      </c>
      <c r="E116" s="129" t="s">
        <v>1626</v>
      </c>
      <c r="F116" s="130" t="s">
        <v>1627</v>
      </c>
      <c r="G116" s="131" t="s">
        <v>1355</v>
      </c>
      <c r="H116" s="132">
        <v>2</v>
      </c>
      <c r="I116" s="133"/>
      <c r="J116" s="134">
        <f t="shared" si="0"/>
        <v>0</v>
      </c>
      <c r="K116" s="130" t="s">
        <v>3</v>
      </c>
      <c r="L116" s="32"/>
      <c r="M116" s="135" t="s">
        <v>3</v>
      </c>
      <c r="N116" s="136" t="s">
        <v>43</v>
      </c>
      <c r="P116" s="137">
        <f t="shared" si="1"/>
        <v>0</v>
      </c>
      <c r="Q116" s="137">
        <v>0</v>
      </c>
      <c r="R116" s="137">
        <f t="shared" si="2"/>
        <v>0</v>
      </c>
      <c r="S116" s="137">
        <v>0</v>
      </c>
      <c r="T116" s="138">
        <f t="shared" si="3"/>
        <v>0</v>
      </c>
      <c r="AR116" s="139" t="s">
        <v>86</v>
      </c>
      <c r="AT116" s="139" t="s">
        <v>143</v>
      </c>
      <c r="AU116" s="139" t="s">
        <v>15</v>
      </c>
      <c r="AY116" s="17" t="s">
        <v>141</v>
      </c>
      <c r="BE116" s="140">
        <f t="shared" si="4"/>
        <v>0</v>
      </c>
      <c r="BF116" s="140">
        <f t="shared" si="5"/>
        <v>0</v>
      </c>
      <c r="BG116" s="140">
        <f t="shared" si="6"/>
        <v>0</v>
      </c>
      <c r="BH116" s="140">
        <f t="shared" si="7"/>
        <v>0</v>
      </c>
      <c r="BI116" s="140">
        <f t="shared" si="8"/>
        <v>0</v>
      </c>
      <c r="BJ116" s="17" t="s">
        <v>15</v>
      </c>
      <c r="BK116" s="140">
        <f t="shared" si="9"/>
        <v>0</v>
      </c>
      <c r="BL116" s="17" t="s">
        <v>86</v>
      </c>
      <c r="BM116" s="139" t="s">
        <v>530</v>
      </c>
    </row>
    <row r="117" spans="2:65" s="1" customFormat="1" ht="16.5" customHeight="1">
      <c r="B117" s="127"/>
      <c r="C117" s="128" t="s">
        <v>337</v>
      </c>
      <c r="D117" s="128" t="s">
        <v>143</v>
      </c>
      <c r="E117" s="129" t="s">
        <v>1628</v>
      </c>
      <c r="F117" s="130" t="s">
        <v>1629</v>
      </c>
      <c r="G117" s="131" t="s">
        <v>1355</v>
      </c>
      <c r="H117" s="132">
        <v>3</v>
      </c>
      <c r="I117" s="133"/>
      <c r="J117" s="134">
        <f t="shared" si="0"/>
        <v>0</v>
      </c>
      <c r="K117" s="130" t="s">
        <v>3</v>
      </c>
      <c r="L117" s="32"/>
      <c r="M117" s="135" t="s">
        <v>3</v>
      </c>
      <c r="N117" s="136" t="s">
        <v>43</v>
      </c>
      <c r="P117" s="137">
        <f t="shared" si="1"/>
        <v>0</v>
      </c>
      <c r="Q117" s="137">
        <v>0</v>
      </c>
      <c r="R117" s="137">
        <f t="shared" si="2"/>
        <v>0</v>
      </c>
      <c r="S117" s="137">
        <v>0</v>
      </c>
      <c r="T117" s="138">
        <f t="shared" si="3"/>
        <v>0</v>
      </c>
      <c r="AR117" s="139" t="s">
        <v>86</v>
      </c>
      <c r="AT117" s="139" t="s">
        <v>143</v>
      </c>
      <c r="AU117" s="139" t="s">
        <v>15</v>
      </c>
      <c r="AY117" s="17" t="s">
        <v>141</v>
      </c>
      <c r="BE117" s="140">
        <f t="shared" si="4"/>
        <v>0</v>
      </c>
      <c r="BF117" s="140">
        <f t="shared" si="5"/>
        <v>0</v>
      </c>
      <c r="BG117" s="140">
        <f t="shared" si="6"/>
        <v>0</v>
      </c>
      <c r="BH117" s="140">
        <f t="shared" si="7"/>
        <v>0</v>
      </c>
      <c r="BI117" s="140">
        <f t="shared" si="8"/>
        <v>0</v>
      </c>
      <c r="BJ117" s="17" t="s">
        <v>15</v>
      </c>
      <c r="BK117" s="140">
        <f t="shared" si="9"/>
        <v>0</v>
      </c>
      <c r="BL117" s="17" t="s">
        <v>86</v>
      </c>
      <c r="BM117" s="139" t="s">
        <v>541</v>
      </c>
    </row>
    <row r="118" spans="2:65" s="1" customFormat="1" ht="16.5" customHeight="1">
      <c r="B118" s="127"/>
      <c r="C118" s="128" t="s">
        <v>342</v>
      </c>
      <c r="D118" s="128" t="s">
        <v>143</v>
      </c>
      <c r="E118" s="129" t="s">
        <v>1630</v>
      </c>
      <c r="F118" s="130" t="s">
        <v>1631</v>
      </c>
      <c r="G118" s="131" t="s">
        <v>1355</v>
      </c>
      <c r="H118" s="132">
        <v>5</v>
      </c>
      <c r="I118" s="133"/>
      <c r="J118" s="134">
        <f t="shared" si="0"/>
        <v>0</v>
      </c>
      <c r="K118" s="130" t="s">
        <v>3</v>
      </c>
      <c r="L118" s="32"/>
      <c r="M118" s="135" t="s">
        <v>3</v>
      </c>
      <c r="N118" s="136" t="s">
        <v>43</v>
      </c>
      <c r="P118" s="137">
        <f t="shared" si="1"/>
        <v>0</v>
      </c>
      <c r="Q118" s="137">
        <v>0</v>
      </c>
      <c r="R118" s="137">
        <f t="shared" si="2"/>
        <v>0</v>
      </c>
      <c r="S118" s="137">
        <v>0</v>
      </c>
      <c r="T118" s="138">
        <f t="shared" si="3"/>
        <v>0</v>
      </c>
      <c r="AR118" s="139" t="s">
        <v>86</v>
      </c>
      <c r="AT118" s="139" t="s">
        <v>143</v>
      </c>
      <c r="AU118" s="139" t="s">
        <v>15</v>
      </c>
      <c r="AY118" s="17" t="s">
        <v>141</v>
      </c>
      <c r="BE118" s="140">
        <f t="shared" si="4"/>
        <v>0</v>
      </c>
      <c r="BF118" s="140">
        <f t="shared" si="5"/>
        <v>0</v>
      </c>
      <c r="BG118" s="140">
        <f t="shared" si="6"/>
        <v>0</v>
      </c>
      <c r="BH118" s="140">
        <f t="shared" si="7"/>
        <v>0</v>
      </c>
      <c r="BI118" s="140">
        <f t="shared" si="8"/>
        <v>0</v>
      </c>
      <c r="BJ118" s="17" t="s">
        <v>15</v>
      </c>
      <c r="BK118" s="140">
        <f t="shared" si="9"/>
        <v>0</v>
      </c>
      <c r="BL118" s="17" t="s">
        <v>86</v>
      </c>
      <c r="BM118" s="139" t="s">
        <v>414</v>
      </c>
    </row>
    <row r="119" spans="2:65" s="1" customFormat="1" ht="16.5" customHeight="1">
      <c r="B119" s="127"/>
      <c r="C119" s="128" t="s">
        <v>347</v>
      </c>
      <c r="D119" s="128" t="s">
        <v>143</v>
      </c>
      <c r="E119" s="129" t="s">
        <v>1632</v>
      </c>
      <c r="F119" s="130" t="s">
        <v>1633</v>
      </c>
      <c r="G119" s="131" t="s">
        <v>1634</v>
      </c>
      <c r="H119" s="132">
        <v>5</v>
      </c>
      <c r="I119" s="133"/>
      <c r="J119" s="134">
        <f t="shared" si="0"/>
        <v>0</v>
      </c>
      <c r="K119" s="130" t="s">
        <v>3</v>
      </c>
      <c r="L119" s="32"/>
      <c r="M119" s="135" t="s">
        <v>3</v>
      </c>
      <c r="N119" s="136" t="s">
        <v>43</v>
      </c>
      <c r="P119" s="137">
        <f t="shared" si="1"/>
        <v>0</v>
      </c>
      <c r="Q119" s="137">
        <v>0</v>
      </c>
      <c r="R119" s="137">
        <f t="shared" si="2"/>
        <v>0</v>
      </c>
      <c r="S119" s="137">
        <v>0</v>
      </c>
      <c r="T119" s="138">
        <f t="shared" si="3"/>
        <v>0</v>
      </c>
      <c r="AR119" s="139" t="s">
        <v>86</v>
      </c>
      <c r="AT119" s="139" t="s">
        <v>143</v>
      </c>
      <c r="AU119" s="139" t="s">
        <v>15</v>
      </c>
      <c r="AY119" s="17" t="s">
        <v>141</v>
      </c>
      <c r="BE119" s="140">
        <f t="shared" si="4"/>
        <v>0</v>
      </c>
      <c r="BF119" s="140">
        <f t="shared" si="5"/>
        <v>0</v>
      </c>
      <c r="BG119" s="140">
        <f t="shared" si="6"/>
        <v>0</v>
      </c>
      <c r="BH119" s="140">
        <f t="shared" si="7"/>
        <v>0</v>
      </c>
      <c r="BI119" s="140">
        <f t="shared" si="8"/>
        <v>0</v>
      </c>
      <c r="BJ119" s="17" t="s">
        <v>15</v>
      </c>
      <c r="BK119" s="140">
        <f t="shared" si="9"/>
        <v>0</v>
      </c>
      <c r="BL119" s="17" t="s">
        <v>86</v>
      </c>
      <c r="BM119" s="139" t="s">
        <v>561</v>
      </c>
    </row>
    <row r="120" spans="2:65" s="1" customFormat="1" ht="16.5" customHeight="1">
      <c r="B120" s="127"/>
      <c r="C120" s="128" t="s">
        <v>352</v>
      </c>
      <c r="D120" s="128" t="s">
        <v>143</v>
      </c>
      <c r="E120" s="129" t="s">
        <v>1635</v>
      </c>
      <c r="F120" s="130" t="s">
        <v>687</v>
      </c>
      <c r="G120" s="131" t="s">
        <v>1063</v>
      </c>
      <c r="H120" s="132">
        <v>1</v>
      </c>
      <c r="I120" s="133"/>
      <c r="J120" s="134">
        <f t="shared" si="0"/>
        <v>0</v>
      </c>
      <c r="K120" s="130" t="s">
        <v>3</v>
      </c>
      <c r="L120" s="32"/>
      <c r="M120" s="135" t="s">
        <v>3</v>
      </c>
      <c r="N120" s="136" t="s">
        <v>43</v>
      </c>
      <c r="P120" s="137">
        <f t="shared" si="1"/>
        <v>0</v>
      </c>
      <c r="Q120" s="137">
        <v>0</v>
      </c>
      <c r="R120" s="137">
        <f t="shared" si="2"/>
        <v>0</v>
      </c>
      <c r="S120" s="137">
        <v>0</v>
      </c>
      <c r="T120" s="138">
        <f t="shared" si="3"/>
        <v>0</v>
      </c>
      <c r="AR120" s="139" t="s">
        <v>86</v>
      </c>
      <c r="AT120" s="139" t="s">
        <v>143</v>
      </c>
      <c r="AU120" s="139" t="s">
        <v>15</v>
      </c>
      <c r="AY120" s="17" t="s">
        <v>141</v>
      </c>
      <c r="BE120" s="140">
        <f t="shared" si="4"/>
        <v>0</v>
      </c>
      <c r="BF120" s="140">
        <f t="shared" si="5"/>
        <v>0</v>
      </c>
      <c r="BG120" s="140">
        <f t="shared" si="6"/>
        <v>0</v>
      </c>
      <c r="BH120" s="140">
        <f t="shared" si="7"/>
        <v>0</v>
      </c>
      <c r="BI120" s="140">
        <f t="shared" si="8"/>
        <v>0</v>
      </c>
      <c r="BJ120" s="17" t="s">
        <v>15</v>
      </c>
      <c r="BK120" s="140">
        <f t="shared" si="9"/>
        <v>0</v>
      </c>
      <c r="BL120" s="17" t="s">
        <v>86</v>
      </c>
      <c r="BM120" s="139" t="s">
        <v>593</v>
      </c>
    </row>
    <row r="121" spans="2:65" s="1" customFormat="1" ht="16.5" customHeight="1">
      <c r="B121" s="127"/>
      <c r="C121" s="128" t="s">
        <v>360</v>
      </c>
      <c r="D121" s="128" t="s">
        <v>143</v>
      </c>
      <c r="E121" s="129" t="s">
        <v>1636</v>
      </c>
      <c r="F121" s="130" t="s">
        <v>1637</v>
      </c>
      <c r="G121" s="131" t="s">
        <v>230</v>
      </c>
      <c r="H121" s="132">
        <v>12</v>
      </c>
      <c r="I121" s="133"/>
      <c r="J121" s="134">
        <f t="shared" si="0"/>
        <v>0</v>
      </c>
      <c r="K121" s="130" t="s">
        <v>3</v>
      </c>
      <c r="L121" s="32"/>
      <c r="M121" s="135" t="s">
        <v>3</v>
      </c>
      <c r="N121" s="136" t="s">
        <v>43</v>
      </c>
      <c r="P121" s="137">
        <f t="shared" si="1"/>
        <v>0</v>
      </c>
      <c r="Q121" s="137">
        <v>0</v>
      </c>
      <c r="R121" s="137">
        <f t="shared" si="2"/>
        <v>0</v>
      </c>
      <c r="S121" s="137">
        <v>0</v>
      </c>
      <c r="T121" s="138">
        <f t="shared" si="3"/>
        <v>0</v>
      </c>
      <c r="AR121" s="139" t="s">
        <v>86</v>
      </c>
      <c r="AT121" s="139" t="s">
        <v>143</v>
      </c>
      <c r="AU121" s="139" t="s">
        <v>15</v>
      </c>
      <c r="AY121" s="17" t="s">
        <v>141</v>
      </c>
      <c r="BE121" s="140">
        <f t="shared" si="4"/>
        <v>0</v>
      </c>
      <c r="BF121" s="140">
        <f t="shared" si="5"/>
        <v>0</v>
      </c>
      <c r="BG121" s="140">
        <f t="shared" si="6"/>
        <v>0</v>
      </c>
      <c r="BH121" s="140">
        <f t="shared" si="7"/>
        <v>0</v>
      </c>
      <c r="BI121" s="140">
        <f t="shared" si="8"/>
        <v>0</v>
      </c>
      <c r="BJ121" s="17" t="s">
        <v>15</v>
      </c>
      <c r="BK121" s="140">
        <f t="shared" si="9"/>
        <v>0</v>
      </c>
      <c r="BL121" s="17" t="s">
        <v>86</v>
      </c>
      <c r="BM121" s="139" t="s">
        <v>604</v>
      </c>
    </row>
    <row r="122" spans="2:65" s="1" customFormat="1" ht="16.5" customHeight="1">
      <c r="B122" s="127"/>
      <c r="C122" s="128" t="s">
        <v>365</v>
      </c>
      <c r="D122" s="128" t="s">
        <v>143</v>
      </c>
      <c r="E122" s="129" t="s">
        <v>1638</v>
      </c>
      <c r="F122" s="130" t="s">
        <v>1639</v>
      </c>
      <c r="G122" s="131" t="s">
        <v>230</v>
      </c>
      <c r="H122" s="132">
        <v>16</v>
      </c>
      <c r="I122" s="133"/>
      <c r="J122" s="134">
        <f t="shared" si="0"/>
        <v>0</v>
      </c>
      <c r="K122" s="130" t="s">
        <v>3</v>
      </c>
      <c r="L122" s="32"/>
      <c r="M122" s="135" t="s">
        <v>3</v>
      </c>
      <c r="N122" s="136" t="s">
        <v>43</v>
      </c>
      <c r="P122" s="137">
        <f t="shared" si="1"/>
        <v>0</v>
      </c>
      <c r="Q122" s="137">
        <v>0</v>
      </c>
      <c r="R122" s="137">
        <f t="shared" si="2"/>
        <v>0</v>
      </c>
      <c r="S122" s="137">
        <v>0</v>
      </c>
      <c r="T122" s="138">
        <f t="shared" si="3"/>
        <v>0</v>
      </c>
      <c r="AR122" s="139" t="s">
        <v>86</v>
      </c>
      <c r="AT122" s="139" t="s">
        <v>143</v>
      </c>
      <c r="AU122" s="139" t="s">
        <v>15</v>
      </c>
      <c r="AY122" s="17" t="s">
        <v>141</v>
      </c>
      <c r="BE122" s="140">
        <f t="shared" si="4"/>
        <v>0</v>
      </c>
      <c r="BF122" s="140">
        <f t="shared" si="5"/>
        <v>0</v>
      </c>
      <c r="BG122" s="140">
        <f t="shared" si="6"/>
        <v>0</v>
      </c>
      <c r="BH122" s="140">
        <f t="shared" si="7"/>
        <v>0</v>
      </c>
      <c r="BI122" s="140">
        <f t="shared" si="8"/>
        <v>0</v>
      </c>
      <c r="BJ122" s="17" t="s">
        <v>15</v>
      </c>
      <c r="BK122" s="140">
        <f t="shared" si="9"/>
        <v>0</v>
      </c>
      <c r="BL122" s="17" t="s">
        <v>86</v>
      </c>
      <c r="BM122" s="139" t="s">
        <v>614</v>
      </c>
    </row>
    <row r="123" spans="2:65" s="1" customFormat="1" ht="16.5" customHeight="1">
      <c r="B123" s="127"/>
      <c r="C123" s="128" t="s">
        <v>370</v>
      </c>
      <c r="D123" s="128" t="s">
        <v>143</v>
      </c>
      <c r="E123" s="129" t="s">
        <v>1640</v>
      </c>
      <c r="F123" s="130" t="s">
        <v>1641</v>
      </c>
      <c r="G123" s="131" t="s">
        <v>1355</v>
      </c>
      <c r="H123" s="132">
        <v>5</v>
      </c>
      <c r="I123" s="133"/>
      <c r="J123" s="134">
        <f t="shared" si="0"/>
        <v>0</v>
      </c>
      <c r="K123" s="130" t="s">
        <v>3</v>
      </c>
      <c r="L123" s="32"/>
      <c r="M123" s="135" t="s">
        <v>3</v>
      </c>
      <c r="N123" s="136" t="s">
        <v>43</v>
      </c>
      <c r="P123" s="137">
        <f t="shared" si="1"/>
        <v>0</v>
      </c>
      <c r="Q123" s="137">
        <v>0</v>
      </c>
      <c r="R123" s="137">
        <f t="shared" si="2"/>
        <v>0</v>
      </c>
      <c r="S123" s="137">
        <v>0</v>
      </c>
      <c r="T123" s="138">
        <f t="shared" si="3"/>
        <v>0</v>
      </c>
      <c r="AR123" s="139" t="s">
        <v>86</v>
      </c>
      <c r="AT123" s="139" t="s">
        <v>143</v>
      </c>
      <c r="AU123" s="139" t="s">
        <v>15</v>
      </c>
      <c r="AY123" s="17" t="s">
        <v>141</v>
      </c>
      <c r="BE123" s="140">
        <f t="shared" si="4"/>
        <v>0</v>
      </c>
      <c r="BF123" s="140">
        <f t="shared" si="5"/>
        <v>0</v>
      </c>
      <c r="BG123" s="140">
        <f t="shared" si="6"/>
        <v>0</v>
      </c>
      <c r="BH123" s="140">
        <f t="shared" si="7"/>
        <v>0</v>
      </c>
      <c r="BI123" s="140">
        <f t="shared" si="8"/>
        <v>0</v>
      </c>
      <c r="BJ123" s="17" t="s">
        <v>15</v>
      </c>
      <c r="BK123" s="140">
        <f t="shared" si="9"/>
        <v>0</v>
      </c>
      <c r="BL123" s="17" t="s">
        <v>86</v>
      </c>
      <c r="BM123" s="139" t="s">
        <v>628</v>
      </c>
    </row>
    <row r="124" spans="2:65" s="1" customFormat="1" ht="16.5" customHeight="1">
      <c r="B124" s="127"/>
      <c r="C124" s="128" t="s">
        <v>375</v>
      </c>
      <c r="D124" s="128" t="s">
        <v>143</v>
      </c>
      <c r="E124" s="129" t="s">
        <v>1642</v>
      </c>
      <c r="F124" s="130" t="s">
        <v>1643</v>
      </c>
      <c r="G124" s="131" t="s">
        <v>1355</v>
      </c>
      <c r="H124" s="132">
        <v>4</v>
      </c>
      <c r="I124" s="133"/>
      <c r="J124" s="134">
        <f t="shared" si="0"/>
        <v>0</v>
      </c>
      <c r="K124" s="130" t="s">
        <v>3</v>
      </c>
      <c r="L124" s="32"/>
      <c r="M124" s="135" t="s">
        <v>3</v>
      </c>
      <c r="N124" s="136" t="s">
        <v>43</v>
      </c>
      <c r="P124" s="137">
        <f t="shared" si="1"/>
        <v>0</v>
      </c>
      <c r="Q124" s="137">
        <v>0</v>
      </c>
      <c r="R124" s="137">
        <f t="shared" si="2"/>
        <v>0</v>
      </c>
      <c r="S124" s="137">
        <v>0</v>
      </c>
      <c r="T124" s="138">
        <f t="shared" si="3"/>
        <v>0</v>
      </c>
      <c r="AR124" s="139" t="s">
        <v>86</v>
      </c>
      <c r="AT124" s="139" t="s">
        <v>143</v>
      </c>
      <c r="AU124" s="139" t="s">
        <v>15</v>
      </c>
      <c r="AY124" s="17" t="s">
        <v>141</v>
      </c>
      <c r="BE124" s="140">
        <f t="shared" si="4"/>
        <v>0</v>
      </c>
      <c r="BF124" s="140">
        <f t="shared" si="5"/>
        <v>0</v>
      </c>
      <c r="BG124" s="140">
        <f t="shared" si="6"/>
        <v>0</v>
      </c>
      <c r="BH124" s="140">
        <f t="shared" si="7"/>
        <v>0</v>
      </c>
      <c r="BI124" s="140">
        <f t="shared" si="8"/>
        <v>0</v>
      </c>
      <c r="BJ124" s="17" t="s">
        <v>15</v>
      </c>
      <c r="BK124" s="140">
        <f t="shared" si="9"/>
        <v>0</v>
      </c>
      <c r="BL124" s="17" t="s">
        <v>86</v>
      </c>
      <c r="BM124" s="139" t="s">
        <v>641</v>
      </c>
    </row>
    <row r="125" spans="2:65" s="1" customFormat="1" ht="16.5" customHeight="1">
      <c r="B125" s="127"/>
      <c r="C125" s="128" t="s">
        <v>380</v>
      </c>
      <c r="D125" s="128" t="s">
        <v>143</v>
      </c>
      <c r="E125" s="129" t="s">
        <v>1644</v>
      </c>
      <c r="F125" s="130" t="s">
        <v>1645</v>
      </c>
      <c r="G125" s="131" t="s">
        <v>1355</v>
      </c>
      <c r="H125" s="132">
        <v>10</v>
      </c>
      <c r="I125" s="133"/>
      <c r="J125" s="134">
        <f t="shared" si="0"/>
        <v>0</v>
      </c>
      <c r="K125" s="130" t="s">
        <v>3</v>
      </c>
      <c r="L125" s="32"/>
      <c r="M125" s="135" t="s">
        <v>3</v>
      </c>
      <c r="N125" s="136" t="s">
        <v>43</v>
      </c>
      <c r="P125" s="137">
        <f t="shared" si="1"/>
        <v>0</v>
      </c>
      <c r="Q125" s="137">
        <v>0</v>
      </c>
      <c r="R125" s="137">
        <f t="shared" si="2"/>
        <v>0</v>
      </c>
      <c r="S125" s="137">
        <v>0</v>
      </c>
      <c r="T125" s="138">
        <f t="shared" si="3"/>
        <v>0</v>
      </c>
      <c r="AR125" s="139" t="s">
        <v>86</v>
      </c>
      <c r="AT125" s="139" t="s">
        <v>143</v>
      </c>
      <c r="AU125" s="139" t="s">
        <v>15</v>
      </c>
      <c r="AY125" s="17" t="s">
        <v>141</v>
      </c>
      <c r="BE125" s="140">
        <f t="shared" si="4"/>
        <v>0</v>
      </c>
      <c r="BF125" s="140">
        <f t="shared" si="5"/>
        <v>0</v>
      </c>
      <c r="BG125" s="140">
        <f t="shared" si="6"/>
        <v>0</v>
      </c>
      <c r="BH125" s="140">
        <f t="shared" si="7"/>
        <v>0</v>
      </c>
      <c r="BI125" s="140">
        <f t="shared" si="8"/>
        <v>0</v>
      </c>
      <c r="BJ125" s="17" t="s">
        <v>15</v>
      </c>
      <c r="BK125" s="140">
        <f t="shared" si="9"/>
        <v>0</v>
      </c>
      <c r="BL125" s="17" t="s">
        <v>86</v>
      </c>
      <c r="BM125" s="139" t="s">
        <v>652</v>
      </c>
    </row>
    <row r="126" spans="2:63" s="11" customFormat="1" ht="25.9" customHeight="1">
      <c r="B126" s="115"/>
      <c r="D126" s="116" t="s">
        <v>71</v>
      </c>
      <c r="E126" s="117" t="s">
        <v>1646</v>
      </c>
      <c r="F126" s="117" t="s">
        <v>1647</v>
      </c>
      <c r="I126" s="118"/>
      <c r="J126" s="119">
        <f>BK126</f>
        <v>0</v>
      </c>
      <c r="L126" s="115"/>
      <c r="M126" s="120"/>
      <c r="P126" s="121">
        <f>SUM(P127:P138)</f>
        <v>0</v>
      </c>
      <c r="R126" s="121">
        <f>SUM(R127:R138)</f>
        <v>0</v>
      </c>
      <c r="T126" s="122">
        <f>SUM(T127:T138)</f>
        <v>0</v>
      </c>
      <c r="AR126" s="116" t="s">
        <v>15</v>
      </c>
      <c r="AT126" s="123" t="s">
        <v>71</v>
      </c>
      <c r="AU126" s="123" t="s">
        <v>72</v>
      </c>
      <c r="AY126" s="116" t="s">
        <v>141</v>
      </c>
      <c r="BK126" s="124">
        <f>SUM(BK127:BK138)</f>
        <v>0</v>
      </c>
    </row>
    <row r="127" spans="2:65" s="1" customFormat="1" ht="37.9" customHeight="1">
      <c r="B127" s="127"/>
      <c r="C127" s="128" t="s">
        <v>388</v>
      </c>
      <c r="D127" s="128" t="s">
        <v>143</v>
      </c>
      <c r="E127" s="129" t="s">
        <v>1648</v>
      </c>
      <c r="F127" s="130" t="s">
        <v>1649</v>
      </c>
      <c r="G127" s="131" t="s">
        <v>230</v>
      </c>
      <c r="H127" s="132">
        <v>60</v>
      </c>
      <c r="I127" s="133"/>
      <c r="J127" s="134">
        <f aca="true" t="shared" si="10" ref="J127:J138">ROUND(I127*H127,2)</f>
        <v>0</v>
      </c>
      <c r="K127" s="130" t="s">
        <v>3</v>
      </c>
      <c r="L127" s="32"/>
      <c r="M127" s="135" t="s">
        <v>3</v>
      </c>
      <c r="N127" s="136" t="s">
        <v>43</v>
      </c>
      <c r="P127" s="137">
        <f aca="true" t="shared" si="11" ref="P127:P138">O127*H127</f>
        <v>0</v>
      </c>
      <c r="Q127" s="137">
        <v>0</v>
      </c>
      <c r="R127" s="137">
        <f aca="true" t="shared" si="12" ref="R127:R138">Q127*H127</f>
        <v>0</v>
      </c>
      <c r="S127" s="137">
        <v>0</v>
      </c>
      <c r="T127" s="138">
        <f aca="true" t="shared" si="13" ref="T127:T138">S127*H127</f>
        <v>0</v>
      </c>
      <c r="AR127" s="139" t="s">
        <v>86</v>
      </c>
      <c r="AT127" s="139" t="s">
        <v>143</v>
      </c>
      <c r="AU127" s="139" t="s">
        <v>15</v>
      </c>
      <c r="AY127" s="17" t="s">
        <v>141</v>
      </c>
      <c r="BE127" s="140">
        <f aca="true" t="shared" si="14" ref="BE127:BE138">IF(N127="základní",J127,0)</f>
        <v>0</v>
      </c>
      <c r="BF127" s="140">
        <f aca="true" t="shared" si="15" ref="BF127:BF138">IF(N127="snížená",J127,0)</f>
        <v>0</v>
      </c>
      <c r="BG127" s="140">
        <f aca="true" t="shared" si="16" ref="BG127:BG138">IF(N127="zákl. přenesená",J127,0)</f>
        <v>0</v>
      </c>
      <c r="BH127" s="140">
        <f aca="true" t="shared" si="17" ref="BH127:BH138">IF(N127="sníž. přenesená",J127,0)</f>
        <v>0</v>
      </c>
      <c r="BI127" s="140">
        <f aca="true" t="shared" si="18" ref="BI127:BI138">IF(N127="nulová",J127,0)</f>
        <v>0</v>
      </c>
      <c r="BJ127" s="17" t="s">
        <v>15</v>
      </c>
      <c r="BK127" s="140">
        <f aca="true" t="shared" si="19" ref="BK127:BK138">ROUND(I127*H127,2)</f>
        <v>0</v>
      </c>
      <c r="BL127" s="17" t="s">
        <v>86</v>
      </c>
      <c r="BM127" s="139" t="s">
        <v>665</v>
      </c>
    </row>
    <row r="128" spans="2:65" s="1" customFormat="1" ht="37.9" customHeight="1">
      <c r="B128" s="127"/>
      <c r="C128" s="128" t="s">
        <v>395</v>
      </c>
      <c r="D128" s="128" t="s">
        <v>143</v>
      </c>
      <c r="E128" s="129" t="s">
        <v>1650</v>
      </c>
      <c r="F128" s="130" t="s">
        <v>1651</v>
      </c>
      <c r="G128" s="131" t="s">
        <v>230</v>
      </c>
      <c r="H128" s="132">
        <v>22</v>
      </c>
      <c r="I128" s="133"/>
      <c r="J128" s="134">
        <f t="shared" si="10"/>
        <v>0</v>
      </c>
      <c r="K128" s="130" t="s">
        <v>3</v>
      </c>
      <c r="L128" s="32"/>
      <c r="M128" s="135" t="s">
        <v>3</v>
      </c>
      <c r="N128" s="136" t="s">
        <v>43</v>
      </c>
      <c r="P128" s="137">
        <f t="shared" si="11"/>
        <v>0</v>
      </c>
      <c r="Q128" s="137">
        <v>0</v>
      </c>
      <c r="R128" s="137">
        <f t="shared" si="12"/>
        <v>0</v>
      </c>
      <c r="S128" s="137">
        <v>0</v>
      </c>
      <c r="T128" s="138">
        <f t="shared" si="13"/>
        <v>0</v>
      </c>
      <c r="AR128" s="139" t="s">
        <v>86</v>
      </c>
      <c r="AT128" s="139" t="s">
        <v>143</v>
      </c>
      <c r="AU128" s="139" t="s">
        <v>15</v>
      </c>
      <c r="AY128" s="17" t="s">
        <v>141</v>
      </c>
      <c r="BE128" s="140">
        <f t="shared" si="14"/>
        <v>0</v>
      </c>
      <c r="BF128" s="140">
        <f t="shared" si="15"/>
        <v>0</v>
      </c>
      <c r="BG128" s="140">
        <f t="shared" si="16"/>
        <v>0</v>
      </c>
      <c r="BH128" s="140">
        <f t="shared" si="17"/>
        <v>0</v>
      </c>
      <c r="BI128" s="140">
        <f t="shared" si="18"/>
        <v>0</v>
      </c>
      <c r="BJ128" s="17" t="s">
        <v>15</v>
      </c>
      <c r="BK128" s="140">
        <f t="shared" si="19"/>
        <v>0</v>
      </c>
      <c r="BL128" s="17" t="s">
        <v>86</v>
      </c>
      <c r="BM128" s="139" t="s">
        <v>675</v>
      </c>
    </row>
    <row r="129" spans="2:65" s="1" customFormat="1" ht="37.9" customHeight="1">
      <c r="B129" s="127"/>
      <c r="C129" s="128" t="s">
        <v>408</v>
      </c>
      <c r="D129" s="128" t="s">
        <v>143</v>
      </c>
      <c r="E129" s="129" t="s">
        <v>1652</v>
      </c>
      <c r="F129" s="130" t="s">
        <v>1653</v>
      </c>
      <c r="G129" s="131" t="s">
        <v>1355</v>
      </c>
      <c r="H129" s="132">
        <v>3</v>
      </c>
      <c r="I129" s="133"/>
      <c r="J129" s="134">
        <f t="shared" si="10"/>
        <v>0</v>
      </c>
      <c r="K129" s="130" t="s">
        <v>3</v>
      </c>
      <c r="L129" s="32"/>
      <c r="M129" s="135" t="s">
        <v>3</v>
      </c>
      <c r="N129" s="136" t="s">
        <v>43</v>
      </c>
      <c r="P129" s="137">
        <f t="shared" si="11"/>
        <v>0</v>
      </c>
      <c r="Q129" s="137">
        <v>0</v>
      </c>
      <c r="R129" s="137">
        <f t="shared" si="12"/>
        <v>0</v>
      </c>
      <c r="S129" s="137">
        <v>0</v>
      </c>
      <c r="T129" s="138">
        <f t="shared" si="13"/>
        <v>0</v>
      </c>
      <c r="AR129" s="139" t="s">
        <v>86</v>
      </c>
      <c r="AT129" s="139" t="s">
        <v>143</v>
      </c>
      <c r="AU129" s="139" t="s">
        <v>15</v>
      </c>
      <c r="AY129" s="17" t="s">
        <v>141</v>
      </c>
      <c r="BE129" s="140">
        <f t="shared" si="14"/>
        <v>0</v>
      </c>
      <c r="BF129" s="140">
        <f t="shared" si="15"/>
        <v>0</v>
      </c>
      <c r="BG129" s="140">
        <f t="shared" si="16"/>
        <v>0</v>
      </c>
      <c r="BH129" s="140">
        <f t="shared" si="17"/>
        <v>0</v>
      </c>
      <c r="BI129" s="140">
        <f t="shared" si="18"/>
        <v>0</v>
      </c>
      <c r="BJ129" s="17" t="s">
        <v>15</v>
      </c>
      <c r="BK129" s="140">
        <f t="shared" si="19"/>
        <v>0</v>
      </c>
      <c r="BL129" s="17" t="s">
        <v>86</v>
      </c>
      <c r="BM129" s="139" t="s">
        <v>688</v>
      </c>
    </row>
    <row r="130" spans="2:65" s="1" customFormat="1" ht="33" customHeight="1">
      <c r="B130" s="127"/>
      <c r="C130" s="128" t="s">
        <v>416</v>
      </c>
      <c r="D130" s="128" t="s">
        <v>143</v>
      </c>
      <c r="E130" s="129" t="s">
        <v>1654</v>
      </c>
      <c r="F130" s="130" t="s">
        <v>1655</v>
      </c>
      <c r="G130" s="131" t="s">
        <v>230</v>
      </c>
      <c r="H130" s="132">
        <v>17</v>
      </c>
      <c r="I130" s="133"/>
      <c r="J130" s="134">
        <f t="shared" si="10"/>
        <v>0</v>
      </c>
      <c r="K130" s="130" t="s">
        <v>3</v>
      </c>
      <c r="L130" s="32"/>
      <c r="M130" s="135" t="s">
        <v>3</v>
      </c>
      <c r="N130" s="136" t="s">
        <v>43</v>
      </c>
      <c r="P130" s="137">
        <f t="shared" si="11"/>
        <v>0</v>
      </c>
      <c r="Q130" s="137">
        <v>0</v>
      </c>
      <c r="R130" s="137">
        <f t="shared" si="12"/>
        <v>0</v>
      </c>
      <c r="S130" s="137">
        <v>0</v>
      </c>
      <c r="T130" s="138">
        <f t="shared" si="13"/>
        <v>0</v>
      </c>
      <c r="AR130" s="139" t="s">
        <v>86</v>
      </c>
      <c r="AT130" s="139" t="s">
        <v>143</v>
      </c>
      <c r="AU130" s="139" t="s">
        <v>15</v>
      </c>
      <c r="AY130" s="17" t="s">
        <v>141</v>
      </c>
      <c r="BE130" s="140">
        <f t="shared" si="14"/>
        <v>0</v>
      </c>
      <c r="BF130" s="140">
        <f t="shared" si="15"/>
        <v>0</v>
      </c>
      <c r="BG130" s="140">
        <f t="shared" si="16"/>
        <v>0</v>
      </c>
      <c r="BH130" s="140">
        <f t="shared" si="17"/>
        <v>0</v>
      </c>
      <c r="BI130" s="140">
        <f t="shared" si="18"/>
        <v>0</v>
      </c>
      <c r="BJ130" s="17" t="s">
        <v>15</v>
      </c>
      <c r="BK130" s="140">
        <f t="shared" si="19"/>
        <v>0</v>
      </c>
      <c r="BL130" s="17" t="s">
        <v>86</v>
      </c>
      <c r="BM130" s="139" t="s">
        <v>705</v>
      </c>
    </row>
    <row r="131" spans="2:65" s="1" customFormat="1" ht="33" customHeight="1">
      <c r="B131" s="127"/>
      <c r="C131" s="128" t="s">
        <v>421</v>
      </c>
      <c r="D131" s="128" t="s">
        <v>143</v>
      </c>
      <c r="E131" s="129" t="s">
        <v>1656</v>
      </c>
      <c r="F131" s="130" t="s">
        <v>1657</v>
      </c>
      <c r="G131" s="131" t="s">
        <v>230</v>
      </c>
      <c r="H131" s="132">
        <v>43</v>
      </c>
      <c r="I131" s="133"/>
      <c r="J131" s="134">
        <f t="shared" si="10"/>
        <v>0</v>
      </c>
      <c r="K131" s="130" t="s">
        <v>3</v>
      </c>
      <c r="L131" s="32"/>
      <c r="M131" s="135" t="s">
        <v>3</v>
      </c>
      <c r="N131" s="136" t="s">
        <v>43</v>
      </c>
      <c r="P131" s="137">
        <f t="shared" si="11"/>
        <v>0</v>
      </c>
      <c r="Q131" s="137">
        <v>0</v>
      </c>
      <c r="R131" s="137">
        <f t="shared" si="12"/>
        <v>0</v>
      </c>
      <c r="S131" s="137">
        <v>0</v>
      </c>
      <c r="T131" s="138">
        <f t="shared" si="13"/>
        <v>0</v>
      </c>
      <c r="AR131" s="139" t="s">
        <v>86</v>
      </c>
      <c r="AT131" s="139" t="s">
        <v>143</v>
      </c>
      <c r="AU131" s="139" t="s">
        <v>15</v>
      </c>
      <c r="AY131" s="17" t="s">
        <v>141</v>
      </c>
      <c r="BE131" s="140">
        <f t="shared" si="14"/>
        <v>0</v>
      </c>
      <c r="BF131" s="140">
        <f t="shared" si="15"/>
        <v>0</v>
      </c>
      <c r="BG131" s="140">
        <f t="shared" si="16"/>
        <v>0</v>
      </c>
      <c r="BH131" s="140">
        <f t="shared" si="17"/>
        <v>0</v>
      </c>
      <c r="BI131" s="140">
        <f t="shared" si="18"/>
        <v>0</v>
      </c>
      <c r="BJ131" s="17" t="s">
        <v>15</v>
      </c>
      <c r="BK131" s="140">
        <f t="shared" si="19"/>
        <v>0</v>
      </c>
      <c r="BL131" s="17" t="s">
        <v>86</v>
      </c>
      <c r="BM131" s="139" t="s">
        <v>715</v>
      </c>
    </row>
    <row r="132" spans="2:65" s="1" customFormat="1" ht="33" customHeight="1">
      <c r="B132" s="127"/>
      <c r="C132" s="128" t="s">
        <v>426</v>
      </c>
      <c r="D132" s="128" t="s">
        <v>143</v>
      </c>
      <c r="E132" s="129" t="s">
        <v>1658</v>
      </c>
      <c r="F132" s="130" t="s">
        <v>1659</v>
      </c>
      <c r="G132" s="131" t="s">
        <v>230</v>
      </c>
      <c r="H132" s="132">
        <v>11</v>
      </c>
      <c r="I132" s="133"/>
      <c r="J132" s="134">
        <f t="shared" si="10"/>
        <v>0</v>
      </c>
      <c r="K132" s="130" t="s">
        <v>3</v>
      </c>
      <c r="L132" s="32"/>
      <c r="M132" s="135" t="s">
        <v>3</v>
      </c>
      <c r="N132" s="136" t="s">
        <v>43</v>
      </c>
      <c r="P132" s="137">
        <f t="shared" si="11"/>
        <v>0</v>
      </c>
      <c r="Q132" s="137">
        <v>0</v>
      </c>
      <c r="R132" s="137">
        <f t="shared" si="12"/>
        <v>0</v>
      </c>
      <c r="S132" s="137">
        <v>0</v>
      </c>
      <c r="T132" s="138">
        <f t="shared" si="13"/>
        <v>0</v>
      </c>
      <c r="AR132" s="139" t="s">
        <v>86</v>
      </c>
      <c r="AT132" s="139" t="s">
        <v>143</v>
      </c>
      <c r="AU132" s="139" t="s">
        <v>15</v>
      </c>
      <c r="AY132" s="17" t="s">
        <v>141</v>
      </c>
      <c r="BE132" s="140">
        <f t="shared" si="14"/>
        <v>0</v>
      </c>
      <c r="BF132" s="140">
        <f t="shared" si="15"/>
        <v>0</v>
      </c>
      <c r="BG132" s="140">
        <f t="shared" si="16"/>
        <v>0</v>
      </c>
      <c r="BH132" s="140">
        <f t="shared" si="17"/>
        <v>0</v>
      </c>
      <c r="BI132" s="140">
        <f t="shared" si="18"/>
        <v>0</v>
      </c>
      <c r="BJ132" s="17" t="s">
        <v>15</v>
      </c>
      <c r="BK132" s="140">
        <f t="shared" si="19"/>
        <v>0</v>
      </c>
      <c r="BL132" s="17" t="s">
        <v>86</v>
      </c>
      <c r="BM132" s="139" t="s">
        <v>727</v>
      </c>
    </row>
    <row r="133" spans="2:65" s="1" customFormat="1" ht="33" customHeight="1">
      <c r="B133" s="127"/>
      <c r="C133" s="128" t="s">
        <v>431</v>
      </c>
      <c r="D133" s="128" t="s">
        <v>143</v>
      </c>
      <c r="E133" s="129" t="s">
        <v>1660</v>
      </c>
      <c r="F133" s="130" t="s">
        <v>1661</v>
      </c>
      <c r="G133" s="131" t="s">
        <v>230</v>
      </c>
      <c r="H133" s="132">
        <v>11</v>
      </c>
      <c r="I133" s="133"/>
      <c r="J133" s="134">
        <f t="shared" si="10"/>
        <v>0</v>
      </c>
      <c r="K133" s="130" t="s">
        <v>3</v>
      </c>
      <c r="L133" s="32"/>
      <c r="M133" s="135" t="s">
        <v>3</v>
      </c>
      <c r="N133" s="136" t="s">
        <v>43</v>
      </c>
      <c r="P133" s="137">
        <f t="shared" si="11"/>
        <v>0</v>
      </c>
      <c r="Q133" s="137">
        <v>0</v>
      </c>
      <c r="R133" s="137">
        <f t="shared" si="12"/>
        <v>0</v>
      </c>
      <c r="S133" s="137">
        <v>0</v>
      </c>
      <c r="T133" s="138">
        <f t="shared" si="13"/>
        <v>0</v>
      </c>
      <c r="AR133" s="139" t="s">
        <v>86</v>
      </c>
      <c r="AT133" s="139" t="s">
        <v>143</v>
      </c>
      <c r="AU133" s="139" t="s">
        <v>15</v>
      </c>
      <c r="AY133" s="17" t="s">
        <v>141</v>
      </c>
      <c r="BE133" s="140">
        <f t="shared" si="14"/>
        <v>0</v>
      </c>
      <c r="BF133" s="140">
        <f t="shared" si="15"/>
        <v>0</v>
      </c>
      <c r="BG133" s="140">
        <f t="shared" si="16"/>
        <v>0</v>
      </c>
      <c r="BH133" s="140">
        <f t="shared" si="17"/>
        <v>0</v>
      </c>
      <c r="BI133" s="140">
        <f t="shared" si="18"/>
        <v>0</v>
      </c>
      <c r="BJ133" s="17" t="s">
        <v>15</v>
      </c>
      <c r="BK133" s="140">
        <f t="shared" si="19"/>
        <v>0</v>
      </c>
      <c r="BL133" s="17" t="s">
        <v>86</v>
      </c>
      <c r="BM133" s="139" t="s">
        <v>737</v>
      </c>
    </row>
    <row r="134" spans="2:65" s="1" customFormat="1" ht="16.5" customHeight="1">
      <c r="B134" s="127"/>
      <c r="C134" s="128" t="s">
        <v>436</v>
      </c>
      <c r="D134" s="128" t="s">
        <v>143</v>
      </c>
      <c r="E134" s="129" t="s">
        <v>1662</v>
      </c>
      <c r="F134" s="130" t="s">
        <v>1633</v>
      </c>
      <c r="G134" s="131" t="s">
        <v>1634</v>
      </c>
      <c r="H134" s="132">
        <v>6</v>
      </c>
      <c r="I134" s="133"/>
      <c r="J134" s="134">
        <f t="shared" si="10"/>
        <v>0</v>
      </c>
      <c r="K134" s="130" t="s">
        <v>3</v>
      </c>
      <c r="L134" s="32"/>
      <c r="M134" s="135" t="s">
        <v>3</v>
      </c>
      <c r="N134" s="136" t="s">
        <v>43</v>
      </c>
      <c r="P134" s="137">
        <f t="shared" si="11"/>
        <v>0</v>
      </c>
      <c r="Q134" s="137">
        <v>0</v>
      </c>
      <c r="R134" s="137">
        <f t="shared" si="12"/>
        <v>0</v>
      </c>
      <c r="S134" s="137">
        <v>0</v>
      </c>
      <c r="T134" s="138">
        <f t="shared" si="13"/>
        <v>0</v>
      </c>
      <c r="AR134" s="139" t="s">
        <v>86</v>
      </c>
      <c r="AT134" s="139" t="s">
        <v>143</v>
      </c>
      <c r="AU134" s="139" t="s">
        <v>15</v>
      </c>
      <c r="AY134" s="17" t="s">
        <v>141</v>
      </c>
      <c r="BE134" s="140">
        <f t="shared" si="14"/>
        <v>0</v>
      </c>
      <c r="BF134" s="140">
        <f t="shared" si="15"/>
        <v>0</v>
      </c>
      <c r="BG134" s="140">
        <f t="shared" si="16"/>
        <v>0</v>
      </c>
      <c r="BH134" s="140">
        <f t="shared" si="17"/>
        <v>0</v>
      </c>
      <c r="BI134" s="140">
        <f t="shared" si="18"/>
        <v>0</v>
      </c>
      <c r="BJ134" s="17" t="s">
        <v>15</v>
      </c>
      <c r="BK134" s="140">
        <f t="shared" si="19"/>
        <v>0</v>
      </c>
      <c r="BL134" s="17" t="s">
        <v>86</v>
      </c>
      <c r="BM134" s="139" t="s">
        <v>751</v>
      </c>
    </row>
    <row r="135" spans="2:65" s="1" customFormat="1" ht="16.5" customHeight="1">
      <c r="B135" s="127"/>
      <c r="C135" s="128" t="s">
        <v>441</v>
      </c>
      <c r="D135" s="128" t="s">
        <v>143</v>
      </c>
      <c r="E135" s="129" t="s">
        <v>1663</v>
      </c>
      <c r="F135" s="130" t="s">
        <v>687</v>
      </c>
      <c r="G135" s="131" t="s">
        <v>1063</v>
      </c>
      <c r="H135" s="132">
        <v>1</v>
      </c>
      <c r="I135" s="133"/>
      <c r="J135" s="134">
        <f t="shared" si="10"/>
        <v>0</v>
      </c>
      <c r="K135" s="130" t="s">
        <v>3</v>
      </c>
      <c r="L135" s="32"/>
      <c r="M135" s="135" t="s">
        <v>3</v>
      </c>
      <c r="N135" s="136" t="s">
        <v>43</v>
      </c>
      <c r="P135" s="137">
        <f t="shared" si="11"/>
        <v>0</v>
      </c>
      <c r="Q135" s="137">
        <v>0</v>
      </c>
      <c r="R135" s="137">
        <f t="shared" si="12"/>
        <v>0</v>
      </c>
      <c r="S135" s="137">
        <v>0</v>
      </c>
      <c r="T135" s="138">
        <f t="shared" si="13"/>
        <v>0</v>
      </c>
      <c r="AR135" s="139" t="s">
        <v>86</v>
      </c>
      <c r="AT135" s="139" t="s">
        <v>143</v>
      </c>
      <c r="AU135" s="139" t="s">
        <v>15</v>
      </c>
      <c r="AY135" s="17" t="s">
        <v>141</v>
      </c>
      <c r="BE135" s="140">
        <f t="shared" si="14"/>
        <v>0</v>
      </c>
      <c r="BF135" s="140">
        <f t="shared" si="15"/>
        <v>0</v>
      </c>
      <c r="BG135" s="140">
        <f t="shared" si="16"/>
        <v>0</v>
      </c>
      <c r="BH135" s="140">
        <f t="shared" si="17"/>
        <v>0</v>
      </c>
      <c r="BI135" s="140">
        <f t="shared" si="18"/>
        <v>0</v>
      </c>
      <c r="BJ135" s="17" t="s">
        <v>15</v>
      </c>
      <c r="BK135" s="140">
        <f t="shared" si="19"/>
        <v>0</v>
      </c>
      <c r="BL135" s="17" t="s">
        <v>86</v>
      </c>
      <c r="BM135" s="139" t="s">
        <v>585</v>
      </c>
    </row>
    <row r="136" spans="2:65" s="1" customFormat="1" ht="24.2" customHeight="1">
      <c r="B136" s="127"/>
      <c r="C136" s="128" t="s">
        <v>446</v>
      </c>
      <c r="D136" s="128" t="s">
        <v>143</v>
      </c>
      <c r="E136" s="129" t="s">
        <v>1664</v>
      </c>
      <c r="F136" s="130" t="s">
        <v>1665</v>
      </c>
      <c r="G136" s="131" t="s">
        <v>230</v>
      </c>
      <c r="H136" s="132">
        <v>82</v>
      </c>
      <c r="I136" s="133"/>
      <c r="J136" s="134">
        <f t="shared" si="10"/>
        <v>0</v>
      </c>
      <c r="K136" s="130" t="s">
        <v>3</v>
      </c>
      <c r="L136" s="32"/>
      <c r="M136" s="135" t="s">
        <v>3</v>
      </c>
      <c r="N136" s="136" t="s">
        <v>43</v>
      </c>
      <c r="P136" s="137">
        <f t="shared" si="11"/>
        <v>0</v>
      </c>
      <c r="Q136" s="137">
        <v>0</v>
      </c>
      <c r="R136" s="137">
        <f t="shared" si="12"/>
        <v>0</v>
      </c>
      <c r="S136" s="137">
        <v>0</v>
      </c>
      <c r="T136" s="138">
        <f t="shared" si="13"/>
        <v>0</v>
      </c>
      <c r="AR136" s="139" t="s">
        <v>86</v>
      </c>
      <c r="AT136" s="139" t="s">
        <v>143</v>
      </c>
      <c r="AU136" s="139" t="s">
        <v>15</v>
      </c>
      <c r="AY136" s="17" t="s">
        <v>141</v>
      </c>
      <c r="BE136" s="140">
        <f t="shared" si="14"/>
        <v>0</v>
      </c>
      <c r="BF136" s="140">
        <f t="shared" si="15"/>
        <v>0</v>
      </c>
      <c r="BG136" s="140">
        <f t="shared" si="16"/>
        <v>0</v>
      </c>
      <c r="BH136" s="140">
        <f t="shared" si="17"/>
        <v>0</v>
      </c>
      <c r="BI136" s="140">
        <f t="shared" si="18"/>
        <v>0</v>
      </c>
      <c r="BJ136" s="17" t="s">
        <v>15</v>
      </c>
      <c r="BK136" s="140">
        <f t="shared" si="19"/>
        <v>0</v>
      </c>
      <c r="BL136" s="17" t="s">
        <v>86</v>
      </c>
      <c r="BM136" s="139" t="s">
        <v>634</v>
      </c>
    </row>
    <row r="137" spans="2:65" s="1" customFormat="1" ht="24.2" customHeight="1">
      <c r="B137" s="127"/>
      <c r="C137" s="128" t="s">
        <v>453</v>
      </c>
      <c r="D137" s="128" t="s">
        <v>143</v>
      </c>
      <c r="E137" s="129" t="s">
        <v>1666</v>
      </c>
      <c r="F137" s="130" t="s">
        <v>1667</v>
      </c>
      <c r="G137" s="131" t="s">
        <v>230</v>
      </c>
      <c r="H137" s="132">
        <v>82</v>
      </c>
      <c r="I137" s="133"/>
      <c r="J137" s="134">
        <f t="shared" si="10"/>
        <v>0</v>
      </c>
      <c r="K137" s="130" t="s">
        <v>3</v>
      </c>
      <c r="L137" s="32"/>
      <c r="M137" s="135" t="s">
        <v>3</v>
      </c>
      <c r="N137" s="136" t="s">
        <v>43</v>
      </c>
      <c r="P137" s="137">
        <f t="shared" si="11"/>
        <v>0</v>
      </c>
      <c r="Q137" s="137">
        <v>0</v>
      </c>
      <c r="R137" s="137">
        <f t="shared" si="12"/>
        <v>0</v>
      </c>
      <c r="S137" s="137">
        <v>0</v>
      </c>
      <c r="T137" s="138">
        <f t="shared" si="13"/>
        <v>0</v>
      </c>
      <c r="AR137" s="139" t="s">
        <v>86</v>
      </c>
      <c r="AT137" s="139" t="s">
        <v>143</v>
      </c>
      <c r="AU137" s="139" t="s">
        <v>15</v>
      </c>
      <c r="AY137" s="17" t="s">
        <v>141</v>
      </c>
      <c r="BE137" s="140">
        <f t="shared" si="14"/>
        <v>0</v>
      </c>
      <c r="BF137" s="140">
        <f t="shared" si="15"/>
        <v>0</v>
      </c>
      <c r="BG137" s="140">
        <f t="shared" si="16"/>
        <v>0</v>
      </c>
      <c r="BH137" s="140">
        <f t="shared" si="17"/>
        <v>0</v>
      </c>
      <c r="BI137" s="140">
        <f t="shared" si="18"/>
        <v>0</v>
      </c>
      <c r="BJ137" s="17" t="s">
        <v>15</v>
      </c>
      <c r="BK137" s="140">
        <f t="shared" si="19"/>
        <v>0</v>
      </c>
      <c r="BL137" s="17" t="s">
        <v>86</v>
      </c>
      <c r="BM137" s="139" t="s">
        <v>778</v>
      </c>
    </row>
    <row r="138" spans="2:65" s="1" customFormat="1" ht="44.25" customHeight="1">
      <c r="B138" s="127"/>
      <c r="C138" s="128" t="s">
        <v>159</v>
      </c>
      <c r="D138" s="128" t="s">
        <v>143</v>
      </c>
      <c r="E138" s="129" t="s">
        <v>1668</v>
      </c>
      <c r="F138" s="130" t="s">
        <v>1669</v>
      </c>
      <c r="G138" s="131" t="s">
        <v>1355</v>
      </c>
      <c r="H138" s="132">
        <v>6</v>
      </c>
      <c r="I138" s="133"/>
      <c r="J138" s="134">
        <f t="shared" si="10"/>
        <v>0</v>
      </c>
      <c r="K138" s="130" t="s">
        <v>3</v>
      </c>
      <c r="L138" s="32"/>
      <c r="M138" s="135" t="s">
        <v>3</v>
      </c>
      <c r="N138" s="136" t="s">
        <v>43</v>
      </c>
      <c r="P138" s="137">
        <f t="shared" si="11"/>
        <v>0</v>
      </c>
      <c r="Q138" s="137">
        <v>0</v>
      </c>
      <c r="R138" s="137">
        <f t="shared" si="12"/>
        <v>0</v>
      </c>
      <c r="S138" s="137">
        <v>0</v>
      </c>
      <c r="T138" s="138">
        <f t="shared" si="13"/>
        <v>0</v>
      </c>
      <c r="AR138" s="139" t="s">
        <v>86</v>
      </c>
      <c r="AT138" s="139" t="s">
        <v>143</v>
      </c>
      <c r="AU138" s="139" t="s">
        <v>15</v>
      </c>
      <c r="AY138" s="17" t="s">
        <v>141</v>
      </c>
      <c r="BE138" s="140">
        <f t="shared" si="14"/>
        <v>0</v>
      </c>
      <c r="BF138" s="140">
        <f t="shared" si="15"/>
        <v>0</v>
      </c>
      <c r="BG138" s="140">
        <f t="shared" si="16"/>
        <v>0</v>
      </c>
      <c r="BH138" s="140">
        <f t="shared" si="17"/>
        <v>0</v>
      </c>
      <c r="BI138" s="140">
        <f t="shared" si="18"/>
        <v>0</v>
      </c>
      <c r="BJ138" s="17" t="s">
        <v>15</v>
      </c>
      <c r="BK138" s="140">
        <f t="shared" si="19"/>
        <v>0</v>
      </c>
      <c r="BL138" s="17" t="s">
        <v>86</v>
      </c>
      <c r="BM138" s="139" t="s">
        <v>788</v>
      </c>
    </row>
    <row r="139" spans="2:63" s="11" customFormat="1" ht="25.9" customHeight="1">
      <c r="B139" s="115"/>
      <c r="D139" s="116" t="s">
        <v>71</v>
      </c>
      <c r="E139" s="117" t="s">
        <v>1670</v>
      </c>
      <c r="F139" s="117" t="s">
        <v>1671</v>
      </c>
      <c r="I139" s="118"/>
      <c r="J139" s="119">
        <f>BK139</f>
        <v>0</v>
      </c>
      <c r="L139" s="115"/>
      <c r="M139" s="120"/>
      <c r="P139" s="121">
        <f>SUM(P140:P142)</f>
        <v>0</v>
      </c>
      <c r="R139" s="121">
        <f>SUM(R140:R142)</f>
        <v>0</v>
      </c>
      <c r="T139" s="122">
        <f>SUM(T140:T142)</f>
        <v>0</v>
      </c>
      <c r="AR139" s="116" t="s">
        <v>15</v>
      </c>
      <c r="AT139" s="123" t="s">
        <v>71</v>
      </c>
      <c r="AU139" s="123" t="s">
        <v>72</v>
      </c>
      <c r="AY139" s="116" t="s">
        <v>141</v>
      </c>
      <c r="BK139" s="124">
        <f>SUM(BK140:BK142)</f>
        <v>0</v>
      </c>
    </row>
    <row r="140" spans="2:65" s="1" customFormat="1" ht="62.65" customHeight="1">
      <c r="B140" s="127"/>
      <c r="C140" s="128" t="s">
        <v>482</v>
      </c>
      <c r="D140" s="128" t="s">
        <v>143</v>
      </c>
      <c r="E140" s="129" t="s">
        <v>1672</v>
      </c>
      <c r="F140" s="130" t="s">
        <v>1673</v>
      </c>
      <c r="G140" s="131" t="s">
        <v>1355</v>
      </c>
      <c r="H140" s="132">
        <v>1</v>
      </c>
      <c r="I140" s="133"/>
      <c r="J140" s="134">
        <f>ROUND(I140*H140,2)</f>
        <v>0</v>
      </c>
      <c r="K140" s="130" t="s">
        <v>3</v>
      </c>
      <c r="L140" s="32"/>
      <c r="M140" s="135" t="s">
        <v>3</v>
      </c>
      <c r="N140" s="136" t="s">
        <v>43</v>
      </c>
      <c r="P140" s="137">
        <f>O140*H140</f>
        <v>0</v>
      </c>
      <c r="Q140" s="137">
        <v>0</v>
      </c>
      <c r="R140" s="137">
        <f>Q140*H140</f>
        <v>0</v>
      </c>
      <c r="S140" s="137">
        <v>0</v>
      </c>
      <c r="T140" s="138">
        <f>S140*H140</f>
        <v>0</v>
      </c>
      <c r="AR140" s="139" t="s">
        <v>86</v>
      </c>
      <c r="AT140" s="139" t="s">
        <v>143</v>
      </c>
      <c r="AU140" s="139" t="s">
        <v>15</v>
      </c>
      <c r="AY140" s="17" t="s">
        <v>141</v>
      </c>
      <c r="BE140" s="140">
        <f>IF(N140="základní",J140,0)</f>
        <v>0</v>
      </c>
      <c r="BF140" s="140">
        <f>IF(N140="snížená",J140,0)</f>
        <v>0</v>
      </c>
      <c r="BG140" s="140">
        <f>IF(N140="zákl. přenesená",J140,0)</f>
        <v>0</v>
      </c>
      <c r="BH140" s="140">
        <f>IF(N140="sníž. přenesená",J140,0)</f>
        <v>0</v>
      </c>
      <c r="BI140" s="140">
        <f>IF(N140="nulová",J140,0)</f>
        <v>0</v>
      </c>
      <c r="BJ140" s="17" t="s">
        <v>15</v>
      </c>
      <c r="BK140" s="140">
        <f>ROUND(I140*H140,2)</f>
        <v>0</v>
      </c>
      <c r="BL140" s="17" t="s">
        <v>86</v>
      </c>
      <c r="BM140" s="139" t="s">
        <v>795</v>
      </c>
    </row>
    <row r="141" spans="2:65" s="1" customFormat="1" ht="16.5" customHeight="1">
      <c r="B141" s="127"/>
      <c r="C141" s="128" t="s">
        <v>487</v>
      </c>
      <c r="D141" s="128" t="s">
        <v>143</v>
      </c>
      <c r="E141" s="129" t="s">
        <v>1674</v>
      </c>
      <c r="F141" s="130" t="s">
        <v>1675</v>
      </c>
      <c r="G141" s="131" t="s">
        <v>1355</v>
      </c>
      <c r="H141" s="132">
        <v>2</v>
      </c>
      <c r="I141" s="133"/>
      <c r="J141" s="134">
        <f>ROUND(I141*H141,2)</f>
        <v>0</v>
      </c>
      <c r="K141" s="130" t="s">
        <v>3</v>
      </c>
      <c r="L141" s="32"/>
      <c r="M141" s="135" t="s">
        <v>3</v>
      </c>
      <c r="N141" s="136" t="s">
        <v>43</v>
      </c>
      <c r="P141" s="137">
        <f>O141*H141</f>
        <v>0</v>
      </c>
      <c r="Q141" s="137">
        <v>0</v>
      </c>
      <c r="R141" s="137">
        <f>Q141*H141</f>
        <v>0</v>
      </c>
      <c r="S141" s="137">
        <v>0</v>
      </c>
      <c r="T141" s="138">
        <f>S141*H141</f>
        <v>0</v>
      </c>
      <c r="AR141" s="139" t="s">
        <v>86</v>
      </c>
      <c r="AT141" s="139" t="s">
        <v>143</v>
      </c>
      <c r="AU141" s="139" t="s">
        <v>15</v>
      </c>
      <c r="AY141" s="17" t="s">
        <v>141</v>
      </c>
      <c r="BE141" s="140">
        <f>IF(N141="základní",J141,0)</f>
        <v>0</v>
      </c>
      <c r="BF141" s="140">
        <f>IF(N141="snížená",J141,0)</f>
        <v>0</v>
      </c>
      <c r="BG141" s="140">
        <f>IF(N141="zákl. přenesená",J141,0)</f>
        <v>0</v>
      </c>
      <c r="BH141" s="140">
        <f>IF(N141="sníž. přenesená",J141,0)</f>
        <v>0</v>
      </c>
      <c r="BI141" s="140">
        <f>IF(N141="nulová",J141,0)</f>
        <v>0</v>
      </c>
      <c r="BJ141" s="17" t="s">
        <v>15</v>
      </c>
      <c r="BK141" s="140">
        <f>ROUND(I141*H141,2)</f>
        <v>0</v>
      </c>
      <c r="BL141" s="17" t="s">
        <v>86</v>
      </c>
      <c r="BM141" s="139" t="s">
        <v>807</v>
      </c>
    </row>
    <row r="142" spans="2:65" s="1" customFormat="1" ht="16.5" customHeight="1">
      <c r="B142" s="127"/>
      <c r="C142" s="128" t="s">
        <v>493</v>
      </c>
      <c r="D142" s="128" t="s">
        <v>143</v>
      </c>
      <c r="E142" s="129" t="s">
        <v>1676</v>
      </c>
      <c r="F142" s="130" t="s">
        <v>1677</v>
      </c>
      <c r="G142" s="131" t="s">
        <v>1355</v>
      </c>
      <c r="H142" s="132">
        <v>2</v>
      </c>
      <c r="I142" s="133"/>
      <c r="J142" s="134">
        <f>ROUND(I142*H142,2)</f>
        <v>0</v>
      </c>
      <c r="K142" s="130" t="s">
        <v>3</v>
      </c>
      <c r="L142" s="32"/>
      <c r="M142" s="135" t="s">
        <v>3</v>
      </c>
      <c r="N142" s="136" t="s">
        <v>43</v>
      </c>
      <c r="P142" s="137">
        <f>O142*H142</f>
        <v>0</v>
      </c>
      <c r="Q142" s="137">
        <v>0</v>
      </c>
      <c r="R142" s="137">
        <f>Q142*H142</f>
        <v>0</v>
      </c>
      <c r="S142" s="137">
        <v>0</v>
      </c>
      <c r="T142" s="138">
        <f>S142*H142</f>
        <v>0</v>
      </c>
      <c r="AR142" s="139" t="s">
        <v>86</v>
      </c>
      <c r="AT142" s="139" t="s">
        <v>143</v>
      </c>
      <c r="AU142" s="139" t="s">
        <v>15</v>
      </c>
      <c r="AY142" s="17" t="s">
        <v>141</v>
      </c>
      <c r="BE142" s="140">
        <f>IF(N142="základní",J142,0)</f>
        <v>0</v>
      </c>
      <c r="BF142" s="140">
        <f>IF(N142="snížená",J142,0)</f>
        <v>0</v>
      </c>
      <c r="BG142" s="140">
        <f>IF(N142="zákl. přenesená",J142,0)</f>
        <v>0</v>
      </c>
      <c r="BH142" s="140">
        <f>IF(N142="sníž. přenesená",J142,0)</f>
        <v>0</v>
      </c>
      <c r="BI142" s="140">
        <f>IF(N142="nulová",J142,0)</f>
        <v>0</v>
      </c>
      <c r="BJ142" s="17" t="s">
        <v>15</v>
      </c>
      <c r="BK142" s="140">
        <f>ROUND(I142*H142,2)</f>
        <v>0</v>
      </c>
      <c r="BL142" s="17" t="s">
        <v>86</v>
      </c>
      <c r="BM142" s="139" t="s">
        <v>816</v>
      </c>
    </row>
    <row r="143" spans="2:63" s="11" customFormat="1" ht="25.9" customHeight="1">
      <c r="B143" s="115"/>
      <c r="D143" s="116" t="s">
        <v>71</v>
      </c>
      <c r="E143" s="117" t="s">
        <v>1678</v>
      </c>
      <c r="F143" s="117" t="s">
        <v>1679</v>
      </c>
      <c r="I143" s="118"/>
      <c r="J143" s="119">
        <f>BK143</f>
        <v>0</v>
      </c>
      <c r="L143" s="115"/>
      <c r="M143" s="120"/>
      <c r="P143" s="121">
        <f>SUM(P144:P148)</f>
        <v>0</v>
      </c>
      <c r="R143" s="121">
        <f>SUM(R144:R148)</f>
        <v>0</v>
      </c>
      <c r="T143" s="122">
        <f>SUM(T144:T148)</f>
        <v>0</v>
      </c>
      <c r="AR143" s="116" t="s">
        <v>15</v>
      </c>
      <c r="AT143" s="123" t="s">
        <v>71</v>
      </c>
      <c r="AU143" s="123" t="s">
        <v>72</v>
      </c>
      <c r="AY143" s="116" t="s">
        <v>141</v>
      </c>
      <c r="BK143" s="124">
        <f>SUM(BK144:BK148)</f>
        <v>0</v>
      </c>
    </row>
    <row r="144" spans="2:65" s="1" customFormat="1" ht="16.5" customHeight="1">
      <c r="B144" s="127"/>
      <c r="C144" s="128" t="s">
        <v>498</v>
      </c>
      <c r="D144" s="128" t="s">
        <v>143</v>
      </c>
      <c r="E144" s="129" t="s">
        <v>1680</v>
      </c>
      <c r="F144" s="130" t="s">
        <v>1681</v>
      </c>
      <c r="G144" s="131" t="s">
        <v>639</v>
      </c>
      <c r="H144" s="132">
        <v>1</v>
      </c>
      <c r="I144" s="133"/>
      <c r="J144" s="134">
        <f>ROUND(I144*H144,2)</f>
        <v>0</v>
      </c>
      <c r="K144" s="130" t="s">
        <v>3</v>
      </c>
      <c r="L144" s="32"/>
      <c r="M144" s="135" t="s">
        <v>3</v>
      </c>
      <c r="N144" s="136" t="s">
        <v>43</v>
      </c>
      <c r="P144" s="137">
        <f>O144*H144</f>
        <v>0</v>
      </c>
      <c r="Q144" s="137">
        <v>0</v>
      </c>
      <c r="R144" s="137">
        <f>Q144*H144</f>
        <v>0</v>
      </c>
      <c r="S144" s="137">
        <v>0</v>
      </c>
      <c r="T144" s="138">
        <f>S144*H144</f>
        <v>0</v>
      </c>
      <c r="AR144" s="139" t="s">
        <v>86</v>
      </c>
      <c r="AT144" s="139" t="s">
        <v>143</v>
      </c>
      <c r="AU144" s="139" t="s">
        <v>15</v>
      </c>
      <c r="AY144" s="17" t="s">
        <v>141</v>
      </c>
      <c r="BE144" s="140">
        <f>IF(N144="základní",J144,0)</f>
        <v>0</v>
      </c>
      <c r="BF144" s="140">
        <f>IF(N144="snížená",J144,0)</f>
        <v>0</v>
      </c>
      <c r="BG144" s="140">
        <f>IF(N144="zákl. přenesená",J144,0)</f>
        <v>0</v>
      </c>
      <c r="BH144" s="140">
        <f>IF(N144="sníž. přenesená",J144,0)</f>
        <v>0</v>
      </c>
      <c r="BI144" s="140">
        <f>IF(N144="nulová",J144,0)</f>
        <v>0</v>
      </c>
      <c r="BJ144" s="17" t="s">
        <v>15</v>
      </c>
      <c r="BK144" s="140">
        <f>ROUND(I144*H144,2)</f>
        <v>0</v>
      </c>
      <c r="BL144" s="17" t="s">
        <v>86</v>
      </c>
      <c r="BM144" s="139" t="s">
        <v>829</v>
      </c>
    </row>
    <row r="145" spans="2:65" s="1" customFormat="1" ht="16.5" customHeight="1">
      <c r="B145" s="127"/>
      <c r="C145" s="128" t="s">
        <v>503</v>
      </c>
      <c r="D145" s="128" t="s">
        <v>143</v>
      </c>
      <c r="E145" s="129" t="s">
        <v>1682</v>
      </c>
      <c r="F145" s="130" t="s">
        <v>1683</v>
      </c>
      <c r="G145" s="131" t="s">
        <v>1355</v>
      </c>
      <c r="H145" s="132">
        <v>1</v>
      </c>
      <c r="I145" s="133"/>
      <c r="J145" s="134">
        <f>ROUND(I145*H145,2)</f>
        <v>0</v>
      </c>
      <c r="K145" s="130" t="s">
        <v>3</v>
      </c>
      <c r="L145" s="32"/>
      <c r="M145" s="135" t="s">
        <v>3</v>
      </c>
      <c r="N145" s="136" t="s">
        <v>43</v>
      </c>
      <c r="P145" s="137">
        <f>O145*H145</f>
        <v>0</v>
      </c>
      <c r="Q145" s="137">
        <v>0</v>
      </c>
      <c r="R145" s="137">
        <f>Q145*H145</f>
        <v>0</v>
      </c>
      <c r="S145" s="137">
        <v>0</v>
      </c>
      <c r="T145" s="138">
        <f>S145*H145</f>
        <v>0</v>
      </c>
      <c r="AR145" s="139" t="s">
        <v>86</v>
      </c>
      <c r="AT145" s="139" t="s">
        <v>143</v>
      </c>
      <c r="AU145" s="139" t="s">
        <v>15</v>
      </c>
      <c r="AY145" s="17" t="s">
        <v>141</v>
      </c>
      <c r="BE145" s="140">
        <f>IF(N145="základní",J145,0)</f>
        <v>0</v>
      </c>
      <c r="BF145" s="140">
        <f>IF(N145="snížená",J145,0)</f>
        <v>0</v>
      </c>
      <c r="BG145" s="140">
        <f>IF(N145="zákl. přenesená",J145,0)</f>
        <v>0</v>
      </c>
      <c r="BH145" s="140">
        <f>IF(N145="sníž. přenesená",J145,0)</f>
        <v>0</v>
      </c>
      <c r="BI145" s="140">
        <f>IF(N145="nulová",J145,0)</f>
        <v>0</v>
      </c>
      <c r="BJ145" s="17" t="s">
        <v>15</v>
      </c>
      <c r="BK145" s="140">
        <f>ROUND(I145*H145,2)</f>
        <v>0</v>
      </c>
      <c r="BL145" s="17" t="s">
        <v>86</v>
      </c>
      <c r="BM145" s="139" t="s">
        <v>849</v>
      </c>
    </row>
    <row r="146" spans="2:65" s="1" customFormat="1" ht="24.2" customHeight="1">
      <c r="B146" s="127"/>
      <c r="C146" s="128" t="s">
        <v>514</v>
      </c>
      <c r="D146" s="128" t="s">
        <v>143</v>
      </c>
      <c r="E146" s="129" t="s">
        <v>1684</v>
      </c>
      <c r="F146" s="130" t="s">
        <v>1685</v>
      </c>
      <c r="G146" s="131" t="s">
        <v>1355</v>
      </c>
      <c r="H146" s="132">
        <v>1</v>
      </c>
      <c r="I146" s="133"/>
      <c r="J146" s="134">
        <f>ROUND(I146*H146,2)</f>
        <v>0</v>
      </c>
      <c r="K146" s="130" t="s">
        <v>3</v>
      </c>
      <c r="L146" s="32"/>
      <c r="M146" s="135" t="s">
        <v>3</v>
      </c>
      <c r="N146" s="136" t="s">
        <v>43</v>
      </c>
      <c r="P146" s="137">
        <f>O146*H146</f>
        <v>0</v>
      </c>
      <c r="Q146" s="137">
        <v>0</v>
      </c>
      <c r="R146" s="137">
        <f>Q146*H146</f>
        <v>0</v>
      </c>
      <c r="S146" s="137">
        <v>0</v>
      </c>
      <c r="T146" s="138">
        <f>S146*H146</f>
        <v>0</v>
      </c>
      <c r="AR146" s="139" t="s">
        <v>86</v>
      </c>
      <c r="AT146" s="139" t="s">
        <v>143</v>
      </c>
      <c r="AU146" s="139" t="s">
        <v>15</v>
      </c>
      <c r="AY146" s="17" t="s">
        <v>141</v>
      </c>
      <c r="BE146" s="140">
        <f>IF(N146="základní",J146,0)</f>
        <v>0</v>
      </c>
      <c r="BF146" s="140">
        <f>IF(N146="snížená",J146,0)</f>
        <v>0</v>
      </c>
      <c r="BG146" s="140">
        <f>IF(N146="zákl. přenesená",J146,0)</f>
        <v>0</v>
      </c>
      <c r="BH146" s="140">
        <f>IF(N146="sníž. přenesená",J146,0)</f>
        <v>0</v>
      </c>
      <c r="BI146" s="140">
        <f>IF(N146="nulová",J146,0)</f>
        <v>0</v>
      </c>
      <c r="BJ146" s="17" t="s">
        <v>15</v>
      </c>
      <c r="BK146" s="140">
        <f>ROUND(I146*H146,2)</f>
        <v>0</v>
      </c>
      <c r="BL146" s="17" t="s">
        <v>86</v>
      </c>
      <c r="BM146" s="139" t="s">
        <v>858</v>
      </c>
    </row>
    <row r="147" spans="2:65" s="1" customFormat="1" ht="90" customHeight="1">
      <c r="B147" s="127"/>
      <c r="C147" s="128" t="s">
        <v>519</v>
      </c>
      <c r="D147" s="128" t="s">
        <v>143</v>
      </c>
      <c r="E147" s="129" t="s">
        <v>1686</v>
      </c>
      <c r="F147" s="130" t="s">
        <v>1687</v>
      </c>
      <c r="G147" s="131" t="s">
        <v>1355</v>
      </c>
      <c r="H147" s="132">
        <v>1</v>
      </c>
      <c r="I147" s="133"/>
      <c r="J147" s="134">
        <f>ROUND(I147*H147,2)</f>
        <v>0</v>
      </c>
      <c r="K147" s="130" t="s">
        <v>3</v>
      </c>
      <c r="L147" s="32"/>
      <c r="M147" s="135" t="s">
        <v>3</v>
      </c>
      <c r="N147" s="136" t="s">
        <v>43</v>
      </c>
      <c r="P147" s="137">
        <f>O147*H147</f>
        <v>0</v>
      </c>
      <c r="Q147" s="137">
        <v>0</v>
      </c>
      <c r="R147" s="137">
        <f>Q147*H147</f>
        <v>0</v>
      </c>
      <c r="S147" s="137">
        <v>0</v>
      </c>
      <c r="T147" s="138">
        <f>S147*H147</f>
        <v>0</v>
      </c>
      <c r="AR147" s="139" t="s">
        <v>86</v>
      </c>
      <c r="AT147" s="139" t="s">
        <v>143</v>
      </c>
      <c r="AU147" s="139" t="s">
        <v>15</v>
      </c>
      <c r="AY147" s="17" t="s">
        <v>141</v>
      </c>
      <c r="BE147" s="140">
        <f>IF(N147="základní",J147,0)</f>
        <v>0</v>
      </c>
      <c r="BF147" s="140">
        <f>IF(N147="snížená",J147,0)</f>
        <v>0</v>
      </c>
      <c r="BG147" s="140">
        <f>IF(N147="zákl. přenesená",J147,0)</f>
        <v>0</v>
      </c>
      <c r="BH147" s="140">
        <f>IF(N147="sníž. přenesená",J147,0)</f>
        <v>0</v>
      </c>
      <c r="BI147" s="140">
        <f>IF(N147="nulová",J147,0)</f>
        <v>0</v>
      </c>
      <c r="BJ147" s="17" t="s">
        <v>15</v>
      </c>
      <c r="BK147" s="140">
        <f>ROUND(I147*H147,2)</f>
        <v>0</v>
      </c>
      <c r="BL147" s="17" t="s">
        <v>86</v>
      </c>
      <c r="BM147" s="139" t="s">
        <v>869</v>
      </c>
    </row>
    <row r="148" spans="2:65" s="1" customFormat="1" ht="16.5" customHeight="1">
      <c r="B148" s="127"/>
      <c r="C148" s="128" t="s">
        <v>530</v>
      </c>
      <c r="D148" s="128" t="s">
        <v>143</v>
      </c>
      <c r="E148" s="129" t="s">
        <v>1688</v>
      </c>
      <c r="F148" s="130" t="s">
        <v>1689</v>
      </c>
      <c r="G148" s="131" t="s">
        <v>1355</v>
      </c>
      <c r="H148" s="132">
        <v>1</v>
      </c>
      <c r="I148" s="133"/>
      <c r="J148" s="134">
        <f>ROUND(I148*H148,2)</f>
        <v>0</v>
      </c>
      <c r="K148" s="130" t="s">
        <v>3</v>
      </c>
      <c r="L148" s="32"/>
      <c r="M148" s="135" t="s">
        <v>3</v>
      </c>
      <c r="N148" s="136" t="s">
        <v>43</v>
      </c>
      <c r="P148" s="137">
        <f>O148*H148</f>
        <v>0</v>
      </c>
      <c r="Q148" s="137">
        <v>0</v>
      </c>
      <c r="R148" s="137">
        <f>Q148*H148</f>
        <v>0</v>
      </c>
      <c r="S148" s="137">
        <v>0</v>
      </c>
      <c r="T148" s="138">
        <f>S148*H148</f>
        <v>0</v>
      </c>
      <c r="AR148" s="139" t="s">
        <v>86</v>
      </c>
      <c r="AT148" s="139" t="s">
        <v>143</v>
      </c>
      <c r="AU148" s="139" t="s">
        <v>15</v>
      </c>
      <c r="AY148" s="17" t="s">
        <v>141</v>
      </c>
      <c r="BE148" s="140">
        <f>IF(N148="základní",J148,0)</f>
        <v>0</v>
      </c>
      <c r="BF148" s="140">
        <f>IF(N148="snížená",J148,0)</f>
        <v>0</v>
      </c>
      <c r="BG148" s="140">
        <f>IF(N148="zákl. přenesená",J148,0)</f>
        <v>0</v>
      </c>
      <c r="BH148" s="140">
        <f>IF(N148="sníž. přenesená",J148,0)</f>
        <v>0</v>
      </c>
      <c r="BI148" s="140">
        <f>IF(N148="nulová",J148,0)</f>
        <v>0</v>
      </c>
      <c r="BJ148" s="17" t="s">
        <v>15</v>
      </c>
      <c r="BK148" s="140">
        <f>ROUND(I148*H148,2)</f>
        <v>0</v>
      </c>
      <c r="BL148" s="17" t="s">
        <v>86</v>
      </c>
      <c r="BM148" s="139" t="s">
        <v>880</v>
      </c>
    </row>
    <row r="149" spans="2:63" s="11" customFormat="1" ht="25.9" customHeight="1">
      <c r="B149" s="115"/>
      <c r="D149" s="116" t="s">
        <v>71</v>
      </c>
      <c r="E149" s="117" t="s">
        <v>1690</v>
      </c>
      <c r="F149" s="117" t="s">
        <v>1691</v>
      </c>
      <c r="I149" s="118"/>
      <c r="J149" s="119">
        <f>BK149</f>
        <v>0</v>
      </c>
      <c r="L149" s="115"/>
      <c r="M149" s="120"/>
      <c r="P149" s="121">
        <f>SUM(P150:P152)</f>
        <v>0</v>
      </c>
      <c r="R149" s="121">
        <f>SUM(R150:R152)</f>
        <v>0</v>
      </c>
      <c r="T149" s="122">
        <f>SUM(T150:T152)</f>
        <v>0</v>
      </c>
      <c r="AR149" s="116" t="s">
        <v>15</v>
      </c>
      <c r="AT149" s="123" t="s">
        <v>71</v>
      </c>
      <c r="AU149" s="123" t="s">
        <v>72</v>
      </c>
      <c r="AY149" s="116" t="s">
        <v>141</v>
      </c>
      <c r="BK149" s="124">
        <f>SUM(BK150:BK152)</f>
        <v>0</v>
      </c>
    </row>
    <row r="150" spans="2:65" s="1" customFormat="1" ht="24.2" customHeight="1">
      <c r="B150" s="127"/>
      <c r="C150" s="128" t="s">
        <v>535</v>
      </c>
      <c r="D150" s="128" t="s">
        <v>143</v>
      </c>
      <c r="E150" s="129" t="s">
        <v>1692</v>
      </c>
      <c r="F150" s="130" t="s">
        <v>1693</v>
      </c>
      <c r="G150" s="131" t="s">
        <v>1694</v>
      </c>
      <c r="H150" s="132">
        <v>6</v>
      </c>
      <c r="I150" s="133"/>
      <c r="J150" s="134">
        <f>ROUND(I150*H150,2)</f>
        <v>0</v>
      </c>
      <c r="K150" s="130" t="s">
        <v>3</v>
      </c>
      <c r="L150" s="32"/>
      <c r="M150" s="135" t="s">
        <v>3</v>
      </c>
      <c r="N150" s="136" t="s">
        <v>43</v>
      </c>
      <c r="P150" s="137">
        <f>O150*H150</f>
        <v>0</v>
      </c>
      <c r="Q150" s="137">
        <v>0</v>
      </c>
      <c r="R150" s="137">
        <f>Q150*H150</f>
        <v>0</v>
      </c>
      <c r="S150" s="137">
        <v>0</v>
      </c>
      <c r="T150" s="138">
        <f>S150*H150</f>
        <v>0</v>
      </c>
      <c r="AR150" s="139" t="s">
        <v>86</v>
      </c>
      <c r="AT150" s="139" t="s">
        <v>143</v>
      </c>
      <c r="AU150" s="139" t="s">
        <v>15</v>
      </c>
      <c r="AY150" s="17" t="s">
        <v>141</v>
      </c>
      <c r="BE150" s="140">
        <f>IF(N150="základní",J150,0)</f>
        <v>0</v>
      </c>
      <c r="BF150" s="140">
        <f>IF(N150="snížená",J150,0)</f>
        <v>0</v>
      </c>
      <c r="BG150" s="140">
        <f>IF(N150="zákl. přenesená",J150,0)</f>
        <v>0</v>
      </c>
      <c r="BH150" s="140">
        <f>IF(N150="sníž. přenesená",J150,0)</f>
        <v>0</v>
      </c>
      <c r="BI150" s="140">
        <f>IF(N150="nulová",J150,0)</f>
        <v>0</v>
      </c>
      <c r="BJ150" s="17" t="s">
        <v>15</v>
      </c>
      <c r="BK150" s="140">
        <f>ROUND(I150*H150,2)</f>
        <v>0</v>
      </c>
      <c r="BL150" s="17" t="s">
        <v>86</v>
      </c>
      <c r="BM150" s="139" t="s">
        <v>892</v>
      </c>
    </row>
    <row r="151" spans="2:65" s="1" customFormat="1" ht="24.2" customHeight="1">
      <c r="B151" s="127"/>
      <c r="C151" s="128" t="s">
        <v>541</v>
      </c>
      <c r="D151" s="128" t="s">
        <v>143</v>
      </c>
      <c r="E151" s="129" t="s">
        <v>1695</v>
      </c>
      <c r="F151" s="130" t="s">
        <v>1696</v>
      </c>
      <c r="G151" s="131" t="s">
        <v>1355</v>
      </c>
      <c r="H151" s="132">
        <v>3</v>
      </c>
      <c r="I151" s="133"/>
      <c r="J151" s="134">
        <f>ROUND(I151*H151,2)</f>
        <v>0</v>
      </c>
      <c r="K151" s="130" t="s">
        <v>3</v>
      </c>
      <c r="L151" s="32"/>
      <c r="M151" s="135" t="s">
        <v>3</v>
      </c>
      <c r="N151" s="136" t="s">
        <v>43</v>
      </c>
      <c r="P151" s="137">
        <f>O151*H151</f>
        <v>0</v>
      </c>
      <c r="Q151" s="137">
        <v>0</v>
      </c>
      <c r="R151" s="137">
        <f>Q151*H151</f>
        <v>0</v>
      </c>
      <c r="S151" s="137">
        <v>0</v>
      </c>
      <c r="T151" s="138">
        <f>S151*H151</f>
        <v>0</v>
      </c>
      <c r="AR151" s="139" t="s">
        <v>86</v>
      </c>
      <c r="AT151" s="139" t="s">
        <v>143</v>
      </c>
      <c r="AU151" s="139" t="s">
        <v>15</v>
      </c>
      <c r="AY151" s="17" t="s">
        <v>141</v>
      </c>
      <c r="BE151" s="140">
        <f>IF(N151="základní",J151,0)</f>
        <v>0</v>
      </c>
      <c r="BF151" s="140">
        <f>IF(N151="snížená",J151,0)</f>
        <v>0</v>
      </c>
      <c r="BG151" s="140">
        <f>IF(N151="zákl. přenesená",J151,0)</f>
        <v>0</v>
      </c>
      <c r="BH151" s="140">
        <f>IF(N151="sníž. přenesená",J151,0)</f>
        <v>0</v>
      </c>
      <c r="BI151" s="140">
        <f>IF(N151="nulová",J151,0)</f>
        <v>0</v>
      </c>
      <c r="BJ151" s="17" t="s">
        <v>15</v>
      </c>
      <c r="BK151" s="140">
        <f>ROUND(I151*H151,2)</f>
        <v>0</v>
      </c>
      <c r="BL151" s="17" t="s">
        <v>86</v>
      </c>
      <c r="BM151" s="139" t="s">
        <v>901</v>
      </c>
    </row>
    <row r="152" spans="2:65" s="1" customFormat="1" ht="24.2" customHeight="1">
      <c r="B152" s="127"/>
      <c r="C152" s="128" t="s">
        <v>386</v>
      </c>
      <c r="D152" s="128" t="s">
        <v>143</v>
      </c>
      <c r="E152" s="129" t="s">
        <v>1697</v>
      </c>
      <c r="F152" s="130" t="s">
        <v>1698</v>
      </c>
      <c r="G152" s="131" t="s">
        <v>1694</v>
      </c>
      <c r="H152" s="132">
        <v>3</v>
      </c>
      <c r="I152" s="133"/>
      <c r="J152" s="134">
        <f>ROUND(I152*H152,2)</f>
        <v>0</v>
      </c>
      <c r="K152" s="130" t="s">
        <v>3</v>
      </c>
      <c r="L152" s="32"/>
      <c r="M152" s="135" t="s">
        <v>3</v>
      </c>
      <c r="N152" s="136" t="s">
        <v>43</v>
      </c>
      <c r="P152" s="137">
        <f>O152*H152</f>
        <v>0</v>
      </c>
      <c r="Q152" s="137">
        <v>0</v>
      </c>
      <c r="R152" s="137">
        <f>Q152*H152</f>
        <v>0</v>
      </c>
      <c r="S152" s="137">
        <v>0</v>
      </c>
      <c r="T152" s="138">
        <f>S152*H152</f>
        <v>0</v>
      </c>
      <c r="AR152" s="139" t="s">
        <v>86</v>
      </c>
      <c r="AT152" s="139" t="s">
        <v>143</v>
      </c>
      <c r="AU152" s="139" t="s">
        <v>15</v>
      </c>
      <c r="AY152" s="17" t="s">
        <v>141</v>
      </c>
      <c r="BE152" s="140">
        <f>IF(N152="základní",J152,0)</f>
        <v>0</v>
      </c>
      <c r="BF152" s="140">
        <f>IF(N152="snížená",J152,0)</f>
        <v>0</v>
      </c>
      <c r="BG152" s="140">
        <f>IF(N152="zákl. přenesená",J152,0)</f>
        <v>0</v>
      </c>
      <c r="BH152" s="140">
        <f>IF(N152="sníž. přenesená",J152,0)</f>
        <v>0</v>
      </c>
      <c r="BI152" s="140">
        <f>IF(N152="nulová",J152,0)</f>
        <v>0</v>
      </c>
      <c r="BJ152" s="17" t="s">
        <v>15</v>
      </c>
      <c r="BK152" s="140">
        <f>ROUND(I152*H152,2)</f>
        <v>0</v>
      </c>
      <c r="BL152" s="17" t="s">
        <v>86</v>
      </c>
      <c r="BM152" s="139" t="s">
        <v>916</v>
      </c>
    </row>
    <row r="153" spans="2:63" s="11" customFormat="1" ht="25.9" customHeight="1">
      <c r="B153" s="115"/>
      <c r="D153" s="116" t="s">
        <v>71</v>
      </c>
      <c r="E153" s="117" t="s">
        <v>1699</v>
      </c>
      <c r="F153" s="117" t="s">
        <v>1700</v>
      </c>
      <c r="I153" s="118"/>
      <c r="J153" s="119">
        <f>BK153</f>
        <v>0</v>
      </c>
      <c r="L153" s="115"/>
      <c r="M153" s="120"/>
      <c r="P153" s="121">
        <f>P154</f>
        <v>0</v>
      </c>
      <c r="R153" s="121">
        <f>R154</f>
        <v>0</v>
      </c>
      <c r="T153" s="122">
        <f>T154</f>
        <v>0</v>
      </c>
      <c r="AR153" s="116" t="s">
        <v>15</v>
      </c>
      <c r="AT153" s="123" t="s">
        <v>71</v>
      </c>
      <c r="AU153" s="123" t="s">
        <v>72</v>
      </c>
      <c r="AY153" s="116" t="s">
        <v>141</v>
      </c>
      <c r="BK153" s="124">
        <f>BK154</f>
        <v>0</v>
      </c>
    </row>
    <row r="154" spans="2:65" s="1" customFormat="1" ht="16.5" customHeight="1">
      <c r="B154" s="127"/>
      <c r="C154" s="128" t="s">
        <v>414</v>
      </c>
      <c r="D154" s="128" t="s">
        <v>143</v>
      </c>
      <c r="E154" s="129" t="s">
        <v>1701</v>
      </c>
      <c r="F154" s="130" t="s">
        <v>1702</v>
      </c>
      <c r="G154" s="131" t="s">
        <v>1355</v>
      </c>
      <c r="H154" s="132">
        <v>3</v>
      </c>
      <c r="I154" s="133"/>
      <c r="J154" s="134">
        <f>ROUND(I154*H154,2)</f>
        <v>0</v>
      </c>
      <c r="K154" s="130" t="s">
        <v>3</v>
      </c>
      <c r="L154" s="32"/>
      <c r="M154" s="135" t="s">
        <v>3</v>
      </c>
      <c r="N154" s="136" t="s">
        <v>43</v>
      </c>
      <c r="P154" s="137">
        <f>O154*H154</f>
        <v>0</v>
      </c>
      <c r="Q154" s="137">
        <v>0</v>
      </c>
      <c r="R154" s="137">
        <f>Q154*H154</f>
        <v>0</v>
      </c>
      <c r="S154" s="137">
        <v>0</v>
      </c>
      <c r="T154" s="138">
        <f>S154*H154</f>
        <v>0</v>
      </c>
      <c r="AR154" s="139" t="s">
        <v>86</v>
      </c>
      <c r="AT154" s="139" t="s">
        <v>143</v>
      </c>
      <c r="AU154" s="139" t="s">
        <v>15</v>
      </c>
      <c r="AY154" s="17" t="s">
        <v>141</v>
      </c>
      <c r="BE154" s="140">
        <f>IF(N154="základní",J154,0)</f>
        <v>0</v>
      </c>
      <c r="BF154" s="140">
        <f>IF(N154="snížená",J154,0)</f>
        <v>0</v>
      </c>
      <c r="BG154" s="140">
        <f>IF(N154="zákl. přenesená",J154,0)</f>
        <v>0</v>
      </c>
      <c r="BH154" s="140">
        <f>IF(N154="sníž. přenesená",J154,0)</f>
        <v>0</v>
      </c>
      <c r="BI154" s="140">
        <f>IF(N154="nulová",J154,0)</f>
        <v>0</v>
      </c>
      <c r="BJ154" s="17" t="s">
        <v>15</v>
      </c>
      <c r="BK154" s="140">
        <f>ROUND(I154*H154,2)</f>
        <v>0</v>
      </c>
      <c r="BL154" s="17" t="s">
        <v>86</v>
      </c>
      <c r="BM154" s="139" t="s">
        <v>926</v>
      </c>
    </row>
    <row r="155" spans="2:63" s="11" customFormat="1" ht="25.9" customHeight="1">
      <c r="B155" s="115"/>
      <c r="D155" s="116" t="s">
        <v>71</v>
      </c>
      <c r="E155" s="117" t="s">
        <v>1703</v>
      </c>
      <c r="F155" s="117" t="s">
        <v>1704</v>
      </c>
      <c r="I155" s="118"/>
      <c r="J155" s="119">
        <f>BK155</f>
        <v>0</v>
      </c>
      <c r="L155" s="115"/>
      <c r="M155" s="120"/>
      <c r="P155" s="121">
        <f>SUM(P156:P162)</f>
        <v>0</v>
      </c>
      <c r="R155" s="121">
        <f>SUM(R156:R162)</f>
        <v>0</v>
      </c>
      <c r="T155" s="122">
        <f>SUM(T156:T162)</f>
        <v>0</v>
      </c>
      <c r="AR155" s="116" t="s">
        <v>15</v>
      </c>
      <c r="AT155" s="123" t="s">
        <v>71</v>
      </c>
      <c r="AU155" s="123" t="s">
        <v>72</v>
      </c>
      <c r="AY155" s="116" t="s">
        <v>141</v>
      </c>
      <c r="BK155" s="124">
        <f>SUM(BK156:BK162)</f>
        <v>0</v>
      </c>
    </row>
    <row r="156" spans="2:65" s="1" customFormat="1" ht="16.5" customHeight="1">
      <c r="B156" s="127"/>
      <c r="C156" s="128" t="s">
        <v>543</v>
      </c>
      <c r="D156" s="128" t="s">
        <v>143</v>
      </c>
      <c r="E156" s="129" t="s">
        <v>1705</v>
      </c>
      <c r="F156" s="130" t="s">
        <v>1706</v>
      </c>
      <c r="G156" s="131" t="s">
        <v>230</v>
      </c>
      <c r="H156" s="132">
        <v>201</v>
      </c>
      <c r="I156" s="133"/>
      <c r="J156" s="134">
        <f aca="true" t="shared" si="20" ref="J156:J162">ROUND(I156*H156,2)</f>
        <v>0</v>
      </c>
      <c r="K156" s="130" t="s">
        <v>3</v>
      </c>
      <c r="L156" s="32"/>
      <c r="M156" s="135" t="s">
        <v>3</v>
      </c>
      <c r="N156" s="136" t="s">
        <v>43</v>
      </c>
      <c r="P156" s="137">
        <f aca="true" t="shared" si="21" ref="P156:P162">O156*H156</f>
        <v>0</v>
      </c>
      <c r="Q156" s="137">
        <v>0</v>
      </c>
      <c r="R156" s="137">
        <f aca="true" t="shared" si="22" ref="R156:R162">Q156*H156</f>
        <v>0</v>
      </c>
      <c r="S156" s="137">
        <v>0</v>
      </c>
      <c r="T156" s="138">
        <f aca="true" t="shared" si="23" ref="T156:T162">S156*H156</f>
        <v>0</v>
      </c>
      <c r="AR156" s="139" t="s">
        <v>86</v>
      </c>
      <c r="AT156" s="139" t="s">
        <v>143</v>
      </c>
      <c r="AU156" s="139" t="s">
        <v>15</v>
      </c>
      <c r="AY156" s="17" t="s">
        <v>141</v>
      </c>
      <c r="BE156" s="140">
        <f aca="true" t="shared" si="24" ref="BE156:BE162">IF(N156="základní",J156,0)</f>
        <v>0</v>
      </c>
      <c r="BF156" s="140">
        <f aca="true" t="shared" si="25" ref="BF156:BF162">IF(N156="snížená",J156,0)</f>
        <v>0</v>
      </c>
      <c r="BG156" s="140">
        <f aca="true" t="shared" si="26" ref="BG156:BG162">IF(N156="zákl. přenesená",J156,0)</f>
        <v>0</v>
      </c>
      <c r="BH156" s="140">
        <f aca="true" t="shared" si="27" ref="BH156:BH162">IF(N156="sníž. přenesená",J156,0)</f>
        <v>0</v>
      </c>
      <c r="BI156" s="140">
        <f aca="true" t="shared" si="28" ref="BI156:BI162">IF(N156="nulová",J156,0)</f>
        <v>0</v>
      </c>
      <c r="BJ156" s="17" t="s">
        <v>15</v>
      </c>
      <c r="BK156" s="140">
        <f aca="true" t="shared" si="29" ref="BK156:BK162">ROUND(I156*H156,2)</f>
        <v>0</v>
      </c>
      <c r="BL156" s="17" t="s">
        <v>86</v>
      </c>
      <c r="BM156" s="139" t="s">
        <v>937</v>
      </c>
    </row>
    <row r="157" spans="2:65" s="1" customFormat="1" ht="33" customHeight="1">
      <c r="B157" s="127"/>
      <c r="C157" s="128" t="s">
        <v>561</v>
      </c>
      <c r="D157" s="128" t="s">
        <v>143</v>
      </c>
      <c r="E157" s="129" t="s">
        <v>1707</v>
      </c>
      <c r="F157" s="130" t="s">
        <v>1708</v>
      </c>
      <c r="G157" s="131" t="s">
        <v>167</v>
      </c>
      <c r="H157" s="132">
        <v>70</v>
      </c>
      <c r="I157" s="133"/>
      <c r="J157" s="134">
        <f t="shared" si="20"/>
        <v>0</v>
      </c>
      <c r="K157" s="130" t="s">
        <v>3</v>
      </c>
      <c r="L157" s="32"/>
      <c r="M157" s="135" t="s">
        <v>3</v>
      </c>
      <c r="N157" s="136" t="s">
        <v>43</v>
      </c>
      <c r="P157" s="137">
        <f t="shared" si="21"/>
        <v>0</v>
      </c>
      <c r="Q157" s="137">
        <v>0</v>
      </c>
      <c r="R157" s="137">
        <f t="shared" si="22"/>
        <v>0</v>
      </c>
      <c r="S157" s="137">
        <v>0</v>
      </c>
      <c r="T157" s="138">
        <f t="shared" si="23"/>
        <v>0</v>
      </c>
      <c r="AR157" s="139" t="s">
        <v>86</v>
      </c>
      <c r="AT157" s="139" t="s">
        <v>143</v>
      </c>
      <c r="AU157" s="139" t="s">
        <v>15</v>
      </c>
      <c r="AY157" s="17" t="s">
        <v>141</v>
      </c>
      <c r="BE157" s="140">
        <f t="shared" si="24"/>
        <v>0</v>
      </c>
      <c r="BF157" s="140">
        <f t="shared" si="25"/>
        <v>0</v>
      </c>
      <c r="BG157" s="140">
        <f t="shared" si="26"/>
        <v>0</v>
      </c>
      <c r="BH157" s="140">
        <f t="shared" si="27"/>
        <v>0</v>
      </c>
      <c r="BI157" s="140">
        <f t="shared" si="28"/>
        <v>0</v>
      </c>
      <c r="BJ157" s="17" t="s">
        <v>15</v>
      </c>
      <c r="BK157" s="140">
        <f t="shared" si="29"/>
        <v>0</v>
      </c>
      <c r="BL157" s="17" t="s">
        <v>86</v>
      </c>
      <c r="BM157" s="139" t="s">
        <v>947</v>
      </c>
    </row>
    <row r="158" spans="2:65" s="1" customFormat="1" ht="16.5" customHeight="1">
      <c r="B158" s="127"/>
      <c r="C158" s="128" t="s">
        <v>587</v>
      </c>
      <c r="D158" s="128" t="s">
        <v>143</v>
      </c>
      <c r="E158" s="129" t="s">
        <v>1709</v>
      </c>
      <c r="F158" s="130" t="s">
        <v>1710</v>
      </c>
      <c r="G158" s="131" t="s">
        <v>156</v>
      </c>
      <c r="H158" s="132">
        <v>40</v>
      </c>
      <c r="I158" s="133"/>
      <c r="J158" s="134">
        <f t="shared" si="20"/>
        <v>0</v>
      </c>
      <c r="K158" s="130" t="s">
        <v>3</v>
      </c>
      <c r="L158" s="32"/>
      <c r="M158" s="135" t="s">
        <v>3</v>
      </c>
      <c r="N158" s="136" t="s">
        <v>43</v>
      </c>
      <c r="P158" s="137">
        <f t="shared" si="21"/>
        <v>0</v>
      </c>
      <c r="Q158" s="137">
        <v>0</v>
      </c>
      <c r="R158" s="137">
        <f t="shared" si="22"/>
        <v>0</v>
      </c>
      <c r="S158" s="137">
        <v>0</v>
      </c>
      <c r="T158" s="138">
        <f t="shared" si="23"/>
        <v>0</v>
      </c>
      <c r="AR158" s="139" t="s">
        <v>86</v>
      </c>
      <c r="AT158" s="139" t="s">
        <v>143</v>
      </c>
      <c r="AU158" s="139" t="s">
        <v>15</v>
      </c>
      <c r="AY158" s="17" t="s">
        <v>141</v>
      </c>
      <c r="BE158" s="140">
        <f t="shared" si="24"/>
        <v>0</v>
      </c>
      <c r="BF158" s="140">
        <f t="shared" si="25"/>
        <v>0</v>
      </c>
      <c r="BG158" s="140">
        <f t="shared" si="26"/>
        <v>0</v>
      </c>
      <c r="BH158" s="140">
        <f t="shared" si="27"/>
        <v>0</v>
      </c>
      <c r="BI158" s="140">
        <f t="shared" si="28"/>
        <v>0</v>
      </c>
      <c r="BJ158" s="17" t="s">
        <v>15</v>
      </c>
      <c r="BK158" s="140">
        <f t="shared" si="29"/>
        <v>0</v>
      </c>
      <c r="BL158" s="17" t="s">
        <v>86</v>
      </c>
      <c r="BM158" s="139" t="s">
        <v>957</v>
      </c>
    </row>
    <row r="159" spans="2:65" s="1" customFormat="1" ht="16.5" customHeight="1">
      <c r="B159" s="127"/>
      <c r="C159" s="128" t="s">
        <v>593</v>
      </c>
      <c r="D159" s="128" t="s">
        <v>143</v>
      </c>
      <c r="E159" s="129" t="s">
        <v>1711</v>
      </c>
      <c r="F159" s="130" t="s">
        <v>1712</v>
      </c>
      <c r="G159" s="131" t="s">
        <v>1063</v>
      </c>
      <c r="H159" s="132">
        <v>1</v>
      </c>
      <c r="I159" s="133"/>
      <c r="J159" s="134">
        <f t="shared" si="20"/>
        <v>0</v>
      </c>
      <c r="K159" s="130" t="s">
        <v>3</v>
      </c>
      <c r="L159" s="32"/>
      <c r="M159" s="135" t="s">
        <v>3</v>
      </c>
      <c r="N159" s="136" t="s">
        <v>43</v>
      </c>
      <c r="P159" s="137">
        <f t="shared" si="21"/>
        <v>0</v>
      </c>
      <c r="Q159" s="137">
        <v>0</v>
      </c>
      <c r="R159" s="137">
        <f t="shared" si="22"/>
        <v>0</v>
      </c>
      <c r="S159" s="137">
        <v>0</v>
      </c>
      <c r="T159" s="138">
        <f t="shared" si="23"/>
        <v>0</v>
      </c>
      <c r="AR159" s="139" t="s">
        <v>86</v>
      </c>
      <c r="AT159" s="139" t="s">
        <v>143</v>
      </c>
      <c r="AU159" s="139" t="s">
        <v>15</v>
      </c>
      <c r="AY159" s="17" t="s">
        <v>141</v>
      </c>
      <c r="BE159" s="140">
        <f t="shared" si="24"/>
        <v>0</v>
      </c>
      <c r="BF159" s="140">
        <f t="shared" si="25"/>
        <v>0</v>
      </c>
      <c r="BG159" s="140">
        <f t="shared" si="26"/>
        <v>0</v>
      </c>
      <c r="BH159" s="140">
        <f t="shared" si="27"/>
        <v>0</v>
      </c>
      <c r="BI159" s="140">
        <f t="shared" si="28"/>
        <v>0</v>
      </c>
      <c r="BJ159" s="17" t="s">
        <v>15</v>
      </c>
      <c r="BK159" s="140">
        <f t="shared" si="29"/>
        <v>0</v>
      </c>
      <c r="BL159" s="17" t="s">
        <v>86</v>
      </c>
      <c r="BM159" s="139" t="s">
        <v>970</v>
      </c>
    </row>
    <row r="160" spans="2:65" s="1" customFormat="1" ht="16.5" customHeight="1">
      <c r="B160" s="127"/>
      <c r="C160" s="128" t="s">
        <v>599</v>
      </c>
      <c r="D160" s="128" t="s">
        <v>143</v>
      </c>
      <c r="E160" s="129" t="s">
        <v>1713</v>
      </c>
      <c r="F160" s="130" t="s">
        <v>1714</v>
      </c>
      <c r="G160" s="131" t="s">
        <v>156</v>
      </c>
      <c r="H160" s="132">
        <v>20</v>
      </c>
      <c r="I160" s="133"/>
      <c r="J160" s="134">
        <f t="shared" si="20"/>
        <v>0</v>
      </c>
      <c r="K160" s="130" t="s">
        <v>3</v>
      </c>
      <c r="L160" s="32"/>
      <c r="M160" s="135" t="s">
        <v>3</v>
      </c>
      <c r="N160" s="136" t="s">
        <v>43</v>
      </c>
      <c r="P160" s="137">
        <f t="shared" si="21"/>
        <v>0</v>
      </c>
      <c r="Q160" s="137">
        <v>0</v>
      </c>
      <c r="R160" s="137">
        <f t="shared" si="22"/>
        <v>0</v>
      </c>
      <c r="S160" s="137">
        <v>0</v>
      </c>
      <c r="T160" s="138">
        <f t="shared" si="23"/>
        <v>0</v>
      </c>
      <c r="AR160" s="139" t="s">
        <v>86</v>
      </c>
      <c r="AT160" s="139" t="s">
        <v>143</v>
      </c>
      <c r="AU160" s="139" t="s">
        <v>15</v>
      </c>
      <c r="AY160" s="17" t="s">
        <v>141</v>
      </c>
      <c r="BE160" s="140">
        <f t="shared" si="24"/>
        <v>0</v>
      </c>
      <c r="BF160" s="140">
        <f t="shared" si="25"/>
        <v>0</v>
      </c>
      <c r="BG160" s="140">
        <f t="shared" si="26"/>
        <v>0</v>
      </c>
      <c r="BH160" s="140">
        <f t="shared" si="27"/>
        <v>0</v>
      </c>
      <c r="BI160" s="140">
        <f t="shared" si="28"/>
        <v>0</v>
      </c>
      <c r="BJ160" s="17" t="s">
        <v>15</v>
      </c>
      <c r="BK160" s="140">
        <f t="shared" si="29"/>
        <v>0</v>
      </c>
      <c r="BL160" s="17" t="s">
        <v>86</v>
      </c>
      <c r="BM160" s="139" t="s">
        <v>980</v>
      </c>
    </row>
    <row r="161" spans="2:65" s="1" customFormat="1" ht="24.2" customHeight="1">
      <c r="B161" s="127"/>
      <c r="C161" s="128" t="s">
        <v>604</v>
      </c>
      <c r="D161" s="128" t="s">
        <v>143</v>
      </c>
      <c r="E161" s="129" t="s">
        <v>1715</v>
      </c>
      <c r="F161" s="130" t="s">
        <v>1716</v>
      </c>
      <c r="G161" s="131" t="s">
        <v>1063</v>
      </c>
      <c r="H161" s="132">
        <v>1</v>
      </c>
      <c r="I161" s="133"/>
      <c r="J161" s="134">
        <f t="shared" si="20"/>
        <v>0</v>
      </c>
      <c r="K161" s="130" t="s">
        <v>3</v>
      </c>
      <c r="L161" s="32"/>
      <c r="M161" s="135" t="s">
        <v>3</v>
      </c>
      <c r="N161" s="136" t="s">
        <v>43</v>
      </c>
      <c r="P161" s="137">
        <f t="shared" si="21"/>
        <v>0</v>
      </c>
      <c r="Q161" s="137">
        <v>0</v>
      </c>
      <c r="R161" s="137">
        <f t="shared" si="22"/>
        <v>0</v>
      </c>
      <c r="S161" s="137">
        <v>0</v>
      </c>
      <c r="T161" s="138">
        <f t="shared" si="23"/>
        <v>0</v>
      </c>
      <c r="AR161" s="139" t="s">
        <v>86</v>
      </c>
      <c r="AT161" s="139" t="s">
        <v>143</v>
      </c>
      <c r="AU161" s="139" t="s">
        <v>15</v>
      </c>
      <c r="AY161" s="17" t="s">
        <v>141</v>
      </c>
      <c r="BE161" s="140">
        <f t="shared" si="24"/>
        <v>0</v>
      </c>
      <c r="BF161" s="140">
        <f t="shared" si="25"/>
        <v>0</v>
      </c>
      <c r="BG161" s="140">
        <f t="shared" si="26"/>
        <v>0</v>
      </c>
      <c r="BH161" s="140">
        <f t="shared" si="27"/>
        <v>0</v>
      </c>
      <c r="BI161" s="140">
        <f t="shared" si="28"/>
        <v>0</v>
      </c>
      <c r="BJ161" s="17" t="s">
        <v>15</v>
      </c>
      <c r="BK161" s="140">
        <f t="shared" si="29"/>
        <v>0</v>
      </c>
      <c r="BL161" s="17" t="s">
        <v>86</v>
      </c>
      <c r="BM161" s="139" t="s">
        <v>988</v>
      </c>
    </row>
    <row r="162" spans="2:65" s="1" customFormat="1" ht="16.5" customHeight="1">
      <c r="B162" s="127"/>
      <c r="C162" s="128" t="s">
        <v>609</v>
      </c>
      <c r="D162" s="128" t="s">
        <v>143</v>
      </c>
      <c r="E162" s="129" t="s">
        <v>1717</v>
      </c>
      <c r="F162" s="130" t="s">
        <v>1718</v>
      </c>
      <c r="G162" s="131" t="s">
        <v>1063</v>
      </c>
      <c r="H162" s="132">
        <v>1</v>
      </c>
      <c r="I162" s="133"/>
      <c r="J162" s="134">
        <f t="shared" si="20"/>
        <v>0</v>
      </c>
      <c r="K162" s="130" t="s">
        <v>3</v>
      </c>
      <c r="L162" s="32"/>
      <c r="M162" s="180" t="s">
        <v>3</v>
      </c>
      <c r="N162" s="181" t="s">
        <v>43</v>
      </c>
      <c r="O162" s="178"/>
      <c r="P162" s="182">
        <f t="shared" si="21"/>
        <v>0</v>
      </c>
      <c r="Q162" s="182">
        <v>0</v>
      </c>
      <c r="R162" s="182">
        <f t="shared" si="22"/>
        <v>0</v>
      </c>
      <c r="S162" s="182">
        <v>0</v>
      </c>
      <c r="T162" s="183">
        <f t="shared" si="23"/>
        <v>0</v>
      </c>
      <c r="AR162" s="139" t="s">
        <v>86</v>
      </c>
      <c r="AT162" s="139" t="s">
        <v>143</v>
      </c>
      <c r="AU162" s="139" t="s">
        <v>15</v>
      </c>
      <c r="AY162" s="17" t="s">
        <v>141</v>
      </c>
      <c r="BE162" s="140">
        <f t="shared" si="24"/>
        <v>0</v>
      </c>
      <c r="BF162" s="140">
        <f t="shared" si="25"/>
        <v>0</v>
      </c>
      <c r="BG162" s="140">
        <f t="shared" si="26"/>
        <v>0</v>
      </c>
      <c r="BH162" s="140">
        <f t="shared" si="27"/>
        <v>0</v>
      </c>
      <c r="BI162" s="140">
        <f t="shared" si="28"/>
        <v>0</v>
      </c>
      <c r="BJ162" s="17" t="s">
        <v>15</v>
      </c>
      <c r="BK162" s="140">
        <f t="shared" si="29"/>
        <v>0</v>
      </c>
      <c r="BL162" s="17" t="s">
        <v>86</v>
      </c>
      <c r="BM162" s="139" t="s">
        <v>1001</v>
      </c>
    </row>
    <row r="163" spans="2:12" s="1" customFormat="1" ht="6.95" customHeight="1">
      <c r="B163" s="41"/>
      <c r="C163" s="42"/>
      <c r="D163" s="42"/>
      <c r="E163" s="42"/>
      <c r="F163" s="42"/>
      <c r="G163" s="42"/>
      <c r="H163" s="42"/>
      <c r="I163" s="42"/>
      <c r="J163" s="42"/>
      <c r="K163" s="42"/>
      <c r="L163" s="32"/>
    </row>
  </sheetData>
  <autoFilter ref="C85:K16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0" t="s">
        <v>6</v>
      </c>
      <c r="M2" s="285"/>
      <c r="N2" s="285"/>
      <c r="O2" s="285"/>
      <c r="P2" s="285"/>
      <c r="Q2" s="285"/>
      <c r="R2" s="285"/>
      <c r="S2" s="285"/>
      <c r="T2" s="285"/>
      <c r="U2" s="285"/>
      <c r="V2" s="285"/>
      <c r="AT2" s="17" t="s">
        <v>88</v>
      </c>
    </row>
    <row r="3" spans="2:46" ht="6.95" customHeight="1">
      <c r="B3" s="18"/>
      <c r="C3" s="19"/>
      <c r="D3" s="19"/>
      <c r="E3" s="19"/>
      <c r="F3" s="19"/>
      <c r="G3" s="19"/>
      <c r="H3" s="19"/>
      <c r="I3" s="19"/>
      <c r="J3" s="19"/>
      <c r="K3" s="19"/>
      <c r="L3" s="20"/>
      <c r="AT3" s="17" t="s">
        <v>80</v>
      </c>
    </row>
    <row r="4" spans="2:46" ht="24.95" customHeight="1">
      <c r="B4" s="20"/>
      <c r="D4" s="21" t="s">
        <v>92</v>
      </c>
      <c r="L4" s="20"/>
      <c r="M4" s="85" t="s">
        <v>11</v>
      </c>
      <c r="AT4" s="17" t="s">
        <v>4</v>
      </c>
    </row>
    <row r="5" spans="2:12" ht="6.95" customHeight="1">
      <c r="B5" s="20"/>
      <c r="L5" s="20"/>
    </row>
    <row r="6" spans="2:12" ht="12" customHeight="1">
      <c r="B6" s="20"/>
      <c r="D6" s="27" t="s">
        <v>17</v>
      </c>
      <c r="L6" s="20"/>
    </row>
    <row r="7" spans="2:12" ht="26.25" customHeight="1">
      <c r="B7" s="20"/>
      <c r="E7" s="301" t="str">
        <f>'Rekapitulace stavby'!K6</f>
        <v>PŘÍSTAVBA ZÁKLADNÍ A MATEŘSKÉ ŠKOLY B-ENGLISH OBEC KRÁLŮV DVŮR</v>
      </c>
      <c r="F7" s="302"/>
      <c r="G7" s="302"/>
      <c r="H7" s="302"/>
      <c r="L7" s="20"/>
    </row>
    <row r="8" spans="2:12" s="1" customFormat="1" ht="12" customHeight="1">
      <c r="B8" s="32"/>
      <c r="D8" s="27" t="s">
        <v>93</v>
      </c>
      <c r="L8" s="32"/>
    </row>
    <row r="9" spans="2:12" s="1" customFormat="1" ht="16.5" customHeight="1">
      <c r="B9" s="32"/>
      <c r="E9" s="263" t="s">
        <v>1719</v>
      </c>
      <c r="F9" s="303"/>
      <c r="G9" s="303"/>
      <c r="H9" s="303"/>
      <c r="L9" s="32"/>
    </row>
    <row r="10" spans="2:12" s="1" customFormat="1" ht="11.25">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35</v>
      </c>
      <c r="I12" s="27" t="s">
        <v>23</v>
      </c>
      <c r="J12" s="49" t="str">
        <f>'Rekapitulace stavby'!AN8</f>
        <v>4. 7. 2023</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Soukromá Základní škola a Mateřská škola B-English</v>
      </c>
      <c r="I15" s="27" t="s">
        <v>28</v>
      </c>
      <c r="J15" s="25" t="str">
        <f>IF('Rekapitulace stavby'!AN11="","",'Rekapitulace stavby'!AN11)</f>
        <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4" t="str">
        <f>'Rekapitulace stavby'!E14</f>
        <v>Vyplň údaj</v>
      </c>
      <c r="F18" s="284"/>
      <c r="G18" s="284"/>
      <c r="H18" s="28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tr">
        <f>IF('Rekapitulace stavby'!AN16="","",'Rekapitulace stavby'!AN16)</f>
        <v/>
      </c>
      <c r="L20" s="32"/>
    </row>
    <row r="21" spans="2:12" s="1" customFormat="1" ht="18" customHeight="1">
      <c r="B21" s="32"/>
      <c r="E21" s="25" t="str">
        <f>IF('Rekapitulace stavby'!E17="","",'Rekapitulace stavby'!E17)</f>
        <v>RAFPRO s.r.o.</v>
      </c>
      <c r="I21" s="27" t="s">
        <v>28</v>
      </c>
      <c r="J21" s="25" t="str">
        <f>IF('Rekapitulace stavby'!AN17="","",'Rekapitulace stavby'!AN17)</f>
        <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91.25" customHeight="1">
      <c r="B27" s="86"/>
      <c r="E27" s="289" t="s">
        <v>1720</v>
      </c>
      <c r="F27" s="289"/>
      <c r="G27" s="289"/>
      <c r="H27" s="28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ROUND(J83,2)</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ROUND((SUM(BE83:BE135)),2)</f>
        <v>0</v>
      </c>
      <c r="I33" s="89">
        <v>0.21</v>
      </c>
      <c r="J33" s="88">
        <f>ROUND(((SUM(BE83:BE135))*I33),2)</f>
        <v>0</v>
      </c>
      <c r="L33" s="32"/>
    </row>
    <row r="34" spans="2:12" s="1" customFormat="1" ht="14.45" customHeight="1">
      <c r="B34" s="32"/>
      <c r="E34" s="27" t="s">
        <v>44</v>
      </c>
      <c r="F34" s="88">
        <f>ROUND((SUM(BF83:BF135)),2)</f>
        <v>0</v>
      </c>
      <c r="I34" s="89">
        <v>0.15</v>
      </c>
      <c r="J34" s="88">
        <f>ROUND(((SUM(BF83:BF135))*I34),2)</f>
        <v>0</v>
      </c>
      <c r="L34" s="32"/>
    </row>
    <row r="35" spans="2:12" s="1" customFormat="1" ht="14.45" customHeight="1" hidden="1">
      <c r="B35" s="32"/>
      <c r="E35" s="27" t="s">
        <v>45</v>
      </c>
      <c r="F35" s="88">
        <f>ROUND((SUM(BG83:BG135)),2)</f>
        <v>0</v>
      </c>
      <c r="I35" s="89">
        <v>0.21</v>
      </c>
      <c r="J35" s="88">
        <f>0</f>
        <v>0</v>
      </c>
      <c r="L35" s="32"/>
    </row>
    <row r="36" spans="2:12" s="1" customFormat="1" ht="14.45" customHeight="1" hidden="1">
      <c r="B36" s="32"/>
      <c r="E36" s="27" t="s">
        <v>46</v>
      </c>
      <c r="F36" s="88">
        <f>ROUND((SUM(BH83:BH135)),2)</f>
        <v>0</v>
      </c>
      <c r="I36" s="89">
        <v>0.15</v>
      </c>
      <c r="J36" s="88">
        <f>0</f>
        <v>0</v>
      </c>
      <c r="L36" s="32"/>
    </row>
    <row r="37" spans="2:12" s="1" customFormat="1" ht="14.45" customHeight="1" hidden="1">
      <c r="B37" s="32"/>
      <c r="E37" s="27" t="s">
        <v>47</v>
      </c>
      <c r="F37" s="88">
        <f>ROUND((SUM(BI83:BI135)),2)</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17</v>
      </c>
      <c r="L47" s="32"/>
    </row>
    <row r="48" spans="2:12" s="1" customFormat="1" ht="26.25" customHeight="1">
      <c r="B48" s="32"/>
      <c r="E48" s="301" t="str">
        <f>E7</f>
        <v>PŘÍSTAVBA ZÁKLADNÍ A MATEŘSKÉ ŠKOLY B-ENGLISH OBEC KRÁLŮV DVŮR</v>
      </c>
      <c r="F48" s="302"/>
      <c r="G48" s="302"/>
      <c r="H48" s="302"/>
      <c r="L48" s="32"/>
    </row>
    <row r="49" spans="2:12" s="1" customFormat="1" ht="12" customHeight="1">
      <c r="B49" s="32"/>
      <c r="C49" s="27" t="s">
        <v>93</v>
      </c>
      <c r="L49" s="32"/>
    </row>
    <row r="50" spans="2:12" s="1" customFormat="1" ht="16.5" customHeight="1">
      <c r="B50" s="32"/>
      <c r="E50" s="263" t="str">
        <f>E9</f>
        <v>4 - VYT</v>
      </c>
      <c r="F50" s="303"/>
      <c r="G50" s="303"/>
      <c r="H50" s="303"/>
      <c r="L50" s="32"/>
    </row>
    <row r="51" spans="2:12" s="1" customFormat="1" ht="6.95" customHeight="1">
      <c r="B51" s="32"/>
      <c r="L51" s="32"/>
    </row>
    <row r="52" spans="2:12" s="1" customFormat="1" ht="12" customHeight="1">
      <c r="B52" s="32"/>
      <c r="C52" s="27" t="s">
        <v>21</v>
      </c>
      <c r="F52" s="25" t="str">
        <f>F12</f>
        <v xml:space="preserve"> </v>
      </c>
      <c r="I52" s="27" t="s">
        <v>23</v>
      </c>
      <c r="J52" s="49" t="str">
        <f>IF(J12="","",J12)</f>
        <v>4. 7. 2023</v>
      </c>
      <c r="L52" s="32"/>
    </row>
    <row r="53" spans="2:12" s="1" customFormat="1" ht="6.95" customHeight="1">
      <c r="B53" s="32"/>
      <c r="L53" s="32"/>
    </row>
    <row r="54" spans="2:12" s="1" customFormat="1" ht="15.2" customHeight="1">
      <c r="B54" s="32"/>
      <c r="C54" s="27" t="s">
        <v>25</v>
      </c>
      <c r="F54" s="25" t="str">
        <f>E15</f>
        <v>Soukromá Základní škola a Mateřská škola B-English</v>
      </c>
      <c r="I54" s="27" t="s">
        <v>31</v>
      </c>
      <c r="J54" s="30" t="str">
        <f>E21</f>
        <v>RAFPRO s.r.o.</v>
      </c>
      <c r="L54" s="32"/>
    </row>
    <row r="55" spans="2:12" s="1" customFormat="1" ht="15.2" customHeight="1">
      <c r="B55" s="32"/>
      <c r="C55" s="27" t="s">
        <v>29</v>
      </c>
      <c r="F55" s="25" t="str">
        <f>IF(E18="","",E18)</f>
        <v>Vyplň údaj</v>
      </c>
      <c r="I55" s="27" t="s">
        <v>34</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70</v>
      </c>
      <c r="J59" s="63">
        <f>J83</f>
        <v>0</v>
      </c>
      <c r="L59" s="32"/>
      <c r="AU59" s="17" t="s">
        <v>98</v>
      </c>
    </row>
    <row r="60" spans="2:12" s="8" customFormat="1" ht="24.95" customHeight="1">
      <c r="B60" s="99"/>
      <c r="D60" s="100" t="s">
        <v>1721</v>
      </c>
      <c r="E60" s="101"/>
      <c r="F60" s="101"/>
      <c r="G60" s="101"/>
      <c r="H60" s="101"/>
      <c r="I60" s="101"/>
      <c r="J60" s="102">
        <f>J84</f>
        <v>0</v>
      </c>
      <c r="L60" s="99"/>
    </row>
    <row r="61" spans="2:12" s="8" customFormat="1" ht="24.95" customHeight="1">
      <c r="B61" s="99"/>
      <c r="D61" s="100" t="s">
        <v>1722</v>
      </c>
      <c r="E61" s="101"/>
      <c r="F61" s="101"/>
      <c r="G61" s="101"/>
      <c r="H61" s="101"/>
      <c r="I61" s="101"/>
      <c r="J61" s="102">
        <f>J99</f>
        <v>0</v>
      </c>
      <c r="L61" s="99"/>
    </row>
    <row r="62" spans="2:12" s="8" customFormat="1" ht="24.95" customHeight="1">
      <c r="B62" s="99"/>
      <c r="D62" s="100" t="s">
        <v>1723</v>
      </c>
      <c r="E62" s="101"/>
      <c r="F62" s="101"/>
      <c r="G62" s="101"/>
      <c r="H62" s="101"/>
      <c r="I62" s="101"/>
      <c r="J62" s="102">
        <f>J107</f>
        <v>0</v>
      </c>
      <c r="L62" s="99"/>
    </row>
    <row r="63" spans="2:12" s="8" customFormat="1" ht="24.95" customHeight="1">
      <c r="B63" s="99"/>
      <c r="D63" s="100" t="s">
        <v>1724</v>
      </c>
      <c r="E63" s="101"/>
      <c r="F63" s="101"/>
      <c r="G63" s="101"/>
      <c r="H63" s="101"/>
      <c r="I63" s="101"/>
      <c r="J63" s="102">
        <f>J124</f>
        <v>0</v>
      </c>
      <c r="L63" s="99"/>
    </row>
    <row r="64" spans="2:12" s="1" customFormat="1" ht="21.75" customHeight="1">
      <c r="B64" s="32"/>
      <c r="L64" s="32"/>
    </row>
    <row r="65" spans="2:12" s="1" customFormat="1" ht="6.95" customHeight="1">
      <c r="B65" s="41"/>
      <c r="C65" s="42"/>
      <c r="D65" s="42"/>
      <c r="E65" s="42"/>
      <c r="F65" s="42"/>
      <c r="G65" s="42"/>
      <c r="H65" s="42"/>
      <c r="I65" s="42"/>
      <c r="J65" s="42"/>
      <c r="K65" s="42"/>
      <c r="L65" s="32"/>
    </row>
    <row r="69" spans="2:12" s="1" customFormat="1" ht="6.95" customHeight="1">
      <c r="B69" s="43"/>
      <c r="C69" s="44"/>
      <c r="D69" s="44"/>
      <c r="E69" s="44"/>
      <c r="F69" s="44"/>
      <c r="G69" s="44"/>
      <c r="H69" s="44"/>
      <c r="I69" s="44"/>
      <c r="J69" s="44"/>
      <c r="K69" s="44"/>
      <c r="L69" s="32"/>
    </row>
    <row r="70" spans="2:12" s="1" customFormat="1" ht="24.95" customHeight="1">
      <c r="B70" s="32"/>
      <c r="C70" s="21" t="s">
        <v>126</v>
      </c>
      <c r="L70" s="32"/>
    </row>
    <row r="71" spans="2:12" s="1" customFormat="1" ht="6.95" customHeight="1">
      <c r="B71" s="32"/>
      <c r="L71" s="32"/>
    </row>
    <row r="72" spans="2:12" s="1" customFormat="1" ht="12" customHeight="1">
      <c r="B72" s="32"/>
      <c r="C72" s="27" t="s">
        <v>17</v>
      </c>
      <c r="L72" s="32"/>
    </row>
    <row r="73" spans="2:12" s="1" customFormat="1" ht="26.25" customHeight="1">
      <c r="B73" s="32"/>
      <c r="E73" s="301" t="str">
        <f>E7</f>
        <v>PŘÍSTAVBA ZÁKLADNÍ A MATEŘSKÉ ŠKOLY B-ENGLISH OBEC KRÁLŮV DVŮR</v>
      </c>
      <c r="F73" s="302"/>
      <c r="G73" s="302"/>
      <c r="H73" s="302"/>
      <c r="L73" s="32"/>
    </row>
    <row r="74" spans="2:12" s="1" customFormat="1" ht="12" customHeight="1">
      <c r="B74" s="32"/>
      <c r="C74" s="27" t="s">
        <v>93</v>
      </c>
      <c r="L74" s="32"/>
    </row>
    <row r="75" spans="2:12" s="1" customFormat="1" ht="16.5" customHeight="1">
      <c r="B75" s="32"/>
      <c r="E75" s="263" t="str">
        <f>E9</f>
        <v>4 - VYT</v>
      </c>
      <c r="F75" s="303"/>
      <c r="G75" s="303"/>
      <c r="H75" s="303"/>
      <c r="L75" s="32"/>
    </row>
    <row r="76" spans="2:12" s="1" customFormat="1" ht="6.95" customHeight="1">
      <c r="B76" s="32"/>
      <c r="L76" s="32"/>
    </row>
    <row r="77" spans="2:12" s="1" customFormat="1" ht="12" customHeight="1">
      <c r="B77" s="32"/>
      <c r="C77" s="27" t="s">
        <v>21</v>
      </c>
      <c r="F77" s="25" t="str">
        <f>F12</f>
        <v xml:space="preserve"> </v>
      </c>
      <c r="I77" s="27" t="s">
        <v>23</v>
      </c>
      <c r="J77" s="49" t="str">
        <f>IF(J12="","",J12)</f>
        <v>4. 7. 2023</v>
      </c>
      <c r="L77" s="32"/>
    </row>
    <row r="78" spans="2:12" s="1" customFormat="1" ht="6.95" customHeight="1">
      <c r="B78" s="32"/>
      <c r="L78" s="32"/>
    </row>
    <row r="79" spans="2:12" s="1" customFormat="1" ht="15.2" customHeight="1">
      <c r="B79" s="32"/>
      <c r="C79" s="27" t="s">
        <v>25</v>
      </c>
      <c r="F79" s="25" t="str">
        <f>E15</f>
        <v>Soukromá Základní škola a Mateřská škola B-English</v>
      </c>
      <c r="I79" s="27" t="s">
        <v>31</v>
      </c>
      <c r="J79" s="30" t="str">
        <f>E21</f>
        <v>RAFPRO s.r.o.</v>
      </c>
      <c r="L79" s="32"/>
    </row>
    <row r="80" spans="2:12" s="1" customFormat="1" ht="15.2" customHeight="1">
      <c r="B80" s="32"/>
      <c r="C80" s="27" t="s">
        <v>29</v>
      </c>
      <c r="F80" s="25" t="str">
        <f>IF(E18="","",E18)</f>
        <v>Vyplň údaj</v>
      </c>
      <c r="I80" s="27" t="s">
        <v>34</v>
      </c>
      <c r="J80" s="30" t="str">
        <f>E24</f>
        <v xml:space="preserve"> </v>
      </c>
      <c r="L80" s="32"/>
    </row>
    <row r="81" spans="2:12" s="1" customFormat="1" ht="10.35" customHeight="1">
      <c r="B81" s="32"/>
      <c r="L81" s="32"/>
    </row>
    <row r="82" spans="2:20" s="10" customFormat="1" ht="29.25" customHeight="1">
      <c r="B82" s="107"/>
      <c r="C82" s="108" t="s">
        <v>127</v>
      </c>
      <c r="D82" s="109" t="s">
        <v>57</v>
      </c>
      <c r="E82" s="109" t="s">
        <v>53</v>
      </c>
      <c r="F82" s="109" t="s">
        <v>54</v>
      </c>
      <c r="G82" s="109" t="s">
        <v>128</v>
      </c>
      <c r="H82" s="109" t="s">
        <v>129</v>
      </c>
      <c r="I82" s="109" t="s">
        <v>130</v>
      </c>
      <c r="J82" s="109" t="s">
        <v>97</v>
      </c>
      <c r="K82" s="110" t="s">
        <v>131</v>
      </c>
      <c r="L82" s="107"/>
      <c r="M82" s="56" t="s">
        <v>3</v>
      </c>
      <c r="N82" s="57" t="s">
        <v>42</v>
      </c>
      <c r="O82" s="57" t="s">
        <v>132</v>
      </c>
      <c r="P82" s="57" t="s">
        <v>133</v>
      </c>
      <c r="Q82" s="57" t="s">
        <v>134</v>
      </c>
      <c r="R82" s="57" t="s">
        <v>135</v>
      </c>
      <c r="S82" s="57" t="s">
        <v>136</v>
      </c>
      <c r="T82" s="58" t="s">
        <v>137</v>
      </c>
    </row>
    <row r="83" spans="2:63" s="1" customFormat="1" ht="22.9" customHeight="1">
      <c r="B83" s="32"/>
      <c r="C83" s="61" t="s">
        <v>138</v>
      </c>
      <c r="J83" s="111">
        <f>BK83</f>
        <v>0</v>
      </c>
      <c r="L83" s="32"/>
      <c r="M83" s="59"/>
      <c r="N83" s="50"/>
      <c r="O83" s="50"/>
      <c r="P83" s="112">
        <f>P84+P99+P107+P124</f>
        <v>0</v>
      </c>
      <c r="Q83" s="50"/>
      <c r="R83" s="112">
        <f>R84+R99+R107+R124</f>
        <v>0</v>
      </c>
      <c r="S83" s="50"/>
      <c r="T83" s="113">
        <f>T84+T99+T107+T124</f>
        <v>0</v>
      </c>
      <c r="AT83" s="17" t="s">
        <v>71</v>
      </c>
      <c r="AU83" s="17" t="s">
        <v>98</v>
      </c>
      <c r="BK83" s="114">
        <f>BK84+BK99+BK107+BK124</f>
        <v>0</v>
      </c>
    </row>
    <row r="84" spans="2:63" s="11" customFormat="1" ht="25.9" customHeight="1">
      <c r="B84" s="115"/>
      <c r="D84" s="116" t="s">
        <v>71</v>
      </c>
      <c r="E84" s="117" t="s">
        <v>1568</v>
      </c>
      <c r="F84" s="117" t="s">
        <v>1671</v>
      </c>
      <c r="I84" s="118"/>
      <c r="J84" s="119">
        <f>BK84</f>
        <v>0</v>
      </c>
      <c r="L84" s="115"/>
      <c r="M84" s="120"/>
      <c r="P84" s="121">
        <f>SUM(P85:P98)</f>
        <v>0</v>
      </c>
      <c r="R84" s="121">
        <f>SUM(R85:R98)</f>
        <v>0</v>
      </c>
      <c r="T84" s="122">
        <f>SUM(T85:T98)</f>
        <v>0</v>
      </c>
      <c r="AR84" s="116" t="s">
        <v>15</v>
      </c>
      <c r="AT84" s="123" t="s">
        <v>71</v>
      </c>
      <c r="AU84" s="123" t="s">
        <v>72</v>
      </c>
      <c r="AY84" s="116" t="s">
        <v>141</v>
      </c>
      <c r="BK84" s="124">
        <f>SUM(BK85:BK98)</f>
        <v>0</v>
      </c>
    </row>
    <row r="85" spans="2:65" s="1" customFormat="1" ht="114.95" customHeight="1">
      <c r="B85" s="127"/>
      <c r="C85" s="128" t="s">
        <v>15</v>
      </c>
      <c r="D85" s="128" t="s">
        <v>143</v>
      </c>
      <c r="E85" s="129" t="s">
        <v>1725</v>
      </c>
      <c r="F85" s="130" t="s">
        <v>1726</v>
      </c>
      <c r="G85" s="131" t="s">
        <v>1355</v>
      </c>
      <c r="H85" s="132">
        <v>1</v>
      </c>
      <c r="I85" s="133"/>
      <c r="J85" s="134">
        <f aca="true" t="shared" si="0" ref="J85:J98">ROUND(I85*H85,2)</f>
        <v>0</v>
      </c>
      <c r="K85" s="130" t="s">
        <v>3</v>
      </c>
      <c r="L85" s="32"/>
      <c r="M85" s="135" t="s">
        <v>3</v>
      </c>
      <c r="N85" s="136" t="s">
        <v>43</v>
      </c>
      <c r="P85" s="137">
        <f aca="true" t="shared" si="1" ref="P85:P98">O85*H85</f>
        <v>0</v>
      </c>
      <c r="Q85" s="137">
        <v>0</v>
      </c>
      <c r="R85" s="137">
        <f aca="true" t="shared" si="2" ref="R85:R98">Q85*H85</f>
        <v>0</v>
      </c>
      <c r="S85" s="137">
        <v>0</v>
      </c>
      <c r="T85" s="138">
        <f aca="true" t="shared" si="3" ref="T85:T98">S85*H85</f>
        <v>0</v>
      </c>
      <c r="AR85" s="139" t="s">
        <v>86</v>
      </c>
      <c r="AT85" s="139" t="s">
        <v>143</v>
      </c>
      <c r="AU85" s="139" t="s">
        <v>15</v>
      </c>
      <c r="AY85" s="17" t="s">
        <v>141</v>
      </c>
      <c r="BE85" s="140">
        <f aca="true" t="shared" si="4" ref="BE85:BE98">IF(N85="základní",J85,0)</f>
        <v>0</v>
      </c>
      <c r="BF85" s="140">
        <f aca="true" t="shared" si="5" ref="BF85:BF98">IF(N85="snížená",J85,0)</f>
        <v>0</v>
      </c>
      <c r="BG85" s="140">
        <f aca="true" t="shared" si="6" ref="BG85:BG98">IF(N85="zákl. přenesená",J85,0)</f>
        <v>0</v>
      </c>
      <c r="BH85" s="140">
        <f aca="true" t="shared" si="7" ref="BH85:BH98">IF(N85="sníž. přenesená",J85,0)</f>
        <v>0</v>
      </c>
      <c r="BI85" s="140">
        <f aca="true" t="shared" si="8" ref="BI85:BI98">IF(N85="nulová",J85,0)</f>
        <v>0</v>
      </c>
      <c r="BJ85" s="17" t="s">
        <v>15</v>
      </c>
      <c r="BK85" s="140">
        <f aca="true" t="shared" si="9" ref="BK85:BK98">ROUND(I85*H85,2)</f>
        <v>0</v>
      </c>
      <c r="BL85" s="17" t="s">
        <v>86</v>
      </c>
      <c r="BM85" s="139" t="s">
        <v>80</v>
      </c>
    </row>
    <row r="86" spans="2:65" s="1" customFormat="1" ht="55.5" customHeight="1">
      <c r="B86" s="127"/>
      <c r="C86" s="128" t="s">
        <v>80</v>
      </c>
      <c r="D86" s="128" t="s">
        <v>143</v>
      </c>
      <c r="E86" s="129" t="s">
        <v>1727</v>
      </c>
      <c r="F86" s="130" t="s">
        <v>1728</v>
      </c>
      <c r="G86" s="131" t="s">
        <v>1355</v>
      </c>
      <c r="H86" s="132">
        <v>1</v>
      </c>
      <c r="I86" s="133"/>
      <c r="J86" s="134">
        <f t="shared" si="0"/>
        <v>0</v>
      </c>
      <c r="K86" s="130" t="s">
        <v>3</v>
      </c>
      <c r="L86" s="32"/>
      <c r="M86" s="135" t="s">
        <v>3</v>
      </c>
      <c r="N86" s="136" t="s">
        <v>43</v>
      </c>
      <c r="P86" s="137">
        <f t="shared" si="1"/>
        <v>0</v>
      </c>
      <c r="Q86" s="137">
        <v>0</v>
      </c>
      <c r="R86" s="137">
        <f t="shared" si="2"/>
        <v>0</v>
      </c>
      <c r="S86" s="137">
        <v>0</v>
      </c>
      <c r="T86" s="138">
        <f t="shared" si="3"/>
        <v>0</v>
      </c>
      <c r="AR86" s="139" t="s">
        <v>86</v>
      </c>
      <c r="AT86" s="139" t="s">
        <v>143</v>
      </c>
      <c r="AU86" s="139" t="s">
        <v>15</v>
      </c>
      <c r="AY86" s="17" t="s">
        <v>141</v>
      </c>
      <c r="BE86" s="140">
        <f t="shared" si="4"/>
        <v>0</v>
      </c>
      <c r="BF86" s="140">
        <f t="shared" si="5"/>
        <v>0</v>
      </c>
      <c r="BG86" s="140">
        <f t="shared" si="6"/>
        <v>0</v>
      </c>
      <c r="BH86" s="140">
        <f t="shared" si="7"/>
        <v>0</v>
      </c>
      <c r="BI86" s="140">
        <f t="shared" si="8"/>
        <v>0</v>
      </c>
      <c r="BJ86" s="17" t="s">
        <v>15</v>
      </c>
      <c r="BK86" s="140">
        <f t="shared" si="9"/>
        <v>0</v>
      </c>
      <c r="BL86" s="17" t="s">
        <v>86</v>
      </c>
      <c r="BM86" s="139" t="s">
        <v>86</v>
      </c>
    </row>
    <row r="87" spans="2:65" s="1" customFormat="1" ht="37.9" customHeight="1">
      <c r="B87" s="127"/>
      <c r="C87" s="128" t="s">
        <v>83</v>
      </c>
      <c r="D87" s="128" t="s">
        <v>143</v>
      </c>
      <c r="E87" s="129" t="s">
        <v>1729</v>
      </c>
      <c r="F87" s="130" t="s">
        <v>1730</v>
      </c>
      <c r="G87" s="131" t="s">
        <v>1355</v>
      </c>
      <c r="H87" s="132">
        <v>1</v>
      </c>
      <c r="I87" s="133"/>
      <c r="J87" s="134">
        <f t="shared" si="0"/>
        <v>0</v>
      </c>
      <c r="K87" s="130" t="s">
        <v>3</v>
      </c>
      <c r="L87" s="32"/>
      <c r="M87" s="135" t="s">
        <v>3</v>
      </c>
      <c r="N87" s="136" t="s">
        <v>43</v>
      </c>
      <c r="P87" s="137">
        <f t="shared" si="1"/>
        <v>0</v>
      </c>
      <c r="Q87" s="137">
        <v>0</v>
      </c>
      <c r="R87" s="137">
        <f t="shared" si="2"/>
        <v>0</v>
      </c>
      <c r="S87" s="137">
        <v>0</v>
      </c>
      <c r="T87" s="138">
        <f t="shared" si="3"/>
        <v>0</v>
      </c>
      <c r="AR87" s="139" t="s">
        <v>86</v>
      </c>
      <c r="AT87" s="139" t="s">
        <v>143</v>
      </c>
      <c r="AU87" s="139" t="s">
        <v>15</v>
      </c>
      <c r="AY87" s="17" t="s">
        <v>141</v>
      </c>
      <c r="BE87" s="140">
        <f t="shared" si="4"/>
        <v>0</v>
      </c>
      <c r="BF87" s="140">
        <f t="shared" si="5"/>
        <v>0</v>
      </c>
      <c r="BG87" s="140">
        <f t="shared" si="6"/>
        <v>0</v>
      </c>
      <c r="BH87" s="140">
        <f t="shared" si="7"/>
        <v>0</v>
      </c>
      <c r="BI87" s="140">
        <f t="shared" si="8"/>
        <v>0</v>
      </c>
      <c r="BJ87" s="17" t="s">
        <v>15</v>
      </c>
      <c r="BK87" s="140">
        <f t="shared" si="9"/>
        <v>0</v>
      </c>
      <c r="BL87" s="17" t="s">
        <v>86</v>
      </c>
      <c r="BM87" s="139" t="s">
        <v>179</v>
      </c>
    </row>
    <row r="88" spans="2:65" s="1" customFormat="1" ht="37.9" customHeight="1">
      <c r="B88" s="127"/>
      <c r="C88" s="128" t="s">
        <v>86</v>
      </c>
      <c r="D88" s="128" t="s">
        <v>143</v>
      </c>
      <c r="E88" s="129" t="s">
        <v>1731</v>
      </c>
      <c r="F88" s="130" t="s">
        <v>1732</v>
      </c>
      <c r="G88" s="131" t="s">
        <v>1355</v>
      </c>
      <c r="H88" s="132">
        <v>1</v>
      </c>
      <c r="I88" s="133"/>
      <c r="J88" s="134">
        <f t="shared" si="0"/>
        <v>0</v>
      </c>
      <c r="K88" s="130" t="s">
        <v>3</v>
      </c>
      <c r="L88" s="32"/>
      <c r="M88" s="135" t="s">
        <v>3</v>
      </c>
      <c r="N88" s="136" t="s">
        <v>43</v>
      </c>
      <c r="P88" s="137">
        <f t="shared" si="1"/>
        <v>0</v>
      </c>
      <c r="Q88" s="137">
        <v>0</v>
      </c>
      <c r="R88" s="137">
        <f t="shared" si="2"/>
        <v>0</v>
      </c>
      <c r="S88" s="137">
        <v>0</v>
      </c>
      <c r="T88" s="138">
        <f t="shared" si="3"/>
        <v>0</v>
      </c>
      <c r="AR88" s="139" t="s">
        <v>86</v>
      </c>
      <c r="AT88" s="139" t="s">
        <v>143</v>
      </c>
      <c r="AU88" s="139" t="s">
        <v>15</v>
      </c>
      <c r="AY88" s="17" t="s">
        <v>141</v>
      </c>
      <c r="BE88" s="140">
        <f t="shared" si="4"/>
        <v>0</v>
      </c>
      <c r="BF88" s="140">
        <f t="shared" si="5"/>
        <v>0</v>
      </c>
      <c r="BG88" s="140">
        <f t="shared" si="6"/>
        <v>0</v>
      </c>
      <c r="BH88" s="140">
        <f t="shared" si="7"/>
        <v>0</v>
      </c>
      <c r="BI88" s="140">
        <f t="shared" si="8"/>
        <v>0</v>
      </c>
      <c r="BJ88" s="17" t="s">
        <v>15</v>
      </c>
      <c r="BK88" s="140">
        <f t="shared" si="9"/>
        <v>0</v>
      </c>
      <c r="BL88" s="17" t="s">
        <v>86</v>
      </c>
      <c r="BM88" s="139" t="s">
        <v>196</v>
      </c>
    </row>
    <row r="89" spans="2:65" s="1" customFormat="1" ht="16.5" customHeight="1">
      <c r="B89" s="127"/>
      <c r="C89" s="128" t="s">
        <v>172</v>
      </c>
      <c r="D89" s="128" t="s">
        <v>143</v>
      </c>
      <c r="E89" s="129" t="s">
        <v>1733</v>
      </c>
      <c r="F89" s="130" t="s">
        <v>1734</v>
      </c>
      <c r="G89" s="131" t="s">
        <v>1355</v>
      </c>
      <c r="H89" s="132">
        <v>6</v>
      </c>
      <c r="I89" s="133"/>
      <c r="J89" s="134">
        <f t="shared" si="0"/>
        <v>0</v>
      </c>
      <c r="K89" s="130" t="s">
        <v>3</v>
      </c>
      <c r="L89" s="32"/>
      <c r="M89" s="135" t="s">
        <v>3</v>
      </c>
      <c r="N89" s="136" t="s">
        <v>43</v>
      </c>
      <c r="P89" s="137">
        <f t="shared" si="1"/>
        <v>0</v>
      </c>
      <c r="Q89" s="137">
        <v>0</v>
      </c>
      <c r="R89" s="137">
        <f t="shared" si="2"/>
        <v>0</v>
      </c>
      <c r="S89" s="137">
        <v>0</v>
      </c>
      <c r="T89" s="138">
        <f t="shared" si="3"/>
        <v>0</v>
      </c>
      <c r="AR89" s="139" t="s">
        <v>86</v>
      </c>
      <c r="AT89" s="139" t="s">
        <v>143</v>
      </c>
      <c r="AU89" s="139" t="s">
        <v>15</v>
      </c>
      <c r="AY89" s="17" t="s">
        <v>141</v>
      </c>
      <c r="BE89" s="140">
        <f t="shared" si="4"/>
        <v>0</v>
      </c>
      <c r="BF89" s="140">
        <f t="shared" si="5"/>
        <v>0</v>
      </c>
      <c r="BG89" s="140">
        <f t="shared" si="6"/>
        <v>0</v>
      </c>
      <c r="BH89" s="140">
        <f t="shared" si="7"/>
        <v>0</v>
      </c>
      <c r="BI89" s="140">
        <f t="shared" si="8"/>
        <v>0</v>
      </c>
      <c r="BJ89" s="17" t="s">
        <v>15</v>
      </c>
      <c r="BK89" s="140">
        <f t="shared" si="9"/>
        <v>0</v>
      </c>
      <c r="BL89" s="17" t="s">
        <v>86</v>
      </c>
      <c r="BM89" s="139" t="s">
        <v>209</v>
      </c>
    </row>
    <row r="90" spans="2:65" s="1" customFormat="1" ht="16.5" customHeight="1">
      <c r="B90" s="127"/>
      <c r="C90" s="128" t="s">
        <v>179</v>
      </c>
      <c r="D90" s="128" t="s">
        <v>143</v>
      </c>
      <c r="E90" s="129" t="s">
        <v>1735</v>
      </c>
      <c r="F90" s="130" t="s">
        <v>1736</v>
      </c>
      <c r="G90" s="131" t="s">
        <v>1355</v>
      </c>
      <c r="H90" s="132">
        <v>2</v>
      </c>
      <c r="I90" s="133"/>
      <c r="J90" s="134">
        <f t="shared" si="0"/>
        <v>0</v>
      </c>
      <c r="K90" s="130" t="s">
        <v>3</v>
      </c>
      <c r="L90" s="32"/>
      <c r="M90" s="135" t="s">
        <v>3</v>
      </c>
      <c r="N90" s="136" t="s">
        <v>43</v>
      </c>
      <c r="P90" s="137">
        <f t="shared" si="1"/>
        <v>0</v>
      </c>
      <c r="Q90" s="137">
        <v>0</v>
      </c>
      <c r="R90" s="137">
        <f t="shared" si="2"/>
        <v>0</v>
      </c>
      <c r="S90" s="137">
        <v>0</v>
      </c>
      <c r="T90" s="138">
        <f t="shared" si="3"/>
        <v>0</v>
      </c>
      <c r="AR90" s="139" t="s">
        <v>86</v>
      </c>
      <c r="AT90" s="139" t="s">
        <v>143</v>
      </c>
      <c r="AU90" s="139" t="s">
        <v>15</v>
      </c>
      <c r="AY90" s="17" t="s">
        <v>141</v>
      </c>
      <c r="BE90" s="140">
        <f t="shared" si="4"/>
        <v>0</v>
      </c>
      <c r="BF90" s="140">
        <f t="shared" si="5"/>
        <v>0</v>
      </c>
      <c r="BG90" s="140">
        <f t="shared" si="6"/>
        <v>0</v>
      </c>
      <c r="BH90" s="140">
        <f t="shared" si="7"/>
        <v>0</v>
      </c>
      <c r="BI90" s="140">
        <f t="shared" si="8"/>
        <v>0</v>
      </c>
      <c r="BJ90" s="17" t="s">
        <v>15</v>
      </c>
      <c r="BK90" s="140">
        <f t="shared" si="9"/>
        <v>0</v>
      </c>
      <c r="BL90" s="17" t="s">
        <v>86</v>
      </c>
      <c r="BM90" s="139" t="s">
        <v>221</v>
      </c>
    </row>
    <row r="91" spans="2:65" s="1" customFormat="1" ht="16.5" customHeight="1">
      <c r="B91" s="127"/>
      <c r="C91" s="128" t="s">
        <v>187</v>
      </c>
      <c r="D91" s="128" t="s">
        <v>143</v>
      </c>
      <c r="E91" s="129" t="s">
        <v>1737</v>
      </c>
      <c r="F91" s="130" t="s">
        <v>1738</v>
      </c>
      <c r="G91" s="131" t="s">
        <v>1355</v>
      </c>
      <c r="H91" s="132">
        <v>2</v>
      </c>
      <c r="I91" s="133"/>
      <c r="J91" s="134">
        <f t="shared" si="0"/>
        <v>0</v>
      </c>
      <c r="K91" s="130" t="s">
        <v>3</v>
      </c>
      <c r="L91" s="32"/>
      <c r="M91" s="135" t="s">
        <v>3</v>
      </c>
      <c r="N91" s="136" t="s">
        <v>43</v>
      </c>
      <c r="P91" s="137">
        <f t="shared" si="1"/>
        <v>0</v>
      </c>
      <c r="Q91" s="137">
        <v>0</v>
      </c>
      <c r="R91" s="137">
        <f t="shared" si="2"/>
        <v>0</v>
      </c>
      <c r="S91" s="137">
        <v>0</v>
      </c>
      <c r="T91" s="138">
        <f t="shared" si="3"/>
        <v>0</v>
      </c>
      <c r="AR91" s="139" t="s">
        <v>86</v>
      </c>
      <c r="AT91" s="139" t="s">
        <v>143</v>
      </c>
      <c r="AU91" s="139" t="s">
        <v>15</v>
      </c>
      <c r="AY91" s="17" t="s">
        <v>141</v>
      </c>
      <c r="BE91" s="140">
        <f t="shared" si="4"/>
        <v>0</v>
      </c>
      <c r="BF91" s="140">
        <f t="shared" si="5"/>
        <v>0</v>
      </c>
      <c r="BG91" s="140">
        <f t="shared" si="6"/>
        <v>0</v>
      </c>
      <c r="BH91" s="140">
        <f t="shared" si="7"/>
        <v>0</v>
      </c>
      <c r="BI91" s="140">
        <f t="shared" si="8"/>
        <v>0</v>
      </c>
      <c r="BJ91" s="17" t="s">
        <v>15</v>
      </c>
      <c r="BK91" s="140">
        <f t="shared" si="9"/>
        <v>0</v>
      </c>
      <c r="BL91" s="17" t="s">
        <v>86</v>
      </c>
      <c r="BM91" s="139" t="s">
        <v>234</v>
      </c>
    </row>
    <row r="92" spans="2:65" s="1" customFormat="1" ht="16.5" customHeight="1">
      <c r="B92" s="127"/>
      <c r="C92" s="128" t="s">
        <v>196</v>
      </c>
      <c r="D92" s="128" t="s">
        <v>143</v>
      </c>
      <c r="E92" s="129" t="s">
        <v>1739</v>
      </c>
      <c r="F92" s="130" t="s">
        <v>1740</v>
      </c>
      <c r="G92" s="131" t="s">
        <v>1355</v>
      </c>
      <c r="H92" s="132">
        <v>1</v>
      </c>
      <c r="I92" s="133"/>
      <c r="J92" s="134">
        <f t="shared" si="0"/>
        <v>0</v>
      </c>
      <c r="K92" s="130" t="s">
        <v>3</v>
      </c>
      <c r="L92" s="32"/>
      <c r="M92" s="135" t="s">
        <v>3</v>
      </c>
      <c r="N92" s="136" t="s">
        <v>43</v>
      </c>
      <c r="P92" s="137">
        <f t="shared" si="1"/>
        <v>0</v>
      </c>
      <c r="Q92" s="137">
        <v>0</v>
      </c>
      <c r="R92" s="137">
        <f t="shared" si="2"/>
        <v>0</v>
      </c>
      <c r="S92" s="137">
        <v>0</v>
      </c>
      <c r="T92" s="138">
        <f t="shared" si="3"/>
        <v>0</v>
      </c>
      <c r="AR92" s="139" t="s">
        <v>86</v>
      </c>
      <c r="AT92" s="139" t="s">
        <v>143</v>
      </c>
      <c r="AU92" s="139" t="s">
        <v>15</v>
      </c>
      <c r="AY92" s="17" t="s">
        <v>141</v>
      </c>
      <c r="BE92" s="140">
        <f t="shared" si="4"/>
        <v>0</v>
      </c>
      <c r="BF92" s="140">
        <f t="shared" si="5"/>
        <v>0</v>
      </c>
      <c r="BG92" s="140">
        <f t="shared" si="6"/>
        <v>0</v>
      </c>
      <c r="BH92" s="140">
        <f t="shared" si="7"/>
        <v>0</v>
      </c>
      <c r="BI92" s="140">
        <f t="shared" si="8"/>
        <v>0</v>
      </c>
      <c r="BJ92" s="17" t="s">
        <v>15</v>
      </c>
      <c r="BK92" s="140">
        <f t="shared" si="9"/>
        <v>0</v>
      </c>
      <c r="BL92" s="17" t="s">
        <v>86</v>
      </c>
      <c r="BM92" s="139" t="s">
        <v>244</v>
      </c>
    </row>
    <row r="93" spans="2:65" s="1" customFormat="1" ht="16.5" customHeight="1">
      <c r="B93" s="127"/>
      <c r="C93" s="128" t="s">
        <v>202</v>
      </c>
      <c r="D93" s="128" t="s">
        <v>143</v>
      </c>
      <c r="E93" s="129" t="s">
        <v>1741</v>
      </c>
      <c r="F93" s="130" t="s">
        <v>1742</v>
      </c>
      <c r="G93" s="131" t="s">
        <v>1355</v>
      </c>
      <c r="H93" s="132">
        <v>4</v>
      </c>
      <c r="I93" s="133"/>
      <c r="J93" s="134">
        <f t="shared" si="0"/>
        <v>0</v>
      </c>
      <c r="K93" s="130" t="s">
        <v>3</v>
      </c>
      <c r="L93" s="32"/>
      <c r="M93" s="135" t="s">
        <v>3</v>
      </c>
      <c r="N93" s="136" t="s">
        <v>43</v>
      </c>
      <c r="P93" s="137">
        <f t="shared" si="1"/>
        <v>0</v>
      </c>
      <c r="Q93" s="137">
        <v>0</v>
      </c>
      <c r="R93" s="137">
        <f t="shared" si="2"/>
        <v>0</v>
      </c>
      <c r="S93" s="137">
        <v>0</v>
      </c>
      <c r="T93" s="138">
        <f t="shared" si="3"/>
        <v>0</v>
      </c>
      <c r="AR93" s="139" t="s">
        <v>86</v>
      </c>
      <c r="AT93" s="139" t="s">
        <v>143</v>
      </c>
      <c r="AU93" s="139" t="s">
        <v>15</v>
      </c>
      <c r="AY93" s="17" t="s">
        <v>141</v>
      </c>
      <c r="BE93" s="140">
        <f t="shared" si="4"/>
        <v>0</v>
      </c>
      <c r="BF93" s="140">
        <f t="shared" si="5"/>
        <v>0</v>
      </c>
      <c r="BG93" s="140">
        <f t="shared" si="6"/>
        <v>0</v>
      </c>
      <c r="BH93" s="140">
        <f t="shared" si="7"/>
        <v>0</v>
      </c>
      <c r="BI93" s="140">
        <f t="shared" si="8"/>
        <v>0</v>
      </c>
      <c r="BJ93" s="17" t="s">
        <v>15</v>
      </c>
      <c r="BK93" s="140">
        <f t="shared" si="9"/>
        <v>0</v>
      </c>
      <c r="BL93" s="17" t="s">
        <v>86</v>
      </c>
      <c r="BM93" s="139" t="s">
        <v>258</v>
      </c>
    </row>
    <row r="94" spans="2:65" s="1" customFormat="1" ht="16.5" customHeight="1">
      <c r="B94" s="127"/>
      <c r="C94" s="128" t="s">
        <v>209</v>
      </c>
      <c r="D94" s="128" t="s">
        <v>143</v>
      </c>
      <c r="E94" s="129" t="s">
        <v>1743</v>
      </c>
      <c r="F94" s="130" t="s">
        <v>1744</v>
      </c>
      <c r="G94" s="131" t="s">
        <v>1355</v>
      </c>
      <c r="H94" s="132">
        <v>2</v>
      </c>
      <c r="I94" s="133"/>
      <c r="J94" s="134">
        <f t="shared" si="0"/>
        <v>0</v>
      </c>
      <c r="K94" s="130" t="s">
        <v>3</v>
      </c>
      <c r="L94" s="32"/>
      <c r="M94" s="135" t="s">
        <v>3</v>
      </c>
      <c r="N94" s="136" t="s">
        <v>43</v>
      </c>
      <c r="P94" s="137">
        <f t="shared" si="1"/>
        <v>0</v>
      </c>
      <c r="Q94" s="137">
        <v>0</v>
      </c>
      <c r="R94" s="137">
        <f t="shared" si="2"/>
        <v>0</v>
      </c>
      <c r="S94" s="137">
        <v>0</v>
      </c>
      <c r="T94" s="138">
        <f t="shared" si="3"/>
        <v>0</v>
      </c>
      <c r="AR94" s="139" t="s">
        <v>86</v>
      </c>
      <c r="AT94" s="139" t="s">
        <v>143</v>
      </c>
      <c r="AU94" s="139" t="s">
        <v>15</v>
      </c>
      <c r="AY94" s="17" t="s">
        <v>141</v>
      </c>
      <c r="BE94" s="140">
        <f t="shared" si="4"/>
        <v>0</v>
      </c>
      <c r="BF94" s="140">
        <f t="shared" si="5"/>
        <v>0</v>
      </c>
      <c r="BG94" s="140">
        <f t="shared" si="6"/>
        <v>0</v>
      </c>
      <c r="BH94" s="140">
        <f t="shared" si="7"/>
        <v>0</v>
      </c>
      <c r="BI94" s="140">
        <f t="shared" si="8"/>
        <v>0</v>
      </c>
      <c r="BJ94" s="17" t="s">
        <v>15</v>
      </c>
      <c r="BK94" s="140">
        <f t="shared" si="9"/>
        <v>0</v>
      </c>
      <c r="BL94" s="17" t="s">
        <v>86</v>
      </c>
      <c r="BM94" s="139" t="s">
        <v>274</v>
      </c>
    </row>
    <row r="95" spans="2:65" s="1" customFormat="1" ht="16.5" customHeight="1">
      <c r="B95" s="127"/>
      <c r="C95" s="128" t="s">
        <v>214</v>
      </c>
      <c r="D95" s="128" t="s">
        <v>143</v>
      </c>
      <c r="E95" s="129" t="s">
        <v>1745</v>
      </c>
      <c r="F95" s="130" t="s">
        <v>1746</v>
      </c>
      <c r="G95" s="131" t="s">
        <v>1355</v>
      </c>
      <c r="H95" s="132">
        <v>2</v>
      </c>
      <c r="I95" s="133"/>
      <c r="J95" s="134">
        <f t="shared" si="0"/>
        <v>0</v>
      </c>
      <c r="K95" s="130" t="s">
        <v>3</v>
      </c>
      <c r="L95" s="32"/>
      <c r="M95" s="135" t="s">
        <v>3</v>
      </c>
      <c r="N95" s="136" t="s">
        <v>43</v>
      </c>
      <c r="P95" s="137">
        <f t="shared" si="1"/>
        <v>0</v>
      </c>
      <c r="Q95" s="137">
        <v>0</v>
      </c>
      <c r="R95" s="137">
        <f t="shared" si="2"/>
        <v>0</v>
      </c>
      <c r="S95" s="137">
        <v>0</v>
      </c>
      <c r="T95" s="138">
        <f t="shared" si="3"/>
        <v>0</v>
      </c>
      <c r="AR95" s="139" t="s">
        <v>86</v>
      </c>
      <c r="AT95" s="139" t="s">
        <v>143</v>
      </c>
      <c r="AU95" s="139" t="s">
        <v>15</v>
      </c>
      <c r="AY95" s="17" t="s">
        <v>141</v>
      </c>
      <c r="BE95" s="140">
        <f t="shared" si="4"/>
        <v>0</v>
      </c>
      <c r="BF95" s="140">
        <f t="shared" si="5"/>
        <v>0</v>
      </c>
      <c r="BG95" s="140">
        <f t="shared" si="6"/>
        <v>0</v>
      </c>
      <c r="BH95" s="140">
        <f t="shared" si="7"/>
        <v>0</v>
      </c>
      <c r="BI95" s="140">
        <f t="shared" si="8"/>
        <v>0</v>
      </c>
      <c r="BJ95" s="17" t="s">
        <v>15</v>
      </c>
      <c r="BK95" s="140">
        <f t="shared" si="9"/>
        <v>0</v>
      </c>
      <c r="BL95" s="17" t="s">
        <v>86</v>
      </c>
      <c r="BM95" s="139" t="s">
        <v>287</v>
      </c>
    </row>
    <row r="96" spans="2:65" s="1" customFormat="1" ht="24.2" customHeight="1">
      <c r="B96" s="127"/>
      <c r="C96" s="128" t="s">
        <v>221</v>
      </c>
      <c r="D96" s="128" t="s">
        <v>143</v>
      </c>
      <c r="E96" s="129" t="s">
        <v>1747</v>
      </c>
      <c r="F96" s="130" t="s">
        <v>1748</v>
      </c>
      <c r="G96" s="131" t="s">
        <v>1355</v>
      </c>
      <c r="H96" s="132">
        <v>1</v>
      </c>
      <c r="I96" s="133"/>
      <c r="J96" s="134">
        <f t="shared" si="0"/>
        <v>0</v>
      </c>
      <c r="K96" s="130" t="s">
        <v>3</v>
      </c>
      <c r="L96" s="32"/>
      <c r="M96" s="135" t="s">
        <v>3</v>
      </c>
      <c r="N96" s="136" t="s">
        <v>43</v>
      </c>
      <c r="P96" s="137">
        <f t="shared" si="1"/>
        <v>0</v>
      </c>
      <c r="Q96" s="137">
        <v>0</v>
      </c>
      <c r="R96" s="137">
        <f t="shared" si="2"/>
        <v>0</v>
      </c>
      <c r="S96" s="137">
        <v>0</v>
      </c>
      <c r="T96" s="138">
        <f t="shared" si="3"/>
        <v>0</v>
      </c>
      <c r="AR96" s="139" t="s">
        <v>86</v>
      </c>
      <c r="AT96" s="139" t="s">
        <v>143</v>
      </c>
      <c r="AU96" s="139" t="s">
        <v>15</v>
      </c>
      <c r="AY96" s="17" t="s">
        <v>141</v>
      </c>
      <c r="BE96" s="140">
        <f t="shared" si="4"/>
        <v>0</v>
      </c>
      <c r="BF96" s="140">
        <f t="shared" si="5"/>
        <v>0</v>
      </c>
      <c r="BG96" s="140">
        <f t="shared" si="6"/>
        <v>0</v>
      </c>
      <c r="BH96" s="140">
        <f t="shared" si="7"/>
        <v>0</v>
      </c>
      <c r="BI96" s="140">
        <f t="shared" si="8"/>
        <v>0</v>
      </c>
      <c r="BJ96" s="17" t="s">
        <v>15</v>
      </c>
      <c r="BK96" s="140">
        <f t="shared" si="9"/>
        <v>0</v>
      </c>
      <c r="BL96" s="17" t="s">
        <v>86</v>
      </c>
      <c r="BM96" s="139" t="s">
        <v>299</v>
      </c>
    </row>
    <row r="97" spans="2:65" s="1" customFormat="1" ht="16.5" customHeight="1">
      <c r="B97" s="127"/>
      <c r="C97" s="128" t="s">
        <v>227</v>
      </c>
      <c r="D97" s="128" t="s">
        <v>143</v>
      </c>
      <c r="E97" s="129" t="s">
        <v>1749</v>
      </c>
      <c r="F97" s="130" t="s">
        <v>1750</v>
      </c>
      <c r="G97" s="131" t="s">
        <v>1355</v>
      </c>
      <c r="H97" s="132">
        <v>2</v>
      </c>
      <c r="I97" s="133"/>
      <c r="J97" s="134">
        <f t="shared" si="0"/>
        <v>0</v>
      </c>
      <c r="K97" s="130" t="s">
        <v>3</v>
      </c>
      <c r="L97" s="32"/>
      <c r="M97" s="135" t="s">
        <v>3</v>
      </c>
      <c r="N97" s="136" t="s">
        <v>43</v>
      </c>
      <c r="P97" s="137">
        <f t="shared" si="1"/>
        <v>0</v>
      </c>
      <c r="Q97" s="137">
        <v>0</v>
      </c>
      <c r="R97" s="137">
        <f t="shared" si="2"/>
        <v>0</v>
      </c>
      <c r="S97" s="137">
        <v>0</v>
      </c>
      <c r="T97" s="138">
        <f t="shared" si="3"/>
        <v>0</v>
      </c>
      <c r="AR97" s="139" t="s">
        <v>86</v>
      </c>
      <c r="AT97" s="139" t="s">
        <v>143</v>
      </c>
      <c r="AU97" s="139" t="s">
        <v>15</v>
      </c>
      <c r="AY97" s="17" t="s">
        <v>141</v>
      </c>
      <c r="BE97" s="140">
        <f t="shared" si="4"/>
        <v>0</v>
      </c>
      <c r="BF97" s="140">
        <f t="shared" si="5"/>
        <v>0</v>
      </c>
      <c r="BG97" s="140">
        <f t="shared" si="6"/>
        <v>0</v>
      </c>
      <c r="BH97" s="140">
        <f t="shared" si="7"/>
        <v>0</v>
      </c>
      <c r="BI97" s="140">
        <f t="shared" si="8"/>
        <v>0</v>
      </c>
      <c r="BJ97" s="17" t="s">
        <v>15</v>
      </c>
      <c r="BK97" s="140">
        <f t="shared" si="9"/>
        <v>0</v>
      </c>
      <c r="BL97" s="17" t="s">
        <v>86</v>
      </c>
      <c r="BM97" s="139" t="s">
        <v>311</v>
      </c>
    </row>
    <row r="98" spans="2:65" s="1" customFormat="1" ht="16.5" customHeight="1">
      <c r="B98" s="127"/>
      <c r="C98" s="128" t="s">
        <v>234</v>
      </c>
      <c r="D98" s="128" t="s">
        <v>143</v>
      </c>
      <c r="E98" s="129" t="s">
        <v>1751</v>
      </c>
      <c r="F98" s="130" t="s">
        <v>1752</v>
      </c>
      <c r="G98" s="131" t="s">
        <v>1355</v>
      </c>
      <c r="H98" s="132">
        <v>1</v>
      </c>
      <c r="I98" s="133"/>
      <c r="J98" s="134">
        <f t="shared" si="0"/>
        <v>0</v>
      </c>
      <c r="K98" s="130" t="s">
        <v>3</v>
      </c>
      <c r="L98" s="32"/>
      <c r="M98" s="135" t="s">
        <v>3</v>
      </c>
      <c r="N98" s="136" t="s">
        <v>43</v>
      </c>
      <c r="P98" s="137">
        <f t="shared" si="1"/>
        <v>0</v>
      </c>
      <c r="Q98" s="137">
        <v>0</v>
      </c>
      <c r="R98" s="137">
        <f t="shared" si="2"/>
        <v>0</v>
      </c>
      <c r="S98" s="137">
        <v>0</v>
      </c>
      <c r="T98" s="138">
        <f t="shared" si="3"/>
        <v>0</v>
      </c>
      <c r="AR98" s="139" t="s">
        <v>86</v>
      </c>
      <c r="AT98" s="139" t="s">
        <v>143</v>
      </c>
      <c r="AU98" s="139" t="s">
        <v>15</v>
      </c>
      <c r="AY98" s="17" t="s">
        <v>141</v>
      </c>
      <c r="BE98" s="140">
        <f t="shared" si="4"/>
        <v>0</v>
      </c>
      <c r="BF98" s="140">
        <f t="shared" si="5"/>
        <v>0</v>
      </c>
      <c r="BG98" s="140">
        <f t="shared" si="6"/>
        <v>0</v>
      </c>
      <c r="BH98" s="140">
        <f t="shared" si="7"/>
        <v>0</v>
      </c>
      <c r="BI98" s="140">
        <f t="shared" si="8"/>
        <v>0</v>
      </c>
      <c r="BJ98" s="17" t="s">
        <v>15</v>
      </c>
      <c r="BK98" s="140">
        <f t="shared" si="9"/>
        <v>0</v>
      </c>
      <c r="BL98" s="17" t="s">
        <v>86</v>
      </c>
      <c r="BM98" s="139" t="s">
        <v>324</v>
      </c>
    </row>
    <row r="99" spans="2:63" s="11" customFormat="1" ht="25.9" customHeight="1">
      <c r="B99" s="115"/>
      <c r="D99" s="116" t="s">
        <v>71</v>
      </c>
      <c r="E99" s="117" t="s">
        <v>1646</v>
      </c>
      <c r="F99" s="117" t="s">
        <v>1753</v>
      </c>
      <c r="I99" s="118"/>
      <c r="J99" s="119">
        <f>BK99</f>
        <v>0</v>
      </c>
      <c r="L99" s="115"/>
      <c r="M99" s="120"/>
      <c r="P99" s="121">
        <f>SUM(P100:P106)</f>
        <v>0</v>
      </c>
      <c r="R99" s="121">
        <f>SUM(R100:R106)</f>
        <v>0</v>
      </c>
      <c r="T99" s="122">
        <f>SUM(T100:T106)</f>
        <v>0</v>
      </c>
      <c r="AR99" s="116" t="s">
        <v>15</v>
      </c>
      <c r="AT99" s="123" t="s">
        <v>71</v>
      </c>
      <c r="AU99" s="123" t="s">
        <v>72</v>
      </c>
      <c r="AY99" s="116" t="s">
        <v>141</v>
      </c>
      <c r="BK99" s="124">
        <f>SUM(BK100:BK106)</f>
        <v>0</v>
      </c>
    </row>
    <row r="100" spans="2:65" s="1" customFormat="1" ht="24.2" customHeight="1">
      <c r="B100" s="127"/>
      <c r="C100" s="128" t="s">
        <v>9</v>
      </c>
      <c r="D100" s="128" t="s">
        <v>143</v>
      </c>
      <c r="E100" s="129" t="s">
        <v>1754</v>
      </c>
      <c r="F100" s="130" t="s">
        <v>1755</v>
      </c>
      <c r="G100" s="131" t="s">
        <v>230</v>
      </c>
      <c r="H100" s="132">
        <v>35</v>
      </c>
      <c r="I100" s="133"/>
      <c r="J100" s="134">
        <f aca="true" t="shared" si="10" ref="J100:J106">ROUND(I100*H100,2)</f>
        <v>0</v>
      </c>
      <c r="K100" s="130" t="s">
        <v>3</v>
      </c>
      <c r="L100" s="32"/>
      <c r="M100" s="135" t="s">
        <v>3</v>
      </c>
      <c r="N100" s="136" t="s">
        <v>43</v>
      </c>
      <c r="P100" s="137">
        <f aca="true" t="shared" si="11" ref="P100:P106">O100*H100</f>
        <v>0</v>
      </c>
      <c r="Q100" s="137">
        <v>0</v>
      </c>
      <c r="R100" s="137">
        <f aca="true" t="shared" si="12" ref="R100:R106">Q100*H100</f>
        <v>0</v>
      </c>
      <c r="S100" s="137">
        <v>0</v>
      </c>
      <c r="T100" s="138">
        <f aca="true" t="shared" si="13" ref="T100:T106">S100*H100</f>
        <v>0</v>
      </c>
      <c r="AR100" s="139" t="s">
        <v>86</v>
      </c>
      <c r="AT100" s="139" t="s">
        <v>143</v>
      </c>
      <c r="AU100" s="139" t="s">
        <v>15</v>
      </c>
      <c r="AY100" s="17" t="s">
        <v>141</v>
      </c>
      <c r="BE100" s="140">
        <f aca="true" t="shared" si="14" ref="BE100:BE106">IF(N100="základní",J100,0)</f>
        <v>0</v>
      </c>
      <c r="BF100" s="140">
        <f aca="true" t="shared" si="15" ref="BF100:BF106">IF(N100="snížená",J100,0)</f>
        <v>0</v>
      </c>
      <c r="BG100" s="140">
        <f aca="true" t="shared" si="16" ref="BG100:BG106">IF(N100="zákl. přenesená",J100,0)</f>
        <v>0</v>
      </c>
      <c r="BH100" s="140">
        <f aca="true" t="shared" si="17" ref="BH100:BH106">IF(N100="sníž. přenesená",J100,0)</f>
        <v>0</v>
      </c>
      <c r="BI100" s="140">
        <f aca="true" t="shared" si="18" ref="BI100:BI106">IF(N100="nulová",J100,0)</f>
        <v>0</v>
      </c>
      <c r="BJ100" s="17" t="s">
        <v>15</v>
      </c>
      <c r="BK100" s="140">
        <f aca="true" t="shared" si="19" ref="BK100:BK106">ROUND(I100*H100,2)</f>
        <v>0</v>
      </c>
      <c r="BL100" s="17" t="s">
        <v>86</v>
      </c>
      <c r="BM100" s="139" t="s">
        <v>337</v>
      </c>
    </row>
    <row r="101" spans="2:65" s="1" customFormat="1" ht="24.2" customHeight="1">
      <c r="B101" s="127"/>
      <c r="C101" s="128" t="s">
        <v>244</v>
      </c>
      <c r="D101" s="128" t="s">
        <v>143</v>
      </c>
      <c r="E101" s="129" t="s">
        <v>1756</v>
      </c>
      <c r="F101" s="130" t="s">
        <v>1757</v>
      </c>
      <c r="G101" s="131" t="s">
        <v>1355</v>
      </c>
      <c r="H101" s="132">
        <v>16</v>
      </c>
      <c r="I101" s="133"/>
      <c r="J101" s="134">
        <f t="shared" si="10"/>
        <v>0</v>
      </c>
      <c r="K101" s="130" t="s">
        <v>3</v>
      </c>
      <c r="L101" s="32"/>
      <c r="M101" s="135" t="s">
        <v>3</v>
      </c>
      <c r="N101" s="136" t="s">
        <v>43</v>
      </c>
      <c r="P101" s="137">
        <f t="shared" si="11"/>
        <v>0</v>
      </c>
      <c r="Q101" s="137">
        <v>0</v>
      </c>
      <c r="R101" s="137">
        <f t="shared" si="12"/>
        <v>0</v>
      </c>
      <c r="S101" s="137">
        <v>0</v>
      </c>
      <c r="T101" s="138">
        <f t="shared" si="13"/>
        <v>0</v>
      </c>
      <c r="AR101" s="139" t="s">
        <v>86</v>
      </c>
      <c r="AT101" s="139" t="s">
        <v>143</v>
      </c>
      <c r="AU101" s="139" t="s">
        <v>15</v>
      </c>
      <c r="AY101" s="17" t="s">
        <v>141</v>
      </c>
      <c r="BE101" s="140">
        <f t="shared" si="14"/>
        <v>0</v>
      </c>
      <c r="BF101" s="140">
        <f t="shared" si="15"/>
        <v>0</v>
      </c>
      <c r="BG101" s="140">
        <f t="shared" si="16"/>
        <v>0</v>
      </c>
      <c r="BH101" s="140">
        <f t="shared" si="17"/>
        <v>0</v>
      </c>
      <c r="BI101" s="140">
        <f t="shared" si="18"/>
        <v>0</v>
      </c>
      <c r="BJ101" s="17" t="s">
        <v>15</v>
      </c>
      <c r="BK101" s="140">
        <f t="shared" si="19"/>
        <v>0</v>
      </c>
      <c r="BL101" s="17" t="s">
        <v>86</v>
      </c>
      <c r="BM101" s="139" t="s">
        <v>347</v>
      </c>
    </row>
    <row r="102" spans="2:65" s="1" customFormat="1" ht="21.75" customHeight="1">
      <c r="B102" s="127"/>
      <c r="C102" s="128" t="s">
        <v>250</v>
      </c>
      <c r="D102" s="128" t="s">
        <v>143</v>
      </c>
      <c r="E102" s="129" t="s">
        <v>1758</v>
      </c>
      <c r="F102" s="130" t="s">
        <v>1759</v>
      </c>
      <c r="G102" s="131" t="s">
        <v>1355</v>
      </c>
      <c r="H102" s="132">
        <v>2</v>
      </c>
      <c r="I102" s="133"/>
      <c r="J102" s="134">
        <f t="shared" si="10"/>
        <v>0</v>
      </c>
      <c r="K102" s="130" t="s">
        <v>3</v>
      </c>
      <c r="L102" s="32"/>
      <c r="M102" s="135" t="s">
        <v>3</v>
      </c>
      <c r="N102" s="136" t="s">
        <v>43</v>
      </c>
      <c r="P102" s="137">
        <f t="shared" si="11"/>
        <v>0</v>
      </c>
      <c r="Q102" s="137">
        <v>0</v>
      </c>
      <c r="R102" s="137">
        <f t="shared" si="12"/>
        <v>0</v>
      </c>
      <c r="S102" s="137">
        <v>0</v>
      </c>
      <c r="T102" s="138">
        <f t="shared" si="13"/>
        <v>0</v>
      </c>
      <c r="AR102" s="139" t="s">
        <v>86</v>
      </c>
      <c r="AT102" s="139" t="s">
        <v>143</v>
      </c>
      <c r="AU102" s="139" t="s">
        <v>15</v>
      </c>
      <c r="AY102" s="17" t="s">
        <v>141</v>
      </c>
      <c r="BE102" s="140">
        <f t="shared" si="14"/>
        <v>0</v>
      </c>
      <c r="BF102" s="140">
        <f t="shared" si="15"/>
        <v>0</v>
      </c>
      <c r="BG102" s="140">
        <f t="shared" si="16"/>
        <v>0</v>
      </c>
      <c r="BH102" s="140">
        <f t="shared" si="17"/>
        <v>0</v>
      </c>
      <c r="BI102" s="140">
        <f t="shared" si="18"/>
        <v>0</v>
      </c>
      <c r="BJ102" s="17" t="s">
        <v>15</v>
      </c>
      <c r="BK102" s="140">
        <f t="shared" si="19"/>
        <v>0</v>
      </c>
      <c r="BL102" s="17" t="s">
        <v>86</v>
      </c>
      <c r="BM102" s="139" t="s">
        <v>360</v>
      </c>
    </row>
    <row r="103" spans="2:65" s="1" customFormat="1" ht="16.5" customHeight="1">
      <c r="B103" s="127"/>
      <c r="C103" s="128" t="s">
        <v>258</v>
      </c>
      <c r="D103" s="128" t="s">
        <v>143</v>
      </c>
      <c r="E103" s="129" t="s">
        <v>1760</v>
      </c>
      <c r="F103" s="130" t="s">
        <v>1761</v>
      </c>
      <c r="G103" s="131" t="s">
        <v>230</v>
      </c>
      <c r="H103" s="132">
        <v>4</v>
      </c>
      <c r="I103" s="133"/>
      <c r="J103" s="134">
        <f t="shared" si="10"/>
        <v>0</v>
      </c>
      <c r="K103" s="130" t="s">
        <v>3</v>
      </c>
      <c r="L103" s="32"/>
      <c r="M103" s="135" t="s">
        <v>3</v>
      </c>
      <c r="N103" s="136" t="s">
        <v>43</v>
      </c>
      <c r="P103" s="137">
        <f t="shared" si="11"/>
        <v>0</v>
      </c>
      <c r="Q103" s="137">
        <v>0</v>
      </c>
      <c r="R103" s="137">
        <f t="shared" si="12"/>
        <v>0</v>
      </c>
      <c r="S103" s="137">
        <v>0</v>
      </c>
      <c r="T103" s="138">
        <f t="shared" si="13"/>
        <v>0</v>
      </c>
      <c r="AR103" s="139" t="s">
        <v>86</v>
      </c>
      <c r="AT103" s="139" t="s">
        <v>143</v>
      </c>
      <c r="AU103" s="139" t="s">
        <v>15</v>
      </c>
      <c r="AY103" s="17" t="s">
        <v>141</v>
      </c>
      <c r="BE103" s="140">
        <f t="shared" si="14"/>
        <v>0</v>
      </c>
      <c r="BF103" s="140">
        <f t="shared" si="15"/>
        <v>0</v>
      </c>
      <c r="BG103" s="140">
        <f t="shared" si="16"/>
        <v>0</v>
      </c>
      <c r="BH103" s="140">
        <f t="shared" si="17"/>
        <v>0</v>
      </c>
      <c r="BI103" s="140">
        <f t="shared" si="18"/>
        <v>0</v>
      </c>
      <c r="BJ103" s="17" t="s">
        <v>15</v>
      </c>
      <c r="BK103" s="140">
        <f t="shared" si="19"/>
        <v>0</v>
      </c>
      <c r="BL103" s="17" t="s">
        <v>86</v>
      </c>
      <c r="BM103" s="139" t="s">
        <v>370</v>
      </c>
    </row>
    <row r="104" spans="2:65" s="1" customFormat="1" ht="24.2" customHeight="1">
      <c r="B104" s="127"/>
      <c r="C104" s="128" t="s">
        <v>265</v>
      </c>
      <c r="D104" s="128" t="s">
        <v>143</v>
      </c>
      <c r="E104" s="129" t="s">
        <v>1762</v>
      </c>
      <c r="F104" s="130" t="s">
        <v>1763</v>
      </c>
      <c r="G104" s="131" t="s">
        <v>230</v>
      </c>
      <c r="H104" s="132">
        <v>39</v>
      </c>
      <c r="I104" s="133"/>
      <c r="J104" s="134">
        <f t="shared" si="10"/>
        <v>0</v>
      </c>
      <c r="K104" s="130" t="s">
        <v>3</v>
      </c>
      <c r="L104" s="32"/>
      <c r="M104" s="135" t="s">
        <v>3</v>
      </c>
      <c r="N104" s="136" t="s">
        <v>43</v>
      </c>
      <c r="P104" s="137">
        <f t="shared" si="11"/>
        <v>0</v>
      </c>
      <c r="Q104" s="137">
        <v>0</v>
      </c>
      <c r="R104" s="137">
        <f t="shared" si="12"/>
        <v>0</v>
      </c>
      <c r="S104" s="137">
        <v>0</v>
      </c>
      <c r="T104" s="138">
        <f t="shared" si="13"/>
        <v>0</v>
      </c>
      <c r="AR104" s="139" t="s">
        <v>86</v>
      </c>
      <c r="AT104" s="139" t="s">
        <v>143</v>
      </c>
      <c r="AU104" s="139" t="s">
        <v>15</v>
      </c>
      <c r="AY104" s="17" t="s">
        <v>141</v>
      </c>
      <c r="BE104" s="140">
        <f t="shared" si="14"/>
        <v>0</v>
      </c>
      <c r="BF104" s="140">
        <f t="shared" si="15"/>
        <v>0</v>
      </c>
      <c r="BG104" s="140">
        <f t="shared" si="16"/>
        <v>0</v>
      </c>
      <c r="BH104" s="140">
        <f t="shared" si="17"/>
        <v>0</v>
      </c>
      <c r="BI104" s="140">
        <f t="shared" si="18"/>
        <v>0</v>
      </c>
      <c r="BJ104" s="17" t="s">
        <v>15</v>
      </c>
      <c r="BK104" s="140">
        <f t="shared" si="19"/>
        <v>0</v>
      </c>
      <c r="BL104" s="17" t="s">
        <v>86</v>
      </c>
      <c r="BM104" s="139" t="s">
        <v>380</v>
      </c>
    </row>
    <row r="105" spans="2:65" s="1" customFormat="1" ht="24.2" customHeight="1">
      <c r="B105" s="127"/>
      <c r="C105" s="128" t="s">
        <v>274</v>
      </c>
      <c r="D105" s="128" t="s">
        <v>143</v>
      </c>
      <c r="E105" s="129" t="s">
        <v>1764</v>
      </c>
      <c r="F105" s="130" t="s">
        <v>1765</v>
      </c>
      <c r="G105" s="131" t="s">
        <v>1355</v>
      </c>
      <c r="H105" s="132">
        <v>1</v>
      </c>
      <c r="I105" s="133"/>
      <c r="J105" s="134">
        <f t="shared" si="10"/>
        <v>0</v>
      </c>
      <c r="K105" s="130" t="s">
        <v>3</v>
      </c>
      <c r="L105" s="32"/>
      <c r="M105" s="135" t="s">
        <v>3</v>
      </c>
      <c r="N105" s="136" t="s">
        <v>43</v>
      </c>
      <c r="P105" s="137">
        <f t="shared" si="11"/>
        <v>0</v>
      </c>
      <c r="Q105" s="137">
        <v>0</v>
      </c>
      <c r="R105" s="137">
        <f t="shared" si="12"/>
        <v>0</v>
      </c>
      <c r="S105" s="137">
        <v>0</v>
      </c>
      <c r="T105" s="138">
        <f t="shared" si="13"/>
        <v>0</v>
      </c>
      <c r="AR105" s="139" t="s">
        <v>86</v>
      </c>
      <c r="AT105" s="139" t="s">
        <v>143</v>
      </c>
      <c r="AU105" s="139" t="s">
        <v>15</v>
      </c>
      <c r="AY105" s="17" t="s">
        <v>141</v>
      </c>
      <c r="BE105" s="140">
        <f t="shared" si="14"/>
        <v>0</v>
      </c>
      <c r="BF105" s="140">
        <f t="shared" si="15"/>
        <v>0</v>
      </c>
      <c r="BG105" s="140">
        <f t="shared" si="16"/>
        <v>0</v>
      </c>
      <c r="BH105" s="140">
        <f t="shared" si="17"/>
        <v>0</v>
      </c>
      <c r="BI105" s="140">
        <f t="shared" si="18"/>
        <v>0</v>
      </c>
      <c r="BJ105" s="17" t="s">
        <v>15</v>
      </c>
      <c r="BK105" s="140">
        <f t="shared" si="19"/>
        <v>0</v>
      </c>
      <c r="BL105" s="17" t="s">
        <v>86</v>
      </c>
      <c r="BM105" s="139" t="s">
        <v>395</v>
      </c>
    </row>
    <row r="106" spans="2:65" s="1" customFormat="1" ht="16.5" customHeight="1">
      <c r="B106" s="127"/>
      <c r="C106" s="128" t="s">
        <v>8</v>
      </c>
      <c r="D106" s="128" t="s">
        <v>143</v>
      </c>
      <c r="E106" s="129" t="s">
        <v>1766</v>
      </c>
      <c r="F106" s="130" t="s">
        <v>1767</v>
      </c>
      <c r="G106" s="131" t="s">
        <v>1355</v>
      </c>
      <c r="H106" s="132">
        <v>1</v>
      </c>
      <c r="I106" s="133"/>
      <c r="J106" s="134">
        <f t="shared" si="10"/>
        <v>0</v>
      </c>
      <c r="K106" s="130" t="s">
        <v>3</v>
      </c>
      <c r="L106" s="32"/>
      <c r="M106" s="135" t="s">
        <v>3</v>
      </c>
      <c r="N106" s="136" t="s">
        <v>43</v>
      </c>
      <c r="P106" s="137">
        <f t="shared" si="11"/>
        <v>0</v>
      </c>
      <c r="Q106" s="137">
        <v>0</v>
      </c>
      <c r="R106" s="137">
        <f t="shared" si="12"/>
        <v>0</v>
      </c>
      <c r="S106" s="137">
        <v>0</v>
      </c>
      <c r="T106" s="138">
        <f t="shared" si="13"/>
        <v>0</v>
      </c>
      <c r="AR106" s="139" t="s">
        <v>86</v>
      </c>
      <c r="AT106" s="139" t="s">
        <v>143</v>
      </c>
      <c r="AU106" s="139" t="s">
        <v>15</v>
      </c>
      <c r="AY106" s="17" t="s">
        <v>141</v>
      </c>
      <c r="BE106" s="140">
        <f t="shared" si="14"/>
        <v>0</v>
      </c>
      <c r="BF106" s="140">
        <f t="shared" si="15"/>
        <v>0</v>
      </c>
      <c r="BG106" s="140">
        <f t="shared" si="16"/>
        <v>0</v>
      </c>
      <c r="BH106" s="140">
        <f t="shared" si="17"/>
        <v>0</v>
      </c>
      <c r="BI106" s="140">
        <f t="shared" si="18"/>
        <v>0</v>
      </c>
      <c r="BJ106" s="17" t="s">
        <v>15</v>
      </c>
      <c r="BK106" s="140">
        <f t="shared" si="19"/>
        <v>0</v>
      </c>
      <c r="BL106" s="17" t="s">
        <v>86</v>
      </c>
      <c r="BM106" s="139" t="s">
        <v>416</v>
      </c>
    </row>
    <row r="107" spans="2:63" s="11" customFormat="1" ht="25.9" customHeight="1">
      <c r="B107" s="115"/>
      <c r="D107" s="116" t="s">
        <v>71</v>
      </c>
      <c r="E107" s="117" t="s">
        <v>1670</v>
      </c>
      <c r="F107" s="117" t="s">
        <v>1768</v>
      </c>
      <c r="I107" s="118"/>
      <c r="J107" s="119">
        <f>BK107</f>
        <v>0</v>
      </c>
      <c r="L107" s="115"/>
      <c r="M107" s="120"/>
      <c r="P107" s="121">
        <f>SUM(P108:P123)</f>
        <v>0</v>
      </c>
      <c r="R107" s="121">
        <f>SUM(R108:R123)</f>
        <v>0</v>
      </c>
      <c r="T107" s="122">
        <f>SUM(T108:T123)</f>
        <v>0</v>
      </c>
      <c r="AR107" s="116" t="s">
        <v>15</v>
      </c>
      <c r="AT107" s="123" t="s">
        <v>71</v>
      </c>
      <c r="AU107" s="123" t="s">
        <v>72</v>
      </c>
      <c r="AY107" s="116" t="s">
        <v>141</v>
      </c>
      <c r="BK107" s="124">
        <f>SUM(BK108:BK123)</f>
        <v>0</v>
      </c>
    </row>
    <row r="108" spans="2:65" s="1" customFormat="1" ht="24.2" customHeight="1">
      <c r="B108" s="127"/>
      <c r="C108" s="128" t="s">
        <v>287</v>
      </c>
      <c r="D108" s="128" t="s">
        <v>143</v>
      </c>
      <c r="E108" s="129" t="s">
        <v>1769</v>
      </c>
      <c r="F108" s="130" t="s">
        <v>1770</v>
      </c>
      <c r="G108" s="131" t="s">
        <v>230</v>
      </c>
      <c r="H108" s="132">
        <v>1090</v>
      </c>
      <c r="I108" s="133"/>
      <c r="J108" s="134">
        <f aca="true" t="shared" si="20" ref="J108:J123">ROUND(I108*H108,2)</f>
        <v>0</v>
      </c>
      <c r="K108" s="130" t="s">
        <v>3</v>
      </c>
      <c r="L108" s="32"/>
      <c r="M108" s="135" t="s">
        <v>3</v>
      </c>
      <c r="N108" s="136" t="s">
        <v>43</v>
      </c>
      <c r="P108" s="137">
        <f aca="true" t="shared" si="21" ref="P108:P123">O108*H108</f>
        <v>0</v>
      </c>
      <c r="Q108" s="137">
        <v>0</v>
      </c>
      <c r="R108" s="137">
        <f aca="true" t="shared" si="22" ref="R108:R123">Q108*H108</f>
        <v>0</v>
      </c>
      <c r="S108" s="137">
        <v>0</v>
      </c>
      <c r="T108" s="138">
        <f aca="true" t="shared" si="23" ref="T108:T123">S108*H108</f>
        <v>0</v>
      </c>
      <c r="AR108" s="139" t="s">
        <v>86</v>
      </c>
      <c r="AT108" s="139" t="s">
        <v>143</v>
      </c>
      <c r="AU108" s="139" t="s">
        <v>15</v>
      </c>
      <c r="AY108" s="17" t="s">
        <v>141</v>
      </c>
      <c r="BE108" s="140">
        <f aca="true" t="shared" si="24" ref="BE108:BE123">IF(N108="základní",J108,0)</f>
        <v>0</v>
      </c>
      <c r="BF108" s="140">
        <f aca="true" t="shared" si="25" ref="BF108:BF123">IF(N108="snížená",J108,0)</f>
        <v>0</v>
      </c>
      <c r="BG108" s="140">
        <f aca="true" t="shared" si="26" ref="BG108:BG123">IF(N108="zákl. přenesená",J108,0)</f>
        <v>0</v>
      </c>
      <c r="BH108" s="140">
        <f aca="true" t="shared" si="27" ref="BH108:BH123">IF(N108="sníž. přenesená",J108,0)</f>
        <v>0</v>
      </c>
      <c r="BI108" s="140">
        <f aca="true" t="shared" si="28" ref="BI108:BI123">IF(N108="nulová",J108,0)</f>
        <v>0</v>
      </c>
      <c r="BJ108" s="17" t="s">
        <v>15</v>
      </c>
      <c r="BK108" s="140">
        <f aca="true" t="shared" si="29" ref="BK108:BK123">ROUND(I108*H108,2)</f>
        <v>0</v>
      </c>
      <c r="BL108" s="17" t="s">
        <v>86</v>
      </c>
      <c r="BM108" s="139" t="s">
        <v>426</v>
      </c>
    </row>
    <row r="109" spans="2:65" s="1" customFormat="1" ht="16.5" customHeight="1">
      <c r="B109" s="127"/>
      <c r="C109" s="128" t="s">
        <v>292</v>
      </c>
      <c r="D109" s="128" t="s">
        <v>143</v>
      </c>
      <c r="E109" s="129" t="s">
        <v>1771</v>
      </c>
      <c r="F109" s="130" t="s">
        <v>1772</v>
      </c>
      <c r="G109" s="131" t="s">
        <v>146</v>
      </c>
      <c r="H109" s="132">
        <v>220</v>
      </c>
      <c r="I109" s="133"/>
      <c r="J109" s="134">
        <f t="shared" si="20"/>
        <v>0</v>
      </c>
      <c r="K109" s="130" t="s">
        <v>3</v>
      </c>
      <c r="L109" s="32"/>
      <c r="M109" s="135" t="s">
        <v>3</v>
      </c>
      <c r="N109" s="136" t="s">
        <v>43</v>
      </c>
      <c r="P109" s="137">
        <f t="shared" si="21"/>
        <v>0</v>
      </c>
      <c r="Q109" s="137">
        <v>0</v>
      </c>
      <c r="R109" s="137">
        <f t="shared" si="22"/>
        <v>0</v>
      </c>
      <c r="S109" s="137">
        <v>0</v>
      </c>
      <c r="T109" s="138">
        <f t="shared" si="23"/>
        <v>0</v>
      </c>
      <c r="AR109" s="139" t="s">
        <v>86</v>
      </c>
      <c r="AT109" s="139" t="s">
        <v>143</v>
      </c>
      <c r="AU109" s="139" t="s">
        <v>15</v>
      </c>
      <c r="AY109" s="17" t="s">
        <v>141</v>
      </c>
      <c r="BE109" s="140">
        <f t="shared" si="24"/>
        <v>0</v>
      </c>
      <c r="BF109" s="140">
        <f t="shared" si="25"/>
        <v>0</v>
      </c>
      <c r="BG109" s="140">
        <f t="shared" si="26"/>
        <v>0</v>
      </c>
      <c r="BH109" s="140">
        <f t="shared" si="27"/>
        <v>0</v>
      </c>
      <c r="BI109" s="140">
        <f t="shared" si="28"/>
        <v>0</v>
      </c>
      <c r="BJ109" s="17" t="s">
        <v>15</v>
      </c>
      <c r="BK109" s="140">
        <f t="shared" si="29"/>
        <v>0</v>
      </c>
      <c r="BL109" s="17" t="s">
        <v>86</v>
      </c>
      <c r="BM109" s="139" t="s">
        <v>436</v>
      </c>
    </row>
    <row r="110" spans="2:65" s="1" customFormat="1" ht="37.9" customHeight="1">
      <c r="B110" s="127"/>
      <c r="C110" s="128" t="s">
        <v>299</v>
      </c>
      <c r="D110" s="128" t="s">
        <v>143</v>
      </c>
      <c r="E110" s="129" t="s">
        <v>1773</v>
      </c>
      <c r="F110" s="130" t="s">
        <v>1774</v>
      </c>
      <c r="G110" s="131" t="s">
        <v>1355</v>
      </c>
      <c r="H110" s="132">
        <v>1</v>
      </c>
      <c r="I110" s="133"/>
      <c r="J110" s="134">
        <f t="shared" si="20"/>
        <v>0</v>
      </c>
      <c r="K110" s="130" t="s">
        <v>3</v>
      </c>
      <c r="L110" s="32"/>
      <c r="M110" s="135" t="s">
        <v>3</v>
      </c>
      <c r="N110" s="136" t="s">
        <v>43</v>
      </c>
      <c r="P110" s="137">
        <f t="shared" si="21"/>
        <v>0</v>
      </c>
      <c r="Q110" s="137">
        <v>0</v>
      </c>
      <c r="R110" s="137">
        <f t="shared" si="22"/>
        <v>0</v>
      </c>
      <c r="S110" s="137">
        <v>0</v>
      </c>
      <c r="T110" s="138">
        <f t="shared" si="23"/>
        <v>0</v>
      </c>
      <c r="AR110" s="139" t="s">
        <v>86</v>
      </c>
      <c r="AT110" s="139" t="s">
        <v>143</v>
      </c>
      <c r="AU110" s="139" t="s">
        <v>15</v>
      </c>
      <c r="AY110" s="17" t="s">
        <v>141</v>
      </c>
      <c r="BE110" s="140">
        <f t="shared" si="24"/>
        <v>0</v>
      </c>
      <c r="BF110" s="140">
        <f t="shared" si="25"/>
        <v>0</v>
      </c>
      <c r="BG110" s="140">
        <f t="shared" si="26"/>
        <v>0</v>
      </c>
      <c r="BH110" s="140">
        <f t="shared" si="27"/>
        <v>0</v>
      </c>
      <c r="BI110" s="140">
        <f t="shared" si="28"/>
        <v>0</v>
      </c>
      <c r="BJ110" s="17" t="s">
        <v>15</v>
      </c>
      <c r="BK110" s="140">
        <f t="shared" si="29"/>
        <v>0</v>
      </c>
      <c r="BL110" s="17" t="s">
        <v>86</v>
      </c>
      <c r="BM110" s="139" t="s">
        <v>446</v>
      </c>
    </row>
    <row r="111" spans="2:65" s="1" customFormat="1" ht="16.5" customHeight="1">
      <c r="B111" s="127"/>
      <c r="C111" s="128" t="s">
        <v>305</v>
      </c>
      <c r="D111" s="128" t="s">
        <v>143</v>
      </c>
      <c r="E111" s="129" t="s">
        <v>1775</v>
      </c>
      <c r="F111" s="130" t="s">
        <v>1776</v>
      </c>
      <c r="G111" s="131" t="s">
        <v>230</v>
      </c>
      <c r="H111" s="132">
        <v>280</v>
      </c>
      <c r="I111" s="133"/>
      <c r="J111" s="134">
        <f t="shared" si="20"/>
        <v>0</v>
      </c>
      <c r="K111" s="130" t="s">
        <v>3</v>
      </c>
      <c r="L111" s="32"/>
      <c r="M111" s="135" t="s">
        <v>3</v>
      </c>
      <c r="N111" s="136" t="s">
        <v>43</v>
      </c>
      <c r="P111" s="137">
        <f t="shared" si="21"/>
        <v>0</v>
      </c>
      <c r="Q111" s="137">
        <v>0</v>
      </c>
      <c r="R111" s="137">
        <f t="shared" si="22"/>
        <v>0</v>
      </c>
      <c r="S111" s="137">
        <v>0</v>
      </c>
      <c r="T111" s="138">
        <f t="shared" si="23"/>
        <v>0</v>
      </c>
      <c r="AR111" s="139" t="s">
        <v>86</v>
      </c>
      <c r="AT111" s="139" t="s">
        <v>143</v>
      </c>
      <c r="AU111" s="139" t="s">
        <v>15</v>
      </c>
      <c r="AY111" s="17" t="s">
        <v>141</v>
      </c>
      <c r="BE111" s="140">
        <f t="shared" si="24"/>
        <v>0</v>
      </c>
      <c r="BF111" s="140">
        <f t="shared" si="25"/>
        <v>0</v>
      </c>
      <c r="BG111" s="140">
        <f t="shared" si="26"/>
        <v>0</v>
      </c>
      <c r="BH111" s="140">
        <f t="shared" si="27"/>
        <v>0</v>
      </c>
      <c r="BI111" s="140">
        <f t="shared" si="28"/>
        <v>0</v>
      </c>
      <c r="BJ111" s="17" t="s">
        <v>15</v>
      </c>
      <c r="BK111" s="140">
        <f t="shared" si="29"/>
        <v>0</v>
      </c>
      <c r="BL111" s="17" t="s">
        <v>86</v>
      </c>
      <c r="BM111" s="139" t="s">
        <v>159</v>
      </c>
    </row>
    <row r="112" spans="2:65" s="1" customFormat="1" ht="24.2" customHeight="1">
      <c r="B112" s="127"/>
      <c r="C112" s="128" t="s">
        <v>311</v>
      </c>
      <c r="D112" s="128" t="s">
        <v>143</v>
      </c>
      <c r="E112" s="129" t="s">
        <v>1777</v>
      </c>
      <c r="F112" s="130" t="s">
        <v>1778</v>
      </c>
      <c r="G112" s="131" t="s">
        <v>230</v>
      </c>
      <c r="H112" s="132">
        <v>10</v>
      </c>
      <c r="I112" s="133"/>
      <c r="J112" s="134">
        <f t="shared" si="20"/>
        <v>0</v>
      </c>
      <c r="K112" s="130" t="s">
        <v>3</v>
      </c>
      <c r="L112" s="32"/>
      <c r="M112" s="135" t="s">
        <v>3</v>
      </c>
      <c r="N112" s="136" t="s">
        <v>43</v>
      </c>
      <c r="P112" s="137">
        <f t="shared" si="21"/>
        <v>0</v>
      </c>
      <c r="Q112" s="137">
        <v>0</v>
      </c>
      <c r="R112" s="137">
        <f t="shared" si="22"/>
        <v>0</v>
      </c>
      <c r="S112" s="137">
        <v>0</v>
      </c>
      <c r="T112" s="138">
        <f t="shared" si="23"/>
        <v>0</v>
      </c>
      <c r="AR112" s="139" t="s">
        <v>86</v>
      </c>
      <c r="AT112" s="139" t="s">
        <v>143</v>
      </c>
      <c r="AU112" s="139" t="s">
        <v>15</v>
      </c>
      <c r="AY112" s="17" t="s">
        <v>141</v>
      </c>
      <c r="BE112" s="140">
        <f t="shared" si="24"/>
        <v>0</v>
      </c>
      <c r="BF112" s="140">
        <f t="shared" si="25"/>
        <v>0</v>
      </c>
      <c r="BG112" s="140">
        <f t="shared" si="26"/>
        <v>0</v>
      </c>
      <c r="BH112" s="140">
        <f t="shared" si="27"/>
        <v>0</v>
      </c>
      <c r="BI112" s="140">
        <f t="shared" si="28"/>
        <v>0</v>
      </c>
      <c r="BJ112" s="17" t="s">
        <v>15</v>
      </c>
      <c r="BK112" s="140">
        <f t="shared" si="29"/>
        <v>0</v>
      </c>
      <c r="BL112" s="17" t="s">
        <v>86</v>
      </c>
      <c r="BM112" s="139" t="s">
        <v>487</v>
      </c>
    </row>
    <row r="113" spans="2:65" s="1" customFormat="1" ht="16.5" customHeight="1">
      <c r="B113" s="127"/>
      <c r="C113" s="128" t="s">
        <v>316</v>
      </c>
      <c r="D113" s="128" t="s">
        <v>143</v>
      </c>
      <c r="E113" s="129" t="s">
        <v>1779</v>
      </c>
      <c r="F113" s="130" t="s">
        <v>1780</v>
      </c>
      <c r="G113" s="131" t="s">
        <v>230</v>
      </c>
      <c r="H113" s="132">
        <v>165</v>
      </c>
      <c r="I113" s="133"/>
      <c r="J113" s="134">
        <f t="shared" si="20"/>
        <v>0</v>
      </c>
      <c r="K113" s="130" t="s">
        <v>3</v>
      </c>
      <c r="L113" s="32"/>
      <c r="M113" s="135" t="s">
        <v>3</v>
      </c>
      <c r="N113" s="136" t="s">
        <v>43</v>
      </c>
      <c r="P113" s="137">
        <f t="shared" si="21"/>
        <v>0</v>
      </c>
      <c r="Q113" s="137">
        <v>0</v>
      </c>
      <c r="R113" s="137">
        <f t="shared" si="22"/>
        <v>0</v>
      </c>
      <c r="S113" s="137">
        <v>0</v>
      </c>
      <c r="T113" s="138">
        <f t="shared" si="23"/>
        <v>0</v>
      </c>
      <c r="AR113" s="139" t="s">
        <v>86</v>
      </c>
      <c r="AT113" s="139" t="s">
        <v>143</v>
      </c>
      <c r="AU113" s="139" t="s">
        <v>15</v>
      </c>
      <c r="AY113" s="17" t="s">
        <v>141</v>
      </c>
      <c r="BE113" s="140">
        <f t="shared" si="24"/>
        <v>0</v>
      </c>
      <c r="BF113" s="140">
        <f t="shared" si="25"/>
        <v>0</v>
      </c>
      <c r="BG113" s="140">
        <f t="shared" si="26"/>
        <v>0</v>
      </c>
      <c r="BH113" s="140">
        <f t="shared" si="27"/>
        <v>0</v>
      </c>
      <c r="BI113" s="140">
        <f t="shared" si="28"/>
        <v>0</v>
      </c>
      <c r="BJ113" s="17" t="s">
        <v>15</v>
      </c>
      <c r="BK113" s="140">
        <f t="shared" si="29"/>
        <v>0</v>
      </c>
      <c r="BL113" s="17" t="s">
        <v>86</v>
      </c>
      <c r="BM113" s="139" t="s">
        <v>498</v>
      </c>
    </row>
    <row r="114" spans="2:65" s="1" customFormat="1" ht="16.5" customHeight="1">
      <c r="B114" s="127"/>
      <c r="C114" s="128" t="s">
        <v>324</v>
      </c>
      <c r="D114" s="128" t="s">
        <v>143</v>
      </c>
      <c r="E114" s="129" t="s">
        <v>1781</v>
      </c>
      <c r="F114" s="130" t="s">
        <v>1782</v>
      </c>
      <c r="G114" s="131" t="s">
        <v>1783</v>
      </c>
      <c r="H114" s="132">
        <v>7.5</v>
      </c>
      <c r="I114" s="133"/>
      <c r="J114" s="134">
        <f t="shared" si="20"/>
        <v>0</v>
      </c>
      <c r="K114" s="130" t="s">
        <v>3</v>
      </c>
      <c r="L114" s="32"/>
      <c r="M114" s="135" t="s">
        <v>3</v>
      </c>
      <c r="N114" s="136" t="s">
        <v>43</v>
      </c>
      <c r="P114" s="137">
        <f t="shared" si="21"/>
        <v>0</v>
      </c>
      <c r="Q114" s="137">
        <v>0</v>
      </c>
      <c r="R114" s="137">
        <f t="shared" si="22"/>
        <v>0</v>
      </c>
      <c r="S114" s="137">
        <v>0</v>
      </c>
      <c r="T114" s="138">
        <f t="shared" si="23"/>
        <v>0</v>
      </c>
      <c r="AR114" s="139" t="s">
        <v>86</v>
      </c>
      <c r="AT114" s="139" t="s">
        <v>143</v>
      </c>
      <c r="AU114" s="139" t="s">
        <v>15</v>
      </c>
      <c r="AY114" s="17" t="s">
        <v>141</v>
      </c>
      <c r="BE114" s="140">
        <f t="shared" si="24"/>
        <v>0</v>
      </c>
      <c r="BF114" s="140">
        <f t="shared" si="25"/>
        <v>0</v>
      </c>
      <c r="BG114" s="140">
        <f t="shared" si="26"/>
        <v>0</v>
      </c>
      <c r="BH114" s="140">
        <f t="shared" si="27"/>
        <v>0</v>
      </c>
      <c r="BI114" s="140">
        <f t="shared" si="28"/>
        <v>0</v>
      </c>
      <c r="BJ114" s="17" t="s">
        <v>15</v>
      </c>
      <c r="BK114" s="140">
        <f t="shared" si="29"/>
        <v>0</v>
      </c>
      <c r="BL114" s="17" t="s">
        <v>86</v>
      </c>
      <c r="BM114" s="139" t="s">
        <v>514</v>
      </c>
    </row>
    <row r="115" spans="2:65" s="1" customFormat="1" ht="24.2" customHeight="1">
      <c r="B115" s="127"/>
      <c r="C115" s="128" t="s">
        <v>330</v>
      </c>
      <c r="D115" s="128" t="s">
        <v>143</v>
      </c>
      <c r="E115" s="129" t="s">
        <v>1784</v>
      </c>
      <c r="F115" s="130" t="s">
        <v>1785</v>
      </c>
      <c r="G115" s="131" t="s">
        <v>1355</v>
      </c>
      <c r="H115" s="132">
        <v>20</v>
      </c>
      <c r="I115" s="133"/>
      <c r="J115" s="134">
        <f t="shared" si="20"/>
        <v>0</v>
      </c>
      <c r="K115" s="130" t="s">
        <v>3</v>
      </c>
      <c r="L115" s="32"/>
      <c r="M115" s="135" t="s">
        <v>3</v>
      </c>
      <c r="N115" s="136" t="s">
        <v>43</v>
      </c>
      <c r="P115" s="137">
        <f t="shared" si="21"/>
        <v>0</v>
      </c>
      <c r="Q115" s="137">
        <v>0</v>
      </c>
      <c r="R115" s="137">
        <f t="shared" si="22"/>
        <v>0</v>
      </c>
      <c r="S115" s="137">
        <v>0</v>
      </c>
      <c r="T115" s="138">
        <f t="shared" si="23"/>
        <v>0</v>
      </c>
      <c r="AR115" s="139" t="s">
        <v>86</v>
      </c>
      <c r="AT115" s="139" t="s">
        <v>143</v>
      </c>
      <c r="AU115" s="139" t="s">
        <v>15</v>
      </c>
      <c r="AY115" s="17" t="s">
        <v>141</v>
      </c>
      <c r="BE115" s="140">
        <f t="shared" si="24"/>
        <v>0</v>
      </c>
      <c r="BF115" s="140">
        <f t="shared" si="25"/>
        <v>0</v>
      </c>
      <c r="BG115" s="140">
        <f t="shared" si="26"/>
        <v>0</v>
      </c>
      <c r="BH115" s="140">
        <f t="shared" si="27"/>
        <v>0</v>
      </c>
      <c r="BI115" s="140">
        <f t="shared" si="28"/>
        <v>0</v>
      </c>
      <c r="BJ115" s="17" t="s">
        <v>15</v>
      </c>
      <c r="BK115" s="140">
        <f t="shared" si="29"/>
        <v>0</v>
      </c>
      <c r="BL115" s="17" t="s">
        <v>86</v>
      </c>
      <c r="BM115" s="139" t="s">
        <v>530</v>
      </c>
    </row>
    <row r="116" spans="2:65" s="1" customFormat="1" ht="16.5" customHeight="1">
      <c r="B116" s="127"/>
      <c r="C116" s="128" t="s">
        <v>337</v>
      </c>
      <c r="D116" s="128" t="s">
        <v>143</v>
      </c>
      <c r="E116" s="129" t="s">
        <v>1786</v>
      </c>
      <c r="F116" s="130" t="s">
        <v>1787</v>
      </c>
      <c r="G116" s="131" t="s">
        <v>1355</v>
      </c>
      <c r="H116" s="132">
        <v>1</v>
      </c>
      <c r="I116" s="133"/>
      <c r="J116" s="134">
        <f t="shared" si="20"/>
        <v>0</v>
      </c>
      <c r="K116" s="130" t="s">
        <v>3</v>
      </c>
      <c r="L116" s="32"/>
      <c r="M116" s="135" t="s">
        <v>3</v>
      </c>
      <c r="N116" s="136" t="s">
        <v>43</v>
      </c>
      <c r="P116" s="137">
        <f t="shared" si="21"/>
        <v>0</v>
      </c>
      <c r="Q116" s="137">
        <v>0</v>
      </c>
      <c r="R116" s="137">
        <f t="shared" si="22"/>
        <v>0</v>
      </c>
      <c r="S116" s="137">
        <v>0</v>
      </c>
      <c r="T116" s="138">
        <f t="shared" si="23"/>
        <v>0</v>
      </c>
      <c r="AR116" s="139" t="s">
        <v>86</v>
      </c>
      <c r="AT116" s="139" t="s">
        <v>143</v>
      </c>
      <c r="AU116" s="139" t="s">
        <v>15</v>
      </c>
      <c r="AY116" s="17" t="s">
        <v>141</v>
      </c>
      <c r="BE116" s="140">
        <f t="shared" si="24"/>
        <v>0</v>
      </c>
      <c r="BF116" s="140">
        <f t="shared" si="25"/>
        <v>0</v>
      </c>
      <c r="BG116" s="140">
        <f t="shared" si="26"/>
        <v>0</v>
      </c>
      <c r="BH116" s="140">
        <f t="shared" si="27"/>
        <v>0</v>
      </c>
      <c r="BI116" s="140">
        <f t="shared" si="28"/>
        <v>0</v>
      </c>
      <c r="BJ116" s="17" t="s">
        <v>15</v>
      </c>
      <c r="BK116" s="140">
        <f t="shared" si="29"/>
        <v>0</v>
      </c>
      <c r="BL116" s="17" t="s">
        <v>86</v>
      </c>
      <c r="BM116" s="139" t="s">
        <v>541</v>
      </c>
    </row>
    <row r="117" spans="2:65" s="1" customFormat="1" ht="16.5" customHeight="1">
      <c r="B117" s="127"/>
      <c r="C117" s="128" t="s">
        <v>342</v>
      </c>
      <c r="D117" s="128" t="s">
        <v>143</v>
      </c>
      <c r="E117" s="129" t="s">
        <v>1788</v>
      </c>
      <c r="F117" s="130" t="s">
        <v>1789</v>
      </c>
      <c r="G117" s="131" t="s">
        <v>1634</v>
      </c>
      <c r="H117" s="132">
        <v>25</v>
      </c>
      <c r="I117" s="133"/>
      <c r="J117" s="134">
        <f t="shared" si="20"/>
        <v>0</v>
      </c>
      <c r="K117" s="130" t="s">
        <v>3</v>
      </c>
      <c r="L117" s="32"/>
      <c r="M117" s="135" t="s">
        <v>3</v>
      </c>
      <c r="N117" s="136" t="s">
        <v>43</v>
      </c>
      <c r="P117" s="137">
        <f t="shared" si="21"/>
        <v>0</v>
      </c>
      <c r="Q117" s="137">
        <v>0</v>
      </c>
      <c r="R117" s="137">
        <f t="shared" si="22"/>
        <v>0</v>
      </c>
      <c r="S117" s="137">
        <v>0</v>
      </c>
      <c r="T117" s="138">
        <f t="shared" si="23"/>
        <v>0</v>
      </c>
      <c r="AR117" s="139" t="s">
        <v>86</v>
      </c>
      <c r="AT117" s="139" t="s">
        <v>143</v>
      </c>
      <c r="AU117" s="139" t="s">
        <v>15</v>
      </c>
      <c r="AY117" s="17" t="s">
        <v>141</v>
      </c>
      <c r="BE117" s="140">
        <f t="shared" si="24"/>
        <v>0</v>
      </c>
      <c r="BF117" s="140">
        <f t="shared" si="25"/>
        <v>0</v>
      </c>
      <c r="BG117" s="140">
        <f t="shared" si="26"/>
        <v>0</v>
      </c>
      <c r="BH117" s="140">
        <f t="shared" si="27"/>
        <v>0</v>
      </c>
      <c r="BI117" s="140">
        <f t="shared" si="28"/>
        <v>0</v>
      </c>
      <c r="BJ117" s="17" t="s">
        <v>15</v>
      </c>
      <c r="BK117" s="140">
        <f t="shared" si="29"/>
        <v>0</v>
      </c>
      <c r="BL117" s="17" t="s">
        <v>86</v>
      </c>
      <c r="BM117" s="139" t="s">
        <v>414</v>
      </c>
    </row>
    <row r="118" spans="2:65" s="1" customFormat="1" ht="16.5" customHeight="1">
      <c r="B118" s="127"/>
      <c r="C118" s="128" t="s">
        <v>347</v>
      </c>
      <c r="D118" s="128" t="s">
        <v>143</v>
      </c>
      <c r="E118" s="129" t="s">
        <v>1790</v>
      </c>
      <c r="F118" s="130" t="s">
        <v>1791</v>
      </c>
      <c r="G118" s="131" t="s">
        <v>1792</v>
      </c>
      <c r="H118" s="132">
        <v>1090</v>
      </c>
      <c r="I118" s="133"/>
      <c r="J118" s="134">
        <f t="shared" si="20"/>
        <v>0</v>
      </c>
      <c r="K118" s="130" t="s">
        <v>3</v>
      </c>
      <c r="L118" s="32"/>
      <c r="M118" s="135" t="s">
        <v>3</v>
      </c>
      <c r="N118" s="136" t="s">
        <v>43</v>
      </c>
      <c r="P118" s="137">
        <f t="shared" si="21"/>
        <v>0</v>
      </c>
      <c r="Q118" s="137">
        <v>0</v>
      </c>
      <c r="R118" s="137">
        <f t="shared" si="22"/>
        <v>0</v>
      </c>
      <c r="S118" s="137">
        <v>0</v>
      </c>
      <c r="T118" s="138">
        <f t="shared" si="23"/>
        <v>0</v>
      </c>
      <c r="AR118" s="139" t="s">
        <v>86</v>
      </c>
      <c r="AT118" s="139" t="s">
        <v>143</v>
      </c>
      <c r="AU118" s="139" t="s">
        <v>15</v>
      </c>
      <c r="AY118" s="17" t="s">
        <v>141</v>
      </c>
      <c r="BE118" s="140">
        <f t="shared" si="24"/>
        <v>0</v>
      </c>
      <c r="BF118" s="140">
        <f t="shared" si="25"/>
        <v>0</v>
      </c>
      <c r="BG118" s="140">
        <f t="shared" si="26"/>
        <v>0</v>
      </c>
      <c r="BH118" s="140">
        <f t="shared" si="27"/>
        <v>0</v>
      </c>
      <c r="BI118" s="140">
        <f t="shared" si="28"/>
        <v>0</v>
      </c>
      <c r="BJ118" s="17" t="s">
        <v>15</v>
      </c>
      <c r="BK118" s="140">
        <f t="shared" si="29"/>
        <v>0</v>
      </c>
      <c r="BL118" s="17" t="s">
        <v>86</v>
      </c>
      <c r="BM118" s="139" t="s">
        <v>561</v>
      </c>
    </row>
    <row r="119" spans="2:65" s="1" customFormat="1" ht="24.2" customHeight="1">
      <c r="B119" s="127"/>
      <c r="C119" s="128" t="s">
        <v>352</v>
      </c>
      <c r="D119" s="128" t="s">
        <v>143</v>
      </c>
      <c r="E119" s="129" t="s">
        <v>1793</v>
      </c>
      <c r="F119" s="130" t="s">
        <v>1794</v>
      </c>
      <c r="G119" s="131" t="s">
        <v>1063</v>
      </c>
      <c r="H119" s="132">
        <v>1</v>
      </c>
      <c r="I119" s="133"/>
      <c r="J119" s="134">
        <f t="shared" si="20"/>
        <v>0</v>
      </c>
      <c r="K119" s="130" t="s">
        <v>3</v>
      </c>
      <c r="L119" s="32"/>
      <c r="M119" s="135" t="s">
        <v>3</v>
      </c>
      <c r="N119" s="136" t="s">
        <v>43</v>
      </c>
      <c r="P119" s="137">
        <f t="shared" si="21"/>
        <v>0</v>
      </c>
      <c r="Q119" s="137">
        <v>0</v>
      </c>
      <c r="R119" s="137">
        <f t="shared" si="22"/>
        <v>0</v>
      </c>
      <c r="S119" s="137">
        <v>0</v>
      </c>
      <c r="T119" s="138">
        <f t="shared" si="23"/>
        <v>0</v>
      </c>
      <c r="AR119" s="139" t="s">
        <v>86</v>
      </c>
      <c r="AT119" s="139" t="s">
        <v>143</v>
      </c>
      <c r="AU119" s="139" t="s">
        <v>15</v>
      </c>
      <c r="AY119" s="17" t="s">
        <v>141</v>
      </c>
      <c r="BE119" s="140">
        <f t="shared" si="24"/>
        <v>0</v>
      </c>
      <c r="BF119" s="140">
        <f t="shared" si="25"/>
        <v>0</v>
      </c>
      <c r="BG119" s="140">
        <f t="shared" si="26"/>
        <v>0</v>
      </c>
      <c r="BH119" s="140">
        <f t="shared" si="27"/>
        <v>0</v>
      </c>
      <c r="BI119" s="140">
        <f t="shared" si="28"/>
        <v>0</v>
      </c>
      <c r="BJ119" s="17" t="s">
        <v>15</v>
      </c>
      <c r="BK119" s="140">
        <f t="shared" si="29"/>
        <v>0</v>
      </c>
      <c r="BL119" s="17" t="s">
        <v>86</v>
      </c>
      <c r="BM119" s="139" t="s">
        <v>593</v>
      </c>
    </row>
    <row r="120" spans="2:65" s="1" customFormat="1" ht="16.5" customHeight="1">
      <c r="B120" s="127"/>
      <c r="C120" s="128" t="s">
        <v>360</v>
      </c>
      <c r="D120" s="128" t="s">
        <v>143</v>
      </c>
      <c r="E120" s="129" t="s">
        <v>1795</v>
      </c>
      <c r="F120" s="130" t="s">
        <v>1796</v>
      </c>
      <c r="G120" s="131" t="s">
        <v>146</v>
      </c>
      <c r="H120" s="132">
        <v>220</v>
      </c>
      <c r="I120" s="133"/>
      <c r="J120" s="134">
        <f t="shared" si="20"/>
        <v>0</v>
      </c>
      <c r="K120" s="130" t="s">
        <v>3</v>
      </c>
      <c r="L120" s="32"/>
      <c r="M120" s="135" t="s">
        <v>3</v>
      </c>
      <c r="N120" s="136" t="s">
        <v>43</v>
      </c>
      <c r="P120" s="137">
        <f t="shared" si="21"/>
        <v>0</v>
      </c>
      <c r="Q120" s="137">
        <v>0</v>
      </c>
      <c r="R120" s="137">
        <f t="shared" si="22"/>
        <v>0</v>
      </c>
      <c r="S120" s="137">
        <v>0</v>
      </c>
      <c r="T120" s="138">
        <f t="shared" si="23"/>
        <v>0</v>
      </c>
      <c r="AR120" s="139" t="s">
        <v>86</v>
      </c>
      <c r="AT120" s="139" t="s">
        <v>143</v>
      </c>
      <c r="AU120" s="139" t="s">
        <v>15</v>
      </c>
      <c r="AY120" s="17" t="s">
        <v>141</v>
      </c>
      <c r="BE120" s="140">
        <f t="shared" si="24"/>
        <v>0</v>
      </c>
      <c r="BF120" s="140">
        <f t="shared" si="25"/>
        <v>0</v>
      </c>
      <c r="BG120" s="140">
        <f t="shared" si="26"/>
        <v>0</v>
      </c>
      <c r="BH120" s="140">
        <f t="shared" si="27"/>
        <v>0</v>
      </c>
      <c r="BI120" s="140">
        <f t="shared" si="28"/>
        <v>0</v>
      </c>
      <c r="BJ120" s="17" t="s">
        <v>15</v>
      </c>
      <c r="BK120" s="140">
        <f t="shared" si="29"/>
        <v>0</v>
      </c>
      <c r="BL120" s="17" t="s">
        <v>86</v>
      </c>
      <c r="BM120" s="139" t="s">
        <v>604</v>
      </c>
    </row>
    <row r="121" spans="2:65" s="1" customFormat="1" ht="16.5" customHeight="1">
      <c r="B121" s="127"/>
      <c r="C121" s="128" t="s">
        <v>365</v>
      </c>
      <c r="D121" s="128" t="s">
        <v>143</v>
      </c>
      <c r="E121" s="129" t="s">
        <v>1797</v>
      </c>
      <c r="F121" s="130" t="s">
        <v>1798</v>
      </c>
      <c r="G121" s="131" t="s">
        <v>156</v>
      </c>
      <c r="H121" s="132">
        <v>18</v>
      </c>
      <c r="I121" s="133"/>
      <c r="J121" s="134">
        <f t="shared" si="20"/>
        <v>0</v>
      </c>
      <c r="K121" s="130" t="s">
        <v>3</v>
      </c>
      <c r="L121" s="32"/>
      <c r="M121" s="135" t="s">
        <v>3</v>
      </c>
      <c r="N121" s="136" t="s">
        <v>43</v>
      </c>
      <c r="P121" s="137">
        <f t="shared" si="21"/>
        <v>0</v>
      </c>
      <c r="Q121" s="137">
        <v>0</v>
      </c>
      <c r="R121" s="137">
        <f t="shared" si="22"/>
        <v>0</v>
      </c>
      <c r="S121" s="137">
        <v>0</v>
      </c>
      <c r="T121" s="138">
        <f t="shared" si="23"/>
        <v>0</v>
      </c>
      <c r="AR121" s="139" t="s">
        <v>86</v>
      </c>
      <c r="AT121" s="139" t="s">
        <v>143</v>
      </c>
      <c r="AU121" s="139" t="s">
        <v>15</v>
      </c>
      <c r="AY121" s="17" t="s">
        <v>141</v>
      </c>
      <c r="BE121" s="140">
        <f t="shared" si="24"/>
        <v>0</v>
      </c>
      <c r="BF121" s="140">
        <f t="shared" si="25"/>
        <v>0</v>
      </c>
      <c r="BG121" s="140">
        <f t="shared" si="26"/>
        <v>0</v>
      </c>
      <c r="BH121" s="140">
        <f t="shared" si="27"/>
        <v>0</v>
      </c>
      <c r="BI121" s="140">
        <f t="shared" si="28"/>
        <v>0</v>
      </c>
      <c r="BJ121" s="17" t="s">
        <v>15</v>
      </c>
      <c r="BK121" s="140">
        <f t="shared" si="29"/>
        <v>0</v>
      </c>
      <c r="BL121" s="17" t="s">
        <v>86</v>
      </c>
      <c r="BM121" s="139" t="s">
        <v>614</v>
      </c>
    </row>
    <row r="122" spans="2:65" s="1" customFormat="1" ht="16.5" customHeight="1">
      <c r="B122" s="127"/>
      <c r="C122" s="128" t="s">
        <v>370</v>
      </c>
      <c r="D122" s="128" t="s">
        <v>143</v>
      </c>
      <c r="E122" s="129" t="s">
        <v>1799</v>
      </c>
      <c r="F122" s="130" t="s">
        <v>1800</v>
      </c>
      <c r="G122" s="131" t="s">
        <v>1355</v>
      </c>
      <c r="H122" s="132">
        <v>10</v>
      </c>
      <c r="I122" s="133"/>
      <c r="J122" s="134">
        <f t="shared" si="20"/>
        <v>0</v>
      </c>
      <c r="K122" s="130" t="s">
        <v>3</v>
      </c>
      <c r="L122" s="32"/>
      <c r="M122" s="135" t="s">
        <v>3</v>
      </c>
      <c r="N122" s="136" t="s">
        <v>43</v>
      </c>
      <c r="P122" s="137">
        <f t="shared" si="21"/>
        <v>0</v>
      </c>
      <c r="Q122" s="137">
        <v>0</v>
      </c>
      <c r="R122" s="137">
        <f t="shared" si="22"/>
        <v>0</v>
      </c>
      <c r="S122" s="137">
        <v>0</v>
      </c>
      <c r="T122" s="138">
        <f t="shared" si="23"/>
        <v>0</v>
      </c>
      <c r="AR122" s="139" t="s">
        <v>86</v>
      </c>
      <c r="AT122" s="139" t="s">
        <v>143</v>
      </c>
      <c r="AU122" s="139" t="s">
        <v>15</v>
      </c>
      <c r="AY122" s="17" t="s">
        <v>141</v>
      </c>
      <c r="BE122" s="140">
        <f t="shared" si="24"/>
        <v>0</v>
      </c>
      <c r="BF122" s="140">
        <f t="shared" si="25"/>
        <v>0</v>
      </c>
      <c r="BG122" s="140">
        <f t="shared" si="26"/>
        <v>0</v>
      </c>
      <c r="BH122" s="140">
        <f t="shared" si="27"/>
        <v>0</v>
      </c>
      <c r="BI122" s="140">
        <f t="shared" si="28"/>
        <v>0</v>
      </c>
      <c r="BJ122" s="17" t="s">
        <v>15</v>
      </c>
      <c r="BK122" s="140">
        <f t="shared" si="29"/>
        <v>0</v>
      </c>
      <c r="BL122" s="17" t="s">
        <v>86</v>
      </c>
      <c r="BM122" s="139" t="s">
        <v>628</v>
      </c>
    </row>
    <row r="123" spans="2:65" s="1" customFormat="1" ht="16.5" customHeight="1">
      <c r="B123" s="127"/>
      <c r="C123" s="128" t="s">
        <v>375</v>
      </c>
      <c r="D123" s="128" t="s">
        <v>143</v>
      </c>
      <c r="E123" s="129" t="s">
        <v>1801</v>
      </c>
      <c r="F123" s="130" t="s">
        <v>1802</v>
      </c>
      <c r="G123" s="131" t="s">
        <v>1355</v>
      </c>
      <c r="H123" s="132">
        <v>4</v>
      </c>
      <c r="I123" s="133"/>
      <c r="J123" s="134">
        <f t="shared" si="20"/>
        <v>0</v>
      </c>
      <c r="K123" s="130" t="s">
        <v>3</v>
      </c>
      <c r="L123" s="32"/>
      <c r="M123" s="135" t="s">
        <v>3</v>
      </c>
      <c r="N123" s="136" t="s">
        <v>43</v>
      </c>
      <c r="P123" s="137">
        <f t="shared" si="21"/>
        <v>0</v>
      </c>
      <c r="Q123" s="137">
        <v>0</v>
      </c>
      <c r="R123" s="137">
        <f t="shared" si="22"/>
        <v>0</v>
      </c>
      <c r="S123" s="137">
        <v>0</v>
      </c>
      <c r="T123" s="138">
        <f t="shared" si="23"/>
        <v>0</v>
      </c>
      <c r="AR123" s="139" t="s">
        <v>86</v>
      </c>
      <c r="AT123" s="139" t="s">
        <v>143</v>
      </c>
      <c r="AU123" s="139" t="s">
        <v>15</v>
      </c>
      <c r="AY123" s="17" t="s">
        <v>141</v>
      </c>
      <c r="BE123" s="140">
        <f t="shared" si="24"/>
        <v>0</v>
      </c>
      <c r="BF123" s="140">
        <f t="shared" si="25"/>
        <v>0</v>
      </c>
      <c r="BG123" s="140">
        <f t="shared" si="26"/>
        <v>0</v>
      </c>
      <c r="BH123" s="140">
        <f t="shared" si="27"/>
        <v>0</v>
      </c>
      <c r="BI123" s="140">
        <f t="shared" si="28"/>
        <v>0</v>
      </c>
      <c r="BJ123" s="17" t="s">
        <v>15</v>
      </c>
      <c r="BK123" s="140">
        <f t="shared" si="29"/>
        <v>0</v>
      </c>
      <c r="BL123" s="17" t="s">
        <v>86</v>
      </c>
      <c r="BM123" s="139" t="s">
        <v>641</v>
      </c>
    </row>
    <row r="124" spans="2:63" s="11" customFormat="1" ht="25.9" customHeight="1">
      <c r="B124" s="115"/>
      <c r="D124" s="116" t="s">
        <v>71</v>
      </c>
      <c r="E124" s="117" t="s">
        <v>1678</v>
      </c>
      <c r="F124" s="117" t="s">
        <v>1704</v>
      </c>
      <c r="I124" s="118"/>
      <c r="J124" s="119">
        <f>BK124</f>
        <v>0</v>
      </c>
      <c r="L124" s="115"/>
      <c r="M124" s="120"/>
      <c r="P124" s="121">
        <f>SUM(P125:P135)</f>
        <v>0</v>
      </c>
      <c r="R124" s="121">
        <f>SUM(R125:R135)</f>
        <v>0</v>
      </c>
      <c r="T124" s="122">
        <f>SUM(T125:T135)</f>
        <v>0</v>
      </c>
      <c r="AR124" s="116" t="s">
        <v>15</v>
      </c>
      <c r="AT124" s="123" t="s">
        <v>71</v>
      </c>
      <c r="AU124" s="123" t="s">
        <v>72</v>
      </c>
      <c r="AY124" s="116" t="s">
        <v>141</v>
      </c>
      <c r="BK124" s="124">
        <f>SUM(BK125:BK135)</f>
        <v>0</v>
      </c>
    </row>
    <row r="125" spans="2:65" s="1" customFormat="1" ht="21.75" customHeight="1">
      <c r="B125" s="127"/>
      <c r="C125" s="128" t="s">
        <v>380</v>
      </c>
      <c r="D125" s="128" t="s">
        <v>143</v>
      </c>
      <c r="E125" s="129" t="s">
        <v>1803</v>
      </c>
      <c r="F125" s="130" t="s">
        <v>1804</v>
      </c>
      <c r="G125" s="131" t="s">
        <v>230</v>
      </c>
      <c r="H125" s="132">
        <v>39</v>
      </c>
      <c r="I125" s="133"/>
      <c r="J125" s="134">
        <f aca="true" t="shared" si="30" ref="J125:J135">ROUND(I125*H125,2)</f>
        <v>0</v>
      </c>
      <c r="K125" s="130" t="s">
        <v>3</v>
      </c>
      <c r="L125" s="32"/>
      <c r="M125" s="135" t="s">
        <v>3</v>
      </c>
      <c r="N125" s="136" t="s">
        <v>43</v>
      </c>
      <c r="P125" s="137">
        <f aca="true" t="shared" si="31" ref="P125:P135">O125*H125</f>
        <v>0</v>
      </c>
      <c r="Q125" s="137">
        <v>0</v>
      </c>
      <c r="R125" s="137">
        <f aca="true" t="shared" si="32" ref="R125:R135">Q125*H125</f>
        <v>0</v>
      </c>
      <c r="S125" s="137">
        <v>0</v>
      </c>
      <c r="T125" s="138">
        <f aca="true" t="shared" si="33" ref="T125:T135">S125*H125</f>
        <v>0</v>
      </c>
      <c r="AR125" s="139" t="s">
        <v>86</v>
      </c>
      <c r="AT125" s="139" t="s">
        <v>143</v>
      </c>
      <c r="AU125" s="139" t="s">
        <v>15</v>
      </c>
      <c r="AY125" s="17" t="s">
        <v>141</v>
      </c>
      <c r="BE125" s="140">
        <f aca="true" t="shared" si="34" ref="BE125:BE135">IF(N125="základní",J125,0)</f>
        <v>0</v>
      </c>
      <c r="BF125" s="140">
        <f aca="true" t="shared" si="35" ref="BF125:BF135">IF(N125="snížená",J125,0)</f>
        <v>0</v>
      </c>
      <c r="BG125" s="140">
        <f aca="true" t="shared" si="36" ref="BG125:BG135">IF(N125="zákl. přenesená",J125,0)</f>
        <v>0</v>
      </c>
      <c r="BH125" s="140">
        <f aca="true" t="shared" si="37" ref="BH125:BH135">IF(N125="sníž. přenesená",J125,0)</f>
        <v>0</v>
      </c>
      <c r="BI125" s="140">
        <f aca="true" t="shared" si="38" ref="BI125:BI135">IF(N125="nulová",J125,0)</f>
        <v>0</v>
      </c>
      <c r="BJ125" s="17" t="s">
        <v>15</v>
      </c>
      <c r="BK125" s="140">
        <f aca="true" t="shared" si="39" ref="BK125:BK135">ROUND(I125*H125,2)</f>
        <v>0</v>
      </c>
      <c r="BL125" s="17" t="s">
        <v>86</v>
      </c>
      <c r="BM125" s="139" t="s">
        <v>652</v>
      </c>
    </row>
    <row r="126" spans="2:65" s="1" customFormat="1" ht="21.75" customHeight="1">
      <c r="B126" s="127"/>
      <c r="C126" s="128" t="s">
        <v>388</v>
      </c>
      <c r="D126" s="128" t="s">
        <v>143</v>
      </c>
      <c r="E126" s="129" t="s">
        <v>1805</v>
      </c>
      <c r="F126" s="130" t="s">
        <v>1806</v>
      </c>
      <c r="G126" s="131" t="s">
        <v>146</v>
      </c>
      <c r="H126" s="132">
        <v>1090</v>
      </c>
      <c r="I126" s="133"/>
      <c r="J126" s="134">
        <f t="shared" si="30"/>
        <v>0</v>
      </c>
      <c r="K126" s="130" t="s">
        <v>3</v>
      </c>
      <c r="L126" s="32"/>
      <c r="M126" s="135" t="s">
        <v>3</v>
      </c>
      <c r="N126" s="136" t="s">
        <v>43</v>
      </c>
      <c r="P126" s="137">
        <f t="shared" si="31"/>
        <v>0</v>
      </c>
      <c r="Q126" s="137">
        <v>0</v>
      </c>
      <c r="R126" s="137">
        <f t="shared" si="32"/>
        <v>0</v>
      </c>
      <c r="S126" s="137">
        <v>0</v>
      </c>
      <c r="T126" s="138">
        <f t="shared" si="33"/>
        <v>0</v>
      </c>
      <c r="AR126" s="139" t="s">
        <v>86</v>
      </c>
      <c r="AT126" s="139" t="s">
        <v>143</v>
      </c>
      <c r="AU126" s="139" t="s">
        <v>15</v>
      </c>
      <c r="AY126" s="17" t="s">
        <v>141</v>
      </c>
      <c r="BE126" s="140">
        <f t="shared" si="34"/>
        <v>0</v>
      </c>
      <c r="BF126" s="140">
        <f t="shared" si="35"/>
        <v>0</v>
      </c>
      <c r="BG126" s="140">
        <f t="shared" si="36"/>
        <v>0</v>
      </c>
      <c r="BH126" s="140">
        <f t="shared" si="37"/>
        <v>0</v>
      </c>
      <c r="BI126" s="140">
        <f t="shared" si="38"/>
        <v>0</v>
      </c>
      <c r="BJ126" s="17" t="s">
        <v>15</v>
      </c>
      <c r="BK126" s="140">
        <f t="shared" si="39"/>
        <v>0</v>
      </c>
      <c r="BL126" s="17" t="s">
        <v>86</v>
      </c>
      <c r="BM126" s="139" t="s">
        <v>665</v>
      </c>
    </row>
    <row r="127" spans="2:65" s="1" customFormat="1" ht="24.2" customHeight="1">
      <c r="B127" s="127"/>
      <c r="C127" s="128" t="s">
        <v>395</v>
      </c>
      <c r="D127" s="128" t="s">
        <v>143</v>
      </c>
      <c r="E127" s="129" t="s">
        <v>1807</v>
      </c>
      <c r="F127" s="130" t="s">
        <v>1808</v>
      </c>
      <c r="G127" s="131" t="s">
        <v>156</v>
      </c>
      <c r="H127" s="132">
        <v>10</v>
      </c>
      <c r="I127" s="133"/>
      <c r="J127" s="134">
        <f t="shared" si="30"/>
        <v>0</v>
      </c>
      <c r="K127" s="130" t="s">
        <v>3</v>
      </c>
      <c r="L127" s="32"/>
      <c r="M127" s="135" t="s">
        <v>3</v>
      </c>
      <c r="N127" s="136" t="s">
        <v>43</v>
      </c>
      <c r="P127" s="137">
        <f t="shared" si="31"/>
        <v>0</v>
      </c>
      <c r="Q127" s="137">
        <v>0</v>
      </c>
      <c r="R127" s="137">
        <f t="shared" si="32"/>
        <v>0</v>
      </c>
      <c r="S127" s="137">
        <v>0</v>
      </c>
      <c r="T127" s="138">
        <f t="shared" si="33"/>
        <v>0</v>
      </c>
      <c r="AR127" s="139" t="s">
        <v>86</v>
      </c>
      <c r="AT127" s="139" t="s">
        <v>143</v>
      </c>
      <c r="AU127" s="139" t="s">
        <v>15</v>
      </c>
      <c r="AY127" s="17" t="s">
        <v>141</v>
      </c>
      <c r="BE127" s="140">
        <f t="shared" si="34"/>
        <v>0</v>
      </c>
      <c r="BF127" s="140">
        <f t="shared" si="35"/>
        <v>0</v>
      </c>
      <c r="BG127" s="140">
        <f t="shared" si="36"/>
        <v>0</v>
      </c>
      <c r="BH127" s="140">
        <f t="shared" si="37"/>
        <v>0</v>
      </c>
      <c r="BI127" s="140">
        <f t="shared" si="38"/>
        <v>0</v>
      </c>
      <c r="BJ127" s="17" t="s">
        <v>15</v>
      </c>
      <c r="BK127" s="140">
        <f t="shared" si="39"/>
        <v>0</v>
      </c>
      <c r="BL127" s="17" t="s">
        <v>86</v>
      </c>
      <c r="BM127" s="139" t="s">
        <v>675</v>
      </c>
    </row>
    <row r="128" spans="2:65" s="1" customFormat="1" ht="16.5" customHeight="1">
      <c r="B128" s="127"/>
      <c r="C128" s="128" t="s">
        <v>408</v>
      </c>
      <c r="D128" s="128" t="s">
        <v>143</v>
      </c>
      <c r="E128" s="129" t="s">
        <v>1709</v>
      </c>
      <c r="F128" s="130" t="s">
        <v>1710</v>
      </c>
      <c r="G128" s="131" t="s">
        <v>156</v>
      </c>
      <c r="H128" s="132">
        <v>40</v>
      </c>
      <c r="I128" s="133"/>
      <c r="J128" s="134">
        <f t="shared" si="30"/>
        <v>0</v>
      </c>
      <c r="K128" s="130" t="s">
        <v>3</v>
      </c>
      <c r="L128" s="32"/>
      <c r="M128" s="135" t="s">
        <v>3</v>
      </c>
      <c r="N128" s="136" t="s">
        <v>43</v>
      </c>
      <c r="P128" s="137">
        <f t="shared" si="31"/>
        <v>0</v>
      </c>
      <c r="Q128" s="137">
        <v>0</v>
      </c>
      <c r="R128" s="137">
        <f t="shared" si="32"/>
        <v>0</v>
      </c>
      <c r="S128" s="137">
        <v>0</v>
      </c>
      <c r="T128" s="138">
        <f t="shared" si="33"/>
        <v>0</v>
      </c>
      <c r="AR128" s="139" t="s">
        <v>86</v>
      </c>
      <c r="AT128" s="139" t="s">
        <v>143</v>
      </c>
      <c r="AU128" s="139" t="s">
        <v>15</v>
      </c>
      <c r="AY128" s="17" t="s">
        <v>141</v>
      </c>
      <c r="BE128" s="140">
        <f t="shared" si="34"/>
        <v>0</v>
      </c>
      <c r="BF128" s="140">
        <f t="shared" si="35"/>
        <v>0</v>
      </c>
      <c r="BG128" s="140">
        <f t="shared" si="36"/>
        <v>0</v>
      </c>
      <c r="BH128" s="140">
        <f t="shared" si="37"/>
        <v>0</v>
      </c>
      <c r="BI128" s="140">
        <f t="shared" si="38"/>
        <v>0</v>
      </c>
      <c r="BJ128" s="17" t="s">
        <v>15</v>
      </c>
      <c r="BK128" s="140">
        <f t="shared" si="39"/>
        <v>0</v>
      </c>
      <c r="BL128" s="17" t="s">
        <v>86</v>
      </c>
      <c r="BM128" s="139" t="s">
        <v>688</v>
      </c>
    </row>
    <row r="129" spans="2:65" s="1" customFormat="1" ht="16.5" customHeight="1">
      <c r="B129" s="127"/>
      <c r="C129" s="128" t="s">
        <v>416</v>
      </c>
      <c r="D129" s="128" t="s">
        <v>143</v>
      </c>
      <c r="E129" s="129" t="s">
        <v>1809</v>
      </c>
      <c r="F129" s="130" t="s">
        <v>1810</v>
      </c>
      <c r="G129" s="131" t="s">
        <v>1063</v>
      </c>
      <c r="H129" s="132">
        <v>1</v>
      </c>
      <c r="I129" s="133"/>
      <c r="J129" s="134">
        <f t="shared" si="30"/>
        <v>0</v>
      </c>
      <c r="K129" s="130" t="s">
        <v>3</v>
      </c>
      <c r="L129" s="32"/>
      <c r="M129" s="135" t="s">
        <v>3</v>
      </c>
      <c r="N129" s="136" t="s">
        <v>43</v>
      </c>
      <c r="P129" s="137">
        <f t="shared" si="31"/>
        <v>0</v>
      </c>
      <c r="Q129" s="137">
        <v>0</v>
      </c>
      <c r="R129" s="137">
        <f t="shared" si="32"/>
        <v>0</v>
      </c>
      <c r="S129" s="137">
        <v>0</v>
      </c>
      <c r="T129" s="138">
        <f t="shared" si="33"/>
        <v>0</v>
      </c>
      <c r="AR129" s="139" t="s">
        <v>86</v>
      </c>
      <c r="AT129" s="139" t="s">
        <v>143</v>
      </c>
      <c r="AU129" s="139" t="s">
        <v>15</v>
      </c>
      <c r="AY129" s="17" t="s">
        <v>141</v>
      </c>
      <c r="BE129" s="140">
        <f t="shared" si="34"/>
        <v>0</v>
      </c>
      <c r="BF129" s="140">
        <f t="shared" si="35"/>
        <v>0</v>
      </c>
      <c r="BG129" s="140">
        <f t="shared" si="36"/>
        <v>0</v>
      </c>
      <c r="BH129" s="140">
        <f t="shared" si="37"/>
        <v>0</v>
      </c>
      <c r="BI129" s="140">
        <f t="shared" si="38"/>
        <v>0</v>
      </c>
      <c r="BJ129" s="17" t="s">
        <v>15</v>
      </c>
      <c r="BK129" s="140">
        <f t="shared" si="39"/>
        <v>0</v>
      </c>
      <c r="BL129" s="17" t="s">
        <v>86</v>
      </c>
      <c r="BM129" s="139" t="s">
        <v>705</v>
      </c>
    </row>
    <row r="130" spans="2:65" s="1" customFormat="1" ht="24.2" customHeight="1">
      <c r="B130" s="127"/>
      <c r="C130" s="128" t="s">
        <v>421</v>
      </c>
      <c r="D130" s="128" t="s">
        <v>143</v>
      </c>
      <c r="E130" s="129" t="s">
        <v>1811</v>
      </c>
      <c r="F130" s="130" t="s">
        <v>1812</v>
      </c>
      <c r="G130" s="131" t="s">
        <v>156</v>
      </c>
      <c r="H130" s="132">
        <v>4</v>
      </c>
      <c r="I130" s="133"/>
      <c r="J130" s="134">
        <f t="shared" si="30"/>
        <v>0</v>
      </c>
      <c r="K130" s="130" t="s">
        <v>3</v>
      </c>
      <c r="L130" s="32"/>
      <c r="M130" s="135" t="s">
        <v>3</v>
      </c>
      <c r="N130" s="136" t="s">
        <v>43</v>
      </c>
      <c r="P130" s="137">
        <f t="shared" si="31"/>
        <v>0</v>
      </c>
      <c r="Q130" s="137">
        <v>0</v>
      </c>
      <c r="R130" s="137">
        <f t="shared" si="32"/>
        <v>0</v>
      </c>
      <c r="S130" s="137">
        <v>0</v>
      </c>
      <c r="T130" s="138">
        <f t="shared" si="33"/>
        <v>0</v>
      </c>
      <c r="AR130" s="139" t="s">
        <v>86</v>
      </c>
      <c r="AT130" s="139" t="s">
        <v>143</v>
      </c>
      <c r="AU130" s="139" t="s">
        <v>15</v>
      </c>
      <c r="AY130" s="17" t="s">
        <v>141</v>
      </c>
      <c r="BE130" s="140">
        <f t="shared" si="34"/>
        <v>0</v>
      </c>
      <c r="BF130" s="140">
        <f t="shared" si="35"/>
        <v>0</v>
      </c>
      <c r="BG130" s="140">
        <f t="shared" si="36"/>
        <v>0</v>
      </c>
      <c r="BH130" s="140">
        <f t="shared" si="37"/>
        <v>0</v>
      </c>
      <c r="BI130" s="140">
        <f t="shared" si="38"/>
        <v>0</v>
      </c>
      <c r="BJ130" s="17" t="s">
        <v>15</v>
      </c>
      <c r="BK130" s="140">
        <f t="shared" si="39"/>
        <v>0</v>
      </c>
      <c r="BL130" s="17" t="s">
        <v>86</v>
      </c>
      <c r="BM130" s="139" t="s">
        <v>715</v>
      </c>
    </row>
    <row r="131" spans="2:65" s="1" customFormat="1" ht="16.5" customHeight="1">
      <c r="B131" s="127"/>
      <c r="C131" s="128" t="s">
        <v>426</v>
      </c>
      <c r="D131" s="128" t="s">
        <v>143</v>
      </c>
      <c r="E131" s="129" t="s">
        <v>1713</v>
      </c>
      <c r="F131" s="130" t="s">
        <v>1714</v>
      </c>
      <c r="G131" s="131" t="s">
        <v>156</v>
      </c>
      <c r="H131" s="132">
        <v>20</v>
      </c>
      <c r="I131" s="133"/>
      <c r="J131" s="134">
        <f t="shared" si="30"/>
        <v>0</v>
      </c>
      <c r="K131" s="130" t="s">
        <v>3</v>
      </c>
      <c r="L131" s="32"/>
      <c r="M131" s="135" t="s">
        <v>3</v>
      </c>
      <c r="N131" s="136" t="s">
        <v>43</v>
      </c>
      <c r="P131" s="137">
        <f t="shared" si="31"/>
        <v>0</v>
      </c>
      <c r="Q131" s="137">
        <v>0</v>
      </c>
      <c r="R131" s="137">
        <f t="shared" si="32"/>
        <v>0</v>
      </c>
      <c r="S131" s="137">
        <v>0</v>
      </c>
      <c r="T131" s="138">
        <f t="shared" si="33"/>
        <v>0</v>
      </c>
      <c r="AR131" s="139" t="s">
        <v>86</v>
      </c>
      <c r="AT131" s="139" t="s">
        <v>143</v>
      </c>
      <c r="AU131" s="139" t="s">
        <v>15</v>
      </c>
      <c r="AY131" s="17" t="s">
        <v>141</v>
      </c>
      <c r="BE131" s="140">
        <f t="shared" si="34"/>
        <v>0</v>
      </c>
      <c r="BF131" s="140">
        <f t="shared" si="35"/>
        <v>0</v>
      </c>
      <c r="BG131" s="140">
        <f t="shared" si="36"/>
        <v>0</v>
      </c>
      <c r="BH131" s="140">
        <f t="shared" si="37"/>
        <v>0</v>
      </c>
      <c r="BI131" s="140">
        <f t="shared" si="38"/>
        <v>0</v>
      </c>
      <c r="BJ131" s="17" t="s">
        <v>15</v>
      </c>
      <c r="BK131" s="140">
        <f t="shared" si="39"/>
        <v>0</v>
      </c>
      <c r="BL131" s="17" t="s">
        <v>86</v>
      </c>
      <c r="BM131" s="139" t="s">
        <v>727</v>
      </c>
    </row>
    <row r="132" spans="2:65" s="1" customFormat="1" ht="24.2" customHeight="1">
      <c r="B132" s="127"/>
      <c r="C132" s="128" t="s">
        <v>431</v>
      </c>
      <c r="D132" s="128" t="s">
        <v>143</v>
      </c>
      <c r="E132" s="129" t="s">
        <v>1813</v>
      </c>
      <c r="F132" s="130" t="s">
        <v>1814</v>
      </c>
      <c r="G132" s="131" t="s">
        <v>1355</v>
      </c>
      <c r="H132" s="132">
        <v>1</v>
      </c>
      <c r="I132" s="133"/>
      <c r="J132" s="134">
        <f t="shared" si="30"/>
        <v>0</v>
      </c>
      <c r="K132" s="130" t="s">
        <v>3</v>
      </c>
      <c r="L132" s="32"/>
      <c r="M132" s="135" t="s">
        <v>3</v>
      </c>
      <c r="N132" s="136" t="s">
        <v>43</v>
      </c>
      <c r="P132" s="137">
        <f t="shared" si="31"/>
        <v>0</v>
      </c>
      <c r="Q132" s="137">
        <v>0</v>
      </c>
      <c r="R132" s="137">
        <f t="shared" si="32"/>
        <v>0</v>
      </c>
      <c r="S132" s="137">
        <v>0</v>
      </c>
      <c r="T132" s="138">
        <f t="shared" si="33"/>
        <v>0</v>
      </c>
      <c r="AR132" s="139" t="s">
        <v>86</v>
      </c>
      <c r="AT132" s="139" t="s">
        <v>143</v>
      </c>
      <c r="AU132" s="139" t="s">
        <v>15</v>
      </c>
      <c r="AY132" s="17" t="s">
        <v>141</v>
      </c>
      <c r="BE132" s="140">
        <f t="shared" si="34"/>
        <v>0</v>
      </c>
      <c r="BF132" s="140">
        <f t="shared" si="35"/>
        <v>0</v>
      </c>
      <c r="BG132" s="140">
        <f t="shared" si="36"/>
        <v>0</v>
      </c>
      <c r="BH132" s="140">
        <f t="shared" si="37"/>
        <v>0</v>
      </c>
      <c r="BI132" s="140">
        <f t="shared" si="38"/>
        <v>0</v>
      </c>
      <c r="BJ132" s="17" t="s">
        <v>15</v>
      </c>
      <c r="BK132" s="140">
        <f t="shared" si="39"/>
        <v>0</v>
      </c>
      <c r="BL132" s="17" t="s">
        <v>86</v>
      </c>
      <c r="BM132" s="139" t="s">
        <v>737</v>
      </c>
    </row>
    <row r="133" spans="2:65" s="1" customFormat="1" ht="16.5" customHeight="1">
      <c r="B133" s="127"/>
      <c r="C133" s="128" t="s">
        <v>436</v>
      </c>
      <c r="D133" s="128" t="s">
        <v>143</v>
      </c>
      <c r="E133" s="129" t="s">
        <v>1815</v>
      </c>
      <c r="F133" s="130" t="s">
        <v>1816</v>
      </c>
      <c r="G133" s="131" t="s">
        <v>156</v>
      </c>
      <c r="H133" s="132">
        <v>8</v>
      </c>
      <c r="I133" s="133"/>
      <c r="J133" s="134">
        <f t="shared" si="30"/>
        <v>0</v>
      </c>
      <c r="K133" s="130" t="s">
        <v>3</v>
      </c>
      <c r="L133" s="32"/>
      <c r="M133" s="135" t="s">
        <v>3</v>
      </c>
      <c r="N133" s="136" t="s">
        <v>43</v>
      </c>
      <c r="P133" s="137">
        <f t="shared" si="31"/>
        <v>0</v>
      </c>
      <c r="Q133" s="137">
        <v>0</v>
      </c>
      <c r="R133" s="137">
        <f t="shared" si="32"/>
        <v>0</v>
      </c>
      <c r="S133" s="137">
        <v>0</v>
      </c>
      <c r="T133" s="138">
        <f t="shared" si="33"/>
        <v>0</v>
      </c>
      <c r="AR133" s="139" t="s">
        <v>86</v>
      </c>
      <c r="AT133" s="139" t="s">
        <v>143</v>
      </c>
      <c r="AU133" s="139" t="s">
        <v>15</v>
      </c>
      <c r="AY133" s="17" t="s">
        <v>141</v>
      </c>
      <c r="BE133" s="140">
        <f t="shared" si="34"/>
        <v>0</v>
      </c>
      <c r="BF133" s="140">
        <f t="shared" si="35"/>
        <v>0</v>
      </c>
      <c r="BG133" s="140">
        <f t="shared" si="36"/>
        <v>0</v>
      </c>
      <c r="BH133" s="140">
        <f t="shared" si="37"/>
        <v>0</v>
      </c>
      <c r="BI133" s="140">
        <f t="shared" si="38"/>
        <v>0</v>
      </c>
      <c r="BJ133" s="17" t="s">
        <v>15</v>
      </c>
      <c r="BK133" s="140">
        <f t="shared" si="39"/>
        <v>0</v>
      </c>
      <c r="BL133" s="17" t="s">
        <v>86</v>
      </c>
      <c r="BM133" s="139" t="s">
        <v>751</v>
      </c>
    </row>
    <row r="134" spans="2:65" s="1" customFormat="1" ht="24.2" customHeight="1">
      <c r="B134" s="127"/>
      <c r="C134" s="128" t="s">
        <v>441</v>
      </c>
      <c r="D134" s="128" t="s">
        <v>143</v>
      </c>
      <c r="E134" s="129" t="s">
        <v>1817</v>
      </c>
      <c r="F134" s="130" t="s">
        <v>1818</v>
      </c>
      <c r="G134" s="131" t="s">
        <v>156</v>
      </c>
      <c r="H134" s="132">
        <v>24</v>
      </c>
      <c r="I134" s="133"/>
      <c r="J134" s="134">
        <f t="shared" si="30"/>
        <v>0</v>
      </c>
      <c r="K134" s="130" t="s">
        <v>3</v>
      </c>
      <c r="L134" s="32"/>
      <c r="M134" s="135" t="s">
        <v>3</v>
      </c>
      <c r="N134" s="136" t="s">
        <v>43</v>
      </c>
      <c r="P134" s="137">
        <f t="shared" si="31"/>
        <v>0</v>
      </c>
      <c r="Q134" s="137">
        <v>0</v>
      </c>
      <c r="R134" s="137">
        <f t="shared" si="32"/>
        <v>0</v>
      </c>
      <c r="S134" s="137">
        <v>0</v>
      </c>
      <c r="T134" s="138">
        <f t="shared" si="33"/>
        <v>0</v>
      </c>
      <c r="AR134" s="139" t="s">
        <v>86</v>
      </c>
      <c r="AT134" s="139" t="s">
        <v>143</v>
      </c>
      <c r="AU134" s="139" t="s">
        <v>15</v>
      </c>
      <c r="AY134" s="17" t="s">
        <v>141</v>
      </c>
      <c r="BE134" s="140">
        <f t="shared" si="34"/>
        <v>0</v>
      </c>
      <c r="BF134" s="140">
        <f t="shared" si="35"/>
        <v>0</v>
      </c>
      <c r="BG134" s="140">
        <f t="shared" si="36"/>
        <v>0</v>
      </c>
      <c r="BH134" s="140">
        <f t="shared" si="37"/>
        <v>0</v>
      </c>
      <c r="BI134" s="140">
        <f t="shared" si="38"/>
        <v>0</v>
      </c>
      <c r="BJ134" s="17" t="s">
        <v>15</v>
      </c>
      <c r="BK134" s="140">
        <f t="shared" si="39"/>
        <v>0</v>
      </c>
      <c r="BL134" s="17" t="s">
        <v>86</v>
      </c>
      <c r="BM134" s="139" t="s">
        <v>585</v>
      </c>
    </row>
    <row r="135" spans="2:65" s="1" customFormat="1" ht="16.5" customHeight="1">
      <c r="B135" s="127"/>
      <c r="C135" s="128" t="s">
        <v>446</v>
      </c>
      <c r="D135" s="128" t="s">
        <v>143</v>
      </c>
      <c r="E135" s="129" t="s">
        <v>1819</v>
      </c>
      <c r="F135" s="130" t="s">
        <v>1718</v>
      </c>
      <c r="G135" s="131" t="s">
        <v>1063</v>
      </c>
      <c r="H135" s="132">
        <v>1</v>
      </c>
      <c r="I135" s="133"/>
      <c r="J135" s="134">
        <f t="shared" si="30"/>
        <v>0</v>
      </c>
      <c r="K135" s="130" t="s">
        <v>3</v>
      </c>
      <c r="L135" s="32"/>
      <c r="M135" s="180" t="s">
        <v>3</v>
      </c>
      <c r="N135" s="181" t="s">
        <v>43</v>
      </c>
      <c r="O135" s="178"/>
      <c r="P135" s="182">
        <f t="shared" si="31"/>
        <v>0</v>
      </c>
      <c r="Q135" s="182">
        <v>0</v>
      </c>
      <c r="R135" s="182">
        <f t="shared" si="32"/>
        <v>0</v>
      </c>
      <c r="S135" s="182">
        <v>0</v>
      </c>
      <c r="T135" s="183">
        <f t="shared" si="33"/>
        <v>0</v>
      </c>
      <c r="AR135" s="139" t="s">
        <v>86</v>
      </c>
      <c r="AT135" s="139" t="s">
        <v>143</v>
      </c>
      <c r="AU135" s="139" t="s">
        <v>15</v>
      </c>
      <c r="AY135" s="17" t="s">
        <v>141</v>
      </c>
      <c r="BE135" s="140">
        <f t="shared" si="34"/>
        <v>0</v>
      </c>
      <c r="BF135" s="140">
        <f t="shared" si="35"/>
        <v>0</v>
      </c>
      <c r="BG135" s="140">
        <f t="shared" si="36"/>
        <v>0</v>
      </c>
      <c r="BH135" s="140">
        <f t="shared" si="37"/>
        <v>0</v>
      </c>
      <c r="BI135" s="140">
        <f t="shared" si="38"/>
        <v>0</v>
      </c>
      <c r="BJ135" s="17" t="s">
        <v>15</v>
      </c>
      <c r="BK135" s="140">
        <f t="shared" si="39"/>
        <v>0</v>
      </c>
      <c r="BL135" s="17" t="s">
        <v>86</v>
      </c>
      <c r="BM135" s="139" t="s">
        <v>634</v>
      </c>
    </row>
    <row r="136" spans="2:12" s="1" customFormat="1" ht="6.95" customHeight="1">
      <c r="B136" s="41"/>
      <c r="C136" s="42"/>
      <c r="D136" s="42"/>
      <c r="E136" s="42"/>
      <c r="F136" s="42"/>
      <c r="G136" s="42"/>
      <c r="H136" s="42"/>
      <c r="I136" s="42"/>
      <c r="J136" s="42"/>
      <c r="K136" s="42"/>
      <c r="L136" s="32"/>
    </row>
  </sheetData>
  <autoFilter ref="C82:K135"/>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9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0" t="s">
        <v>6</v>
      </c>
      <c r="M2" s="285"/>
      <c r="N2" s="285"/>
      <c r="O2" s="285"/>
      <c r="P2" s="285"/>
      <c r="Q2" s="285"/>
      <c r="R2" s="285"/>
      <c r="S2" s="285"/>
      <c r="T2" s="285"/>
      <c r="U2" s="285"/>
      <c r="V2" s="285"/>
      <c r="AT2" s="17" t="s">
        <v>91</v>
      </c>
    </row>
    <row r="3" spans="2:46" ht="6.95" customHeight="1">
      <c r="B3" s="18"/>
      <c r="C3" s="19"/>
      <c r="D3" s="19"/>
      <c r="E3" s="19"/>
      <c r="F3" s="19"/>
      <c r="G3" s="19"/>
      <c r="H3" s="19"/>
      <c r="I3" s="19"/>
      <c r="J3" s="19"/>
      <c r="K3" s="19"/>
      <c r="L3" s="20"/>
      <c r="AT3" s="17" t="s">
        <v>80</v>
      </c>
    </row>
    <row r="4" spans="2:46" ht="24.95" customHeight="1">
      <c r="B4" s="20"/>
      <c r="D4" s="21" t="s">
        <v>92</v>
      </c>
      <c r="L4" s="20"/>
      <c r="M4" s="85" t="s">
        <v>11</v>
      </c>
      <c r="AT4" s="17" t="s">
        <v>4</v>
      </c>
    </row>
    <row r="5" spans="2:12" ht="6.95" customHeight="1">
      <c r="B5" s="20"/>
      <c r="L5" s="20"/>
    </row>
    <row r="6" spans="2:12" ht="12" customHeight="1">
      <c r="B6" s="20"/>
      <c r="D6" s="27" t="s">
        <v>17</v>
      </c>
      <c r="L6" s="20"/>
    </row>
    <row r="7" spans="2:12" ht="26.25" customHeight="1">
      <c r="B7" s="20"/>
      <c r="E7" s="301" t="str">
        <f>'Rekapitulace stavby'!K6</f>
        <v>PŘÍSTAVBA ZÁKLADNÍ A MATEŘSKÉ ŠKOLY B-ENGLISH OBEC KRÁLŮV DVŮR</v>
      </c>
      <c r="F7" s="302"/>
      <c r="G7" s="302"/>
      <c r="H7" s="302"/>
      <c r="L7" s="20"/>
    </row>
    <row r="8" spans="2:12" s="1" customFormat="1" ht="12" customHeight="1">
      <c r="B8" s="32"/>
      <c r="D8" s="27" t="s">
        <v>93</v>
      </c>
      <c r="L8" s="32"/>
    </row>
    <row r="9" spans="2:12" s="1" customFormat="1" ht="16.5" customHeight="1">
      <c r="B9" s="32"/>
      <c r="E9" s="263" t="s">
        <v>1820</v>
      </c>
      <c r="F9" s="303"/>
      <c r="G9" s="303"/>
      <c r="H9" s="303"/>
      <c r="L9" s="32"/>
    </row>
    <row r="10" spans="2:12" s="1" customFormat="1" ht="11.25">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35</v>
      </c>
      <c r="I12" s="27" t="s">
        <v>23</v>
      </c>
      <c r="J12" s="49" t="str">
        <f>'Rekapitulace stavby'!AN8</f>
        <v>4. 7. 2023</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Soukromá Základní škola a Mateřská škola B-English</v>
      </c>
      <c r="I15" s="27" t="s">
        <v>28</v>
      </c>
      <c r="J15" s="25" t="str">
        <f>IF('Rekapitulace stavby'!AN11="","",'Rekapitulace stavby'!AN11)</f>
        <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4" t="str">
        <f>'Rekapitulace stavby'!E14</f>
        <v>Vyplň údaj</v>
      </c>
      <c r="F18" s="284"/>
      <c r="G18" s="284"/>
      <c r="H18" s="28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tr">
        <f>IF('Rekapitulace stavby'!AN16="","",'Rekapitulace stavby'!AN16)</f>
        <v/>
      </c>
      <c r="L20" s="32"/>
    </row>
    <row r="21" spans="2:12" s="1" customFormat="1" ht="18" customHeight="1">
      <c r="B21" s="32"/>
      <c r="E21" s="25" t="str">
        <f>IF('Rekapitulace stavby'!E17="","",'Rekapitulace stavby'!E17)</f>
        <v>RAFPRO s.r.o.</v>
      </c>
      <c r="I21" s="27" t="s">
        <v>28</v>
      </c>
      <c r="J21" s="25" t="str">
        <f>IF('Rekapitulace stavby'!AN17="","",'Rekapitulace stavby'!AN17)</f>
        <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36</v>
      </c>
      <c r="L26" s="32"/>
    </row>
    <row r="27" spans="2:12" s="7" customFormat="1" ht="16.5" customHeight="1">
      <c r="B27" s="86"/>
      <c r="E27" s="289" t="s">
        <v>3</v>
      </c>
      <c r="F27" s="289"/>
      <c r="G27" s="289"/>
      <c r="H27" s="28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ROUND(J80,2)</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ROUND((SUM(BE80:BE94)),2)</f>
        <v>0</v>
      </c>
      <c r="I33" s="89">
        <v>0.21</v>
      </c>
      <c r="J33" s="88">
        <f>ROUND(((SUM(BE80:BE94))*I33),2)</f>
        <v>0</v>
      </c>
      <c r="L33" s="32"/>
    </row>
    <row r="34" spans="2:12" s="1" customFormat="1" ht="14.45" customHeight="1">
      <c r="B34" s="32"/>
      <c r="E34" s="27" t="s">
        <v>44</v>
      </c>
      <c r="F34" s="88">
        <f>ROUND((SUM(BF80:BF94)),2)</f>
        <v>0</v>
      </c>
      <c r="I34" s="89">
        <v>0.15</v>
      </c>
      <c r="J34" s="88">
        <f>ROUND(((SUM(BF80:BF94))*I34),2)</f>
        <v>0</v>
      </c>
      <c r="L34" s="32"/>
    </row>
    <row r="35" spans="2:12" s="1" customFormat="1" ht="14.45" customHeight="1" hidden="1">
      <c r="B35" s="32"/>
      <c r="E35" s="27" t="s">
        <v>45</v>
      </c>
      <c r="F35" s="88">
        <f>ROUND((SUM(BG80:BG94)),2)</f>
        <v>0</v>
      </c>
      <c r="I35" s="89">
        <v>0.21</v>
      </c>
      <c r="J35" s="88">
        <f>0</f>
        <v>0</v>
      </c>
      <c r="L35" s="32"/>
    </row>
    <row r="36" spans="2:12" s="1" customFormat="1" ht="14.45" customHeight="1" hidden="1">
      <c r="B36" s="32"/>
      <c r="E36" s="27" t="s">
        <v>46</v>
      </c>
      <c r="F36" s="88">
        <f>ROUND((SUM(BH80:BH94)),2)</f>
        <v>0</v>
      </c>
      <c r="I36" s="89">
        <v>0.15</v>
      </c>
      <c r="J36" s="88">
        <f>0</f>
        <v>0</v>
      </c>
      <c r="L36" s="32"/>
    </row>
    <row r="37" spans="2:12" s="1" customFormat="1" ht="14.45" customHeight="1" hidden="1">
      <c r="B37" s="32"/>
      <c r="E37" s="27" t="s">
        <v>47</v>
      </c>
      <c r="F37" s="88">
        <f>ROUND((SUM(BI80:BI94)),2)</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17</v>
      </c>
      <c r="L47" s="32"/>
    </row>
    <row r="48" spans="2:12" s="1" customFormat="1" ht="26.25" customHeight="1">
      <c r="B48" s="32"/>
      <c r="E48" s="301" t="str">
        <f>E7</f>
        <v>PŘÍSTAVBA ZÁKLADNÍ A MATEŘSKÉ ŠKOLY B-ENGLISH OBEC KRÁLŮV DVŮR</v>
      </c>
      <c r="F48" s="302"/>
      <c r="G48" s="302"/>
      <c r="H48" s="302"/>
      <c r="L48" s="32"/>
    </row>
    <row r="49" spans="2:12" s="1" customFormat="1" ht="12" customHeight="1">
      <c r="B49" s="32"/>
      <c r="C49" s="27" t="s">
        <v>93</v>
      </c>
      <c r="L49" s="32"/>
    </row>
    <row r="50" spans="2:12" s="1" customFormat="1" ht="16.5" customHeight="1">
      <c r="B50" s="32"/>
      <c r="E50" s="263" t="str">
        <f>E9</f>
        <v>VRN - Ostatní a vedlejší náklady</v>
      </c>
      <c r="F50" s="303"/>
      <c r="G50" s="303"/>
      <c r="H50" s="303"/>
      <c r="L50" s="32"/>
    </row>
    <row r="51" spans="2:12" s="1" customFormat="1" ht="6.95" customHeight="1">
      <c r="B51" s="32"/>
      <c r="L51" s="32"/>
    </row>
    <row r="52" spans="2:12" s="1" customFormat="1" ht="12" customHeight="1">
      <c r="B52" s="32"/>
      <c r="C52" s="27" t="s">
        <v>21</v>
      </c>
      <c r="F52" s="25" t="str">
        <f>F12</f>
        <v xml:space="preserve"> </v>
      </c>
      <c r="I52" s="27" t="s">
        <v>23</v>
      </c>
      <c r="J52" s="49" t="str">
        <f>IF(J12="","",J12)</f>
        <v>4. 7. 2023</v>
      </c>
      <c r="L52" s="32"/>
    </row>
    <row r="53" spans="2:12" s="1" customFormat="1" ht="6.95" customHeight="1">
      <c r="B53" s="32"/>
      <c r="L53" s="32"/>
    </row>
    <row r="54" spans="2:12" s="1" customFormat="1" ht="15.2" customHeight="1">
      <c r="B54" s="32"/>
      <c r="C54" s="27" t="s">
        <v>25</v>
      </c>
      <c r="F54" s="25" t="str">
        <f>E15</f>
        <v>Soukromá Základní škola a Mateřská škola B-English</v>
      </c>
      <c r="I54" s="27" t="s">
        <v>31</v>
      </c>
      <c r="J54" s="30" t="str">
        <f>E21</f>
        <v>RAFPRO s.r.o.</v>
      </c>
      <c r="L54" s="32"/>
    </row>
    <row r="55" spans="2:12" s="1" customFormat="1" ht="15.2" customHeight="1">
      <c r="B55" s="32"/>
      <c r="C55" s="27" t="s">
        <v>29</v>
      </c>
      <c r="F55" s="25" t="str">
        <f>IF(E18="","",E18)</f>
        <v>Vyplň údaj</v>
      </c>
      <c r="I55" s="27" t="s">
        <v>34</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70</v>
      </c>
      <c r="J59" s="63">
        <f>J80</f>
        <v>0</v>
      </c>
      <c r="L59" s="32"/>
      <c r="AU59" s="17" t="s">
        <v>98</v>
      </c>
    </row>
    <row r="60" spans="2:12" s="8" customFormat="1" ht="24.95" customHeight="1">
      <c r="B60" s="99"/>
      <c r="D60" s="100" t="s">
        <v>1821</v>
      </c>
      <c r="E60" s="101"/>
      <c r="F60" s="101"/>
      <c r="G60" s="101"/>
      <c r="H60" s="101"/>
      <c r="I60" s="101"/>
      <c r="J60" s="102">
        <f>J81</f>
        <v>0</v>
      </c>
      <c r="L60" s="99"/>
    </row>
    <row r="61" spans="2:12" s="1" customFormat="1" ht="21.75" customHeight="1">
      <c r="B61" s="32"/>
      <c r="L61" s="32"/>
    </row>
    <row r="62" spans="2:12" s="1" customFormat="1" ht="6.95" customHeight="1">
      <c r="B62" s="41"/>
      <c r="C62" s="42"/>
      <c r="D62" s="42"/>
      <c r="E62" s="42"/>
      <c r="F62" s="42"/>
      <c r="G62" s="42"/>
      <c r="H62" s="42"/>
      <c r="I62" s="42"/>
      <c r="J62" s="42"/>
      <c r="K62" s="42"/>
      <c r="L62" s="32"/>
    </row>
    <row r="66" spans="2:12" s="1" customFormat="1" ht="6.95" customHeight="1">
      <c r="B66" s="43"/>
      <c r="C66" s="44"/>
      <c r="D66" s="44"/>
      <c r="E66" s="44"/>
      <c r="F66" s="44"/>
      <c r="G66" s="44"/>
      <c r="H66" s="44"/>
      <c r="I66" s="44"/>
      <c r="J66" s="44"/>
      <c r="K66" s="44"/>
      <c r="L66" s="32"/>
    </row>
    <row r="67" spans="2:12" s="1" customFormat="1" ht="24.95" customHeight="1">
      <c r="B67" s="32"/>
      <c r="C67" s="21" t="s">
        <v>126</v>
      </c>
      <c r="L67" s="32"/>
    </row>
    <row r="68" spans="2:12" s="1" customFormat="1" ht="6.95" customHeight="1">
      <c r="B68" s="32"/>
      <c r="L68" s="32"/>
    </row>
    <row r="69" spans="2:12" s="1" customFormat="1" ht="12" customHeight="1">
      <c r="B69" s="32"/>
      <c r="C69" s="27" t="s">
        <v>17</v>
      </c>
      <c r="L69" s="32"/>
    </row>
    <row r="70" spans="2:12" s="1" customFormat="1" ht="26.25" customHeight="1">
      <c r="B70" s="32"/>
      <c r="E70" s="301" t="str">
        <f>E7</f>
        <v>PŘÍSTAVBA ZÁKLADNÍ A MATEŘSKÉ ŠKOLY B-ENGLISH OBEC KRÁLŮV DVŮR</v>
      </c>
      <c r="F70" s="302"/>
      <c r="G70" s="302"/>
      <c r="H70" s="302"/>
      <c r="L70" s="32"/>
    </row>
    <row r="71" spans="2:12" s="1" customFormat="1" ht="12" customHeight="1">
      <c r="B71" s="32"/>
      <c r="C71" s="27" t="s">
        <v>93</v>
      </c>
      <c r="L71" s="32"/>
    </row>
    <row r="72" spans="2:12" s="1" customFormat="1" ht="16.5" customHeight="1">
      <c r="B72" s="32"/>
      <c r="E72" s="263" t="str">
        <f>E9</f>
        <v>VRN - Ostatní a vedlejší náklady</v>
      </c>
      <c r="F72" s="303"/>
      <c r="G72" s="303"/>
      <c r="H72" s="303"/>
      <c r="L72" s="32"/>
    </row>
    <row r="73" spans="2:12" s="1" customFormat="1" ht="6.95" customHeight="1">
      <c r="B73" s="32"/>
      <c r="L73" s="32"/>
    </row>
    <row r="74" spans="2:12" s="1" customFormat="1" ht="12" customHeight="1">
      <c r="B74" s="32"/>
      <c r="C74" s="27" t="s">
        <v>21</v>
      </c>
      <c r="F74" s="25" t="str">
        <f>F12</f>
        <v xml:space="preserve"> </v>
      </c>
      <c r="I74" s="27" t="s">
        <v>23</v>
      </c>
      <c r="J74" s="49" t="str">
        <f>IF(J12="","",J12)</f>
        <v>4. 7. 2023</v>
      </c>
      <c r="L74" s="32"/>
    </row>
    <row r="75" spans="2:12" s="1" customFormat="1" ht="6.95" customHeight="1">
      <c r="B75" s="32"/>
      <c r="L75" s="32"/>
    </row>
    <row r="76" spans="2:12" s="1" customFormat="1" ht="15.2" customHeight="1">
      <c r="B76" s="32"/>
      <c r="C76" s="27" t="s">
        <v>25</v>
      </c>
      <c r="F76" s="25" t="str">
        <f>E15</f>
        <v>Soukromá Základní škola a Mateřská škola B-English</v>
      </c>
      <c r="I76" s="27" t="s">
        <v>31</v>
      </c>
      <c r="J76" s="30" t="str">
        <f>E21</f>
        <v>RAFPRO s.r.o.</v>
      </c>
      <c r="L76" s="32"/>
    </row>
    <row r="77" spans="2:12" s="1" customFormat="1" ht="15.2" customHeight="1">
      <c r="B77" s="32"/>
      <c r="C77" s="27" t="s">
        <v>29</v>
      </c>
      <c r="F77" s="25" t="str">
        <f>IF(E18="","",E18)</f>
        <v>Vyplň údaj</v>
      </c>
      <c r="I77" s="27" t="s">
        <v>34</v>
      </c>
      <c r="J77" s="30" t="str">
        <f>E24</f>
        <v xml:space="preserve"> </v>
      </c>
      <c r="L77" s="32"/>
    </row>
    <row r="78" spans="2:12" s="1" customFormat="1" ht="10.35" customHeight="1">
      <c r="B78" s="32"/>
      <c r="L78" s="32"/>
    </row>
    <row r="79" spans="2:20" s="10" customFormat="1" ht="29.25" customHeight="1">
      <c r="B79" s="107"/>
      <c r="C79" s="108" t="s">
        <v>127</v>
      </c>
      <c r="D79" s="109" t="s">
        <v>57</v>
      </c>
      <c r="E79" s="109" t="s">
        <v>53</v>
      </c>
      <c r="F79" s="109" t="s">
        <v>54</v>
      </c>
      <c r="G79" s="109" t="s">
        <v>128</v>
      </c>
      <c r="H79" s="109" t="s">
        <v>129</v>
      </c>
      <c r="I79" s="109" t="s">
        <v>130</v>
      </c>
      <c r="J79" s="109" t="s">
        <v>97</v>
      </c>
      <c r="K79" s="110" t="s">
        <v>131</v>
      </c>
      <c r="L79" s="107"/>
      <c r="M79" s="56" t="s">
        <v>3</v>
      </c>
      <c r="N79" s="57" t="s">
        <v>42</v>
      </c>
      <c r="O79" s="57" t="s">
        <v>132</v>
      </c>
      <c r="P79" s="57" t="s">
        <v>133</v>
      </c>
      <c r="Q79" s="57" t="s">
        <v>134</v>
      </c>
      <c r="R79" s="57" t="s">
        <v>135</v>
      </c>
      <c r="S79" s="57" t="s">
        <v>136</v>
      </c>
      <c r="T79" s="58" t="s">
        <v>137</v>
      </c>
    </row>
    <row r="80" spans="2:63" s="1" customFormat="1" ht="22.9" customHeight="1">
      <c r="B80" s="32"/>
      <c r="C80" s="61" t="s">
        <v>138</v>
      </c>
      <c r="J80" s="111">
        <f>BK80</f>
        <v>0</v>
      </c>
      <c r="L80" s="32"/>
      <c r="M80" s="59"/>
      <c r="N80" s="50"/>
      <c r="O80" s="50"/>
      <c r="P80" s="112">
        <f>P81</f>
        <v>0</v>
      </c>
      <c r="Q80" s="50"/>
      <c r="R80" s="112">
        <f>R81</f>
        <v>0</v>
      </c>
      <c r="S80" s="50"/>
      <c r="T80" s="113">
        <f>T81</f>
        <v>0</v>
      </c>
      <c r="AT80" s="17" t="s">
        <v>71</v>
      </c>
      <c r="AU80" s="17" t="s">
        <v>98</v>
      </c>
      <c r="BK80" s="114">
        <f>BK81</f>
        <v>0</v>
      </c>
    </row>
    <row r="81" spans="2:63" s="11" customFormat="1" ht="25.9" customHeight="1">
      <c r="B81" s="115"/>
      <c r="D81" s="116" t="s">
        <v>71</v>
      </c>
      <c r="E81" s="117" t="s">
        <v>89</v>
      </c>
      <c r="F81" s="117" t="s">
        <v>1822</v>
      </c>
      <c r="I81" s="118"/>
      <c r="J81" s="119">
        <f>BK81</f>
        <v>0</v>
      </c>
      <c r="L81" s="115"/>
      <c r="M81" s="120"/>
      <c r="P81" s="121">
        <f>SUM(P82:P94)</f>
        <v>0</v>
      </c>
      <c r="R81" s="121">
        <f>SUM(R82:R94)</f>
        <v>0</v>
      </c>
      <c r="T81" s="122">
        <f>SUM(T82:T94)</f>
        <v>0</v>
      </c>
      <c r="AR81" s="116" t="s">
        <v>172</v>
      </c>
      <c r="AT81" s="123" t="s">
        <v>71</v>
      </c>
      <c r="AU81" s="123" t="s">
        <v>72</v>
      </c>
      <c r="AY81" s="116" t="s">
        <v>141</v>
      </c>
      <c r="BK81" s="124">
        <f>SUM(BK82:BK94)</f>
        <v>0</v>
      </c>
    </row>
    <row r="82" spans="2:65" s="1" customFormat="1" ht="24.2" customHeight="1">
      <c r="B82" s="127"/>
      <c r="C82" s="128" t="s">
        <v>15</v>
      </c>
      <c r="D82" s="128" t="s">
        <v>143</v>
      </c>
      <c r="E82" s="129" t="s">
        <v>1346</v>
      </c>
      <c r="F82" s="130" t="s">
        <v>1823</v>
      </c>
      <c r="G82" s="131" t="s">
        <v>1063</v>
      </c>
      <c r="H82" s="132">
        <v>1</v>
      </c>
      <c r="I82" s="133"/>
      <c r="J82" s="134">
        <f aca="true" t="shared" si="0" ref="J82:J94">ROUND(I82*H82,2)</f>
        <v>0</v>
      </c>
      <c r="K82" s="130" t="s">
        <v>3</v>
      </c>
      <c r="L82" s="32"/>
      <c r="M82" s="135" t="s">
        <v>3</v>
      </c>
      <c r="N82" s="136" t="s">
        <v>43</v>
      </c>
      <c r="P82" s="137">
        <f aca="true" t="shared" si="1" ref="P82:P94">O82*H82</f>
        <v>0</v>
      </c>
      <c r="Q82" s="137">
        <v>0</v>
      </c>
      <c r="R82" s="137">
        <f aca="true" t="shared" si="2" ref="R82:R94">Q82*H82</f>
        <v>0</v>
      </c>
      <c r="S82" s="137">
        <v>0</v>
      </c>
      <c r="T82" s="138">
        <f aca="true" t="shared" si="3" ref="T82:T94">S82*H82</f>
        <v>0</v>
      </c>
      <c r="AR82" s="139" t="s">
        <v>86</v>
      </c>
      <c r="AT82" s="139" t="s">
        <v>143</v>
      </c>
      <c r="AU82" s="139" t="s">
        <v>15</v>
      </c>
      <c r="AY82" s="17" t="s">
        <v>141</v>
      </c>
      <c r="BE82" s="140">
        <f aca="true" t="shared" si="4" ref="BE82:BE94">IF(N82="základní",J82,0)</f>
        <v>0</v>
      </c>
      <c r="BF82" s="140">
        <f aca="true" t="shared" si="5" ref="BF82:BF94">IF(N82="snížená",J82,0)</f>
        <v>0</v>
      </c>
      <c r="BG82" s="140">
        <f aca="true" t="shared" si="6" ref="BG82:BG94">IF(N82="zákl. přenesená",J82,0)</f>
        <v>0</v>
      </c>
      <c r="BH82" s="140">
        <f aca="true" t="shared" si="7" ref="BH82:BH94">IF(N82="sníž. přenesená",J82,0)</f>
        <v>0</v>
      </c>
      <c r="BI82" s="140">
        <f aca="true" t="shared" si="8" ref="BI82:BI94">IF(N82="nulová",J82,0)</f>
        <v>0</v>
      </c>
      <c r="BJ82" s="17" t="s">
        <v>15</v>
      </c>
      <c r="BK82" s="140">
        <f aca="true" t="shared" si="9" ref="BK82:BK94">ROUND(I82*H82,2)</f>
        <v>0</v>
      </c>
      <c r="BL82" s="17" t="s">
        <v>86</v>
      </c>
      <c r="BM82" s="139" t="s">
        <v>1824</v>
      </c>
    </row>
    <row r="83" spans="2:65" s="1" customFormat="1" ht="16.5" customHeight="1">
      <c r="B83" s="127"/>
      <c r="C83" s="128" t="s">
        <v>80</v>
      </c>
      <c r="D83" s="128" t="s">
        <v>143</v>
      </c>
      <c r="E83" s="129" t="s">
        <v>1450</v>
      </c>
      <c r="F83" s="130" t="s">
        <v>1825</v>
      </c>
      <c r="G83" s="131" t="s">
        <v>1063</v>
      </c>
      <c r="H83" s="132">
        <v>1</v>
      </c>
      <c r="I83" s="133"/>
      <c r="J83" s="134">
        <f t="shared" si="0"/>
        <v>0</v>
      </c>
      <c r="K83" s="130" t="s">
        <v>3</v>
      </c>
      <c r="L83" s="32"/>
      <c r="M83" s="135" t="s">
        <v>3</v>
      </c>
      <c r="N83" s="136" t="s">
        <v>43</v>
      </c>
      <c r="P83" s="137">
        <f t="shared" si="1"/>
        <v>0</v>
      </c>
      <c r="Q83" s="137">
        <v>0</v>
      </c>
      <c r="R83" s="137">
        <f t="shared" si="2"/>
        <v>0</v>
      </c>
      <c r="S83" s="137">
        <v>0</v>
      </c>
      <c r="T83" s="138">
        <f t="shared" si="3"/>
        <v>0</v>
      </c>
      <c r="AR83" s="139" t="s">
        <v>86</v>
      </c>
      <c r="AT83" s="139" t="s">
        <v>143</v>
      </c>
      <c r="AU83" s="139" t="s">
        <v>15</v>
      </c>
      <c r="AY83" s="17" t="s">
        <v>141</v>
      </c>
      <c r="BE83" s="140">
        <f t="shared" si="4"/>
        <v>0</v>
      </c>
      <c r="BF83" s="140">
        <f t="shared" si="5"/>
        <v>0</v>
      </c>
      <c r="BG83" s="140">
        <f t="shared" si="6"/>
        <v>0</v>
      </c>
      <c r="BH83" s="140">
        <f t="shared" si="7"/>
        <v>0</v>
      </c>
      <c r="BI83" s="140">
        <f t="shared" si="8"/>
        <v>0</v>
      </c>
      <c r="BJ83" s="17" t="s">
        <v>15</v>
      </c>
      <c r="BK83" s="140">
        <f t="shared" si="9"/>
        <v>0</v>
      </c>
      <c r="BL83" s="17" t="s">
        <v>86</v>
      </c>
      <c r="BM83" s="139" t="s">
        <v>1826</v>
      </c>
    </row>
    <row r="84" spans="2:65" s="1" customFormat="1" ht="24.2" customHeight="1">
      <c r="B84" s="127"/>
      <c r="C84" s="128" t="s">
        <v>83</v>
      </c>
      <c r="D84" s="128" t="s">
        <v>143</v>
      </c>
      <c r="E84" s="129" t="s">
        <v>1453</v>
      </c>
      <c r="F84" s="130" t="s">
        <v>1827</v>
      </c>
      <c r="G84" s="131" t="s">
        <v>1063</v>
      </c>
      <c r="H84" s="132">
        <v>1</v>
      </c>
      <c r="I84" s="133"/>
      <c r="J84" s="134">
        <f t="shared" si="0"/>
        <v>0</v>
      </c>
      <c r="K84" s="130" t="s">
        <v>3</v>
      </c>
      <c r="L84" s="32"/>
      <c r="M84" s="135" t="s">
        <v>3</v>
      </c>
      <c r="N84" s="136" t="s">
        <v>43</v>
      </c>
      <c r="P84" s="137">
        <f t="shared" si="1"/>
        <v>0</v>
      </c>
      <c r="Q84" s="137">
        <v>0</v>
      </c>
      <c r="R84" s="137">
        <f t="shared" si="2"/>
        <v>0</v>
      </c>
      <c r="S84" s="137">
        <v>0</v>
      </c>
      <c r="T84" s="138">
        <f t="shared" si="3"/>
        <v>0</v>
      </c>
      <c r="AR84" s="139" t="s">
        <v>86</v>
      </c>
      <c r="AT84" s="139" t="s">
        <v>143</v>
      </c>
      <c r="AU84" s="139" t="s">
        <v>15</v>
      </c>
      <c r="AY84" s="17" t="s">
        <v>141</v>
      </c>
      <c r="BE84" s="140">
        <f t="shared" si="4"/>
        <v>0</v>
      </c>
      <c r="BF84" s="140">
        <f t="shared" si="5"/>
        <v>0</v>
      </c>
      <c r="BG84" s="140">
        <f t="shared" si="6"/>
        <v>0</v>
      </c>
      <c r="BH84" s="140">
        <f t="shared" si="7"/>
        <v>0</v>
      </c>
      <c r="BI84" s="140">
        <f t="shared" si="8"/>
        <v>0</v>
      </c>
      <c r="BJ84" s="17" t="s">
        <v>15</v>
      </c>
      <c r="BK84" s="140">
        <f t="shared" si="9"/>
        <v>0</v>
      </c>
      <c r="BL84" s="17" t="s">
        <v>86</v>
      </c>
      <c r="BM84" s="139" t="s">
        <v>1828</v>
      </c>
    </row>
    <row r="85" spans="2:65" s="1" customFormat="1" ht="16.5" customHeight="1">
      <c r="B85" s="127"/>
      <c r="C85" s="128" t="s">
        <v>86</v>
      </c>
      <c r="D85" s="128" t="s">
        <v>143</v>
      </c>
      <c r="E85" s="129" t="s">
        <v>1474</v>
      </c>
      <c r="F85" s="130" t="s">
        <v>1710</v>
      </c>
      <c r="G85" s="131" t="s">
        <v>1063</v>
      </c>
      <c r="H85" s="132">
        <v>1</v>
      </c>
      <c r="I85" s="133"/>
      <c r="J85" s="134">
        <f t="shared" si="0"/>
        <v>0</v>
      </c>
      <c r="K85" s="130" t="s">
        <v>3</v>
      </c>
      <c r="L85" s="32"/>
      <c r="M85" s="135" t="s">
        <v>3</v>
      </c>
      <c r="N85" s="136" t="s">
        <v>43</v>
      </c>
      <c r="P85" s="137">
        <f t="shared" si="1"/>
        <v>0</v>
      </c>
      <c r="Q85" s="137">
        <v>0</v>
      </c>
      <c r="R85" s="137">
        <f t="shared" si="2"/>
        <v>0</v>
      </c>
      <c r="S85" s="137">
        <v>0</v>
      </c>
      <c r="T85" s="138">
        <f t="shared" si="3"/>
        <v>0</v>
      </c>
      <c r="AR85" s="139" t="s">
        <v>86</v>
      </c>
      <c r="AT85" s="139" t="s">
        <v>143</v>
      </c>
      <c r="AU85" s="139" t="s">
        <v>15</v>
      </c>
      <c r="AY85" s="17" t="s">
        <v>141</v>
      </c>
      <c r="BE85" s="140">
        <f t="shared" si="4"/>
        <v>0</v>
      </c>
      <c r="BF85" s="140">
        <f t="shared" si="5"/>
        <v>0</v>
      </c>
      <c r="BG85" s="140">
        <f t="shared" si="6"/>
        <v>0</v>
      </c>
      <c r="BH85" s="140">
        <f t="shared" si="7"/>
        <v>0</v>
      </c>
      <c r="BI85" s="140">
        <f t="shared" si="8"/>
        <v>0</v>
      </c>
      <c r="BJ85" s="17" t="s">
        <v>15</v>
      </c>
      <c r="BK85" s="140">
        <f t="shared" si="9"/>
        <v>0</v>
      </c>
      <c r="BL85" s="17" t="s">
        <v>86</v>
      </c>
      <c r="BM85" s="139" t="s">
        <v>1829</v>
      </c>
    </row>
    <row r="86" spans="2:65" s="1" customFormat="1" ht="16.5" customHeight="1">
      <c r="B86" s="127"/>
      <c r="C86" s="128" t="s">
        <v>172</v>
      </c>
      <c r="D86" s="128" t="s">
        <v>143</v>
      </c>
      <c r="E86" s="129" t="s">
        <v>1483</v>
      </c>
      <c r="F86" s="130" t="s">
        <v>1830</v>
      </c>
      <c r="G86" s="131" t="s">
        <v>1063</v>
      </c>
      <c r="H86" s="132">
        <v>1</v>
      </c>
      <c r="I86" s="133"/>
      <c r="J86" s="134">
        <f t="shared" si="0"/>
        <v>0</v>
      </c>
      <c r="K86" s="130" t="s">
        <v>3</v>
      </c>
      <c r="L86" s="32"/>
      <c r="M86" s="135" t="s">
        <v>3</v>
      </c>
      <c r="N86" s="136" t="s">
        <v>43</v>
      </c>
      <c r="P86" s="137">
        <f t="shared" si="1"/>
        <v>0</v>
      </c>
      <c r="Q86" s="137">
        <v>0</v>
      </c>
      <c r="R86" s="137">
        <f t="shared" si="2"/>
        <v>0</v>
      </c>
      <c r="S86" s="137">
        <v>0</v>
      </c>
      <c r="T86" s="138">
        <f t="shared" si="3"/>
        <v>0</v>
      </c>
      <c r="AR86" s="139" t="s">
        <v>86</v>
      </c>
      <c r="AT86" s="139" t="s">
        <v>143</v>
      </c>
      <c r="AU86" s="139" t="s">
        <v>15</v>
      </c>
      <c r="AY86" s="17" t="s">
        <v>141</v>
      </c>
      <c r="BE86" s="140">
        <f t="shared" si="4"/>
        <v>0</v>
      </c>
      <c r="BF86" s="140">
        <f t="shared" si="5"/>
        <v>0</v>
      </c>
      <c r="BG86" s="140">
        <f t="shared" si="6"/>
        <v>0</v>
      </c>
      <c r="BH86" s="140">
        <f t="shared" si="7"/>
        <v>0</v>
      </c>
      <c r="BI86" s="140">
        <f t="shared" si="8"/>
        <v>0</v>
      </c>
      <c r="BJ86" s="17" t="s">
        <v>15</v>
      </c>
      <c r="BK86" s="140">
        <f t="shared" si="9"/>
        <v>0</v>
      </c>
      <c r="BL86" s="17" t="s">
        <v>86</v>
      </c>
      <c r="BM86" s="139" t="s">
        <v>1831</v>
      </c>
    </row>
    <row r="87" spans="2:65" s="1" customFormat="1" ht="24.2" customHeight="1">
      <c r="B87" s="127"/>
      <c r="C87" s="128" t="s">
        <v>179</v>
      </c>
      <c r="D87" s="128" t="s">
        <v>143</v>
      </c>
      <c r="E87" s="129" t="s">
        <v>1832</v>
      </c>
      <c r="F87" s="130" t="s">
        <v>1833</v>
      </c>
      <c r="G87" s="131" t="s">
        <v>1063</v>
      </c>
      <c r="H87" s="132">
        <v>1</v>
      </c>
      <c r="I87" s="133"/>
      <c r="J87" s="134">
        <f t="shared" si="0"/>
        <v>0</v>
      </c>
      <c r="K87" s="130" t="s">
        <v>3</v>
      </c>
      <c r="L87" s="32"/>
      <c r="M87" s="135" t="s">
        <v>3</v>
      </c>
      <c r="N87" s="136" t="s">
        <v>43</v>
      </c>
      <c r="P87" s="137">
        <f t="shared" si="1"/>
        <v>0</v>
      </c>
      <c r="Q87" s="137">
        <v>0</v>
      </c>
      <c r="R87" s="137">
        <f t="shared" si="2"/>
        <v>0</v>
      </c>
      <c r="S87" s="137">
        <v>0</v>
      </c>
      <c r="T87" s="138">
        <f t="shared" si="3"/>
        <v>0</v>
      </c>
      <c r="AR87" s="139" t="s">
        <v>86</v>
      </c>
      <c r="AT87" s="139" t="s">
        <v>143</v>
      </c>
      <c r="AU87" s="139" t="s">
        <v>15</v>
      </c>
      <c r="AY87" s="17" t="s">
        <v>141</v>
      </c>
      <c r="BE87" s="140">
        <f t="shared" si="4"/>
        <v>0</v>
      </c>
      <c r="BF87" s="140">
        <f t="shared" si="5"/>
        <v>0</v>
      </c>
      <c r="BG87" s="140">
        <f t="shared" si="6"/>
        <v>0</v>
      </c>
      <c r="BH87" s="140">
        <f t="shared" si="7"/>
        <v>0</v>
      </c>
      <c r="BI87" s="140">
        <f t="shared" si="8"/>
        <v>0</v>
      </c>
      <c r="BJ87" s="17" t="s">
        <v>15</v>
      </c>
      <c r="BK87" s="140">
        <f t="shared" si="9"/>
        <v>0</v>
      </c>
      <c r="BL87" s="17" t="s">
        <v>86</v>
      </c>
      <c r="BM87" s="139" t="s">
        <v>1834</v>
      </c>
    </row>
    <row r="88" spans="2:65" s="1" customFormat="1" ht="16.5" customHeight="1">
      <c r="B88" s="127"/>
      <c r="C88" s="128" t="s">
        <v>187</v>
      </c>
      <c r="D88" s="128" t="s">
        <v>143</v>
      </c>
      <c r="E88" s="129" t="s">
        <v>1835</v>
      </c>
      <c r="F88" s="130" t="s">
        <v>1836</v>
      </c>
      <c r="G88" s="131" t="s">
        <v>1063</v>
      </c>
      <c r="H88" s="132">
        <v>1</v>
      </c>
      <c r="I88" s="133"/>
      <c r="J88" s="134">
        <f t="shared" si="0"/>
        <v>0</v>
      </c>
      <c r="K88" s="130" t="s">
        <v>3</v>
      </c>
      <c r="L88" s="32"/>
      <c r="M88" s="135" t="s">
        <v>3</v>
      </c>
      <c r="N88" s="136" t="s">
        <v>43</v>
      </c>
      <c r="P88" s="137">
        <f t="shared" si="1"/>
        <v>0</v>
      </c>
      <c r="Q88" s="137">
        <v>0</v>
      </c>
      <c r="R88" s="137">
        <f t="shared" si="2"/>
        <v>0</v>
      </c>
      <c r="S88" s="137">
        <v>0</v>
      </c>
      <c r="T88" s="138">
        <f t="shared" si="3"/>
        <v>0</v>
      </c>
      <c r="AR88" s="139" t="s">
        <v>86</v>
      </c>
      <c r="AT88" s="139" t="s">
        <v>143</v>
      </c>
      <c r="AU88" s="139" t="s">
        <v>15</v>
      </c>
      <c r="AY88" s="17" t="s">
        <v>141</v>
      </c>
      <c r="BE88" s="140">
        <f t="shared" si="4"/>
        <v>0</v>
      </c>
      <c r="BF88" s="140">
        <f t="shared" si="5"/>
        <v>0</v>
      </c>
      <c r="BG88" s="140">
        <f t="shared" si="6"/>
        <v>0</v>
      </c>
      <c r="BH88" s="140">
        <f t="shared" si="7"/>
        <v>0</v>
      </c>
      <c r="BI88" s="140">
        <f t="shared" si="8"/>
        <v>0</v>
      </c>
      <c r="BJ88" s="17" t="s">
        <v>15</v>
      </c>
      <c r="BK88" s="140">
        <f t="shared" si="9"/>
        <v>0</v>
      </c>
      <c r="BL88" s="17" t="s">
        <v>86</v>
      </c>
      <c r="BM88" s="139" t="s">
        <v>1837</v>
      </c>
    </row>
    <row r="89" spans="2:65" s="1" customFormat="1" ht="24.2" customHeight="1">
      <c r="B89" s="127"/>
      <c r="C89" s="128" t="s">
        <v>196</v>
      </c>
      <c r="D89" s="128" t="s">
        <v>143</v>
      </c>
      <c r="E89" s="129" t="s">
        <v>1838</v>
      </c>
      <c r="F89" s="130" t="s">
        <v>1839</v>
      </c>
      <c r="G89" s="131" t="s">
        <v>1063</v>
      </c>
      <c r="H89" s="132">
        <v>1</v>
      </c>
      <c r="I89" s="133"/>
      <c r="J89" s="134">
        <f t="shared" si="0"/>
        <v>0</v>
      </c>
      <c r="K89" s="130" t="s">
        <v>3</v>
      </c>
      <c r="L89" s="32"/>
      <c r="M89" s="135" t="s">
        <v>3</v>
      </c>
      <c r="N89" s="136" t="s">
        <v>43</v>
      </c>
      <c r="P89" s="137">
        <f t="shared" si="1"/>
        <v>0</v>
      </c>
      <c r="Q89" s="137">
        <v>0</v>
      </c>
      <c r="R89" s="137">
        <f t="shared" si="2"/>
        <v>0</v>
      </c>
      <c r="S89" s="137">
        <v>0</v>
      </c>
      <c r="T89" s="138">
        <f t="shared" si="3"/>
        <v>0</v>
      </c>
      <c r="AR89" s="139" t="s">
        <v>86</v>
      </c>
      <c r="AT89" s="139" t="s">
        <v>143</v>
      </c>
      <c r="AU89" s="139" t="s">
        <v>15</v>
      </c>
      <c r="AY89" s="17" t="s">
        <v>141</v>
      </c>
      <c r="BE89" s="140">
        <f t="shared" si="4"/>
        <v>0</v>
      </c>
      <c r="BF89" s="140">
        <f t="shared" si="5"/>
        <v>0</v>
      </c>
      <c r="BG89" s="140">
        <f t="shared" si="6"/>
        <v>0</v>
      </c>
      <c r="BH89" s="140">
        <f t="shared" si="7"/>
        <v>0</v>
      </c>
      <c r="BI89" s="140">
        <f t="shared" si="8"/>
        <v>0</v>
      </c>
      <c r="BJ89" s="17" t="s">
        <v>15</v>
      </c>
      <c r="BK89" s="140">
        <f t="shared" si="9"/>
        <v>0</v>
      </c>
      <c r="BL89" s="17" t="s">
        <v>86</v>
      </c>
      <c r="BM89" s="139" t="s">
        <v>1840</v>
      </c>
    </row>
    <row r="90" spans="2:65" s="1" customFormat="1" ht="44.25" customHeight="1">
      <c r="B90" s="127"/>
      <c r="C90" s="128" t="s">
        <v>202</v>
      </c>
      <c r="D90" s="128" t="s">
        <v>143</v>
      </c>
      <c r="E90" s="129" t="s">
        <v>1841</v>
      </c>
      <c r="F90" s="130" t="s">
        <v>1842</v>
      </c>
      <c r="G90" s="131" t="s">
        <v>1063</v>
      </c>
      <c r="H90" s="132">
        <v>1</v>
      </c>
      <c r="I90" s="133"/>
      <c r="J90" s="134">
        <f t="shared" si="0"/>
        <v>0</v>
      </c>
      <c r="K90" s="130" t="s">
        <v>3</v>
      </c>
      <c r="L90" s="32"/>
      <c r="M90" s="135" t="s">
        <v>3</v>
      </c>
      <c r="N90" s="136" t="s">
        <v>43</v>
      </c>
      <c r="P90" s="137">
        <f t="shared" si="1"/>
        <v>0</v>
      </c>
      <c r="Q90" s="137">
        <v>0</v>
      </c>
      <c r="R90" s="137">
        <f t="shared" si="2"/>
        <v>0</v>
      </c>
      <c r="S90" s="137">
        <v>0</v>
      </c>
      <c r="T90" s="138">
        <f t="shared" si="3"/>
        <v>0</v>
      </c>
      <c r="AR90" s="139" t="s">
        <v>86</v>
      </c>
      <c r="AT90" s="139" t="s">
        <v>143</v>
      </c>
      <c r="AU90" s="139" t="s">
        <v>15</v>
      </c>
      <c r="AY90" s="17" t="s">
        <v>141</v>
      </c>
      <c r="BE90" s="140">
        <f t="shared" si="4"/>
        <v>0</v>
      </c>
      <c r="BF90" s="140">
        <f t="shared" si="5"/>
        <v>0</v>
      </c>
      <c r="BG90" s="140">
        <f t="shared" si="6"/>
        <v>0</v>
      </c>
      <c r="BH90" s="140">
        <f t="shared" si="7"/>
        <v>0</v>
      </c>
      <c r="BI90" s="140">
        <f t="shared" si="8"/>
        <v>0</v>
      </c>
      <c r="BJ90" s="17" t="s">
        <v>15</v>
      </c>
      <c r="BK90" s="140">
        <f t="shared" si="9"/>
        <v>0</v>
      </c>
      <c r="BL90" s="17" t="s">
        <v>86</v>
      </c>
      <c r="BM90" s="139" t="s">
        <v>1843</v>
      </c>
    </row>
    <row r="91" spans="2:65" s="1" customFormat="1" ht="232.15" customHeight="1">
      <c r="B91" s="127"/>
      <c r="C91" s="128" t="s">
        <v>209</v>
      </c>
      <c r="D91" s="128" t="s">
        <v>143</v>
      </c>
      <c r="E91" s="129" t="s">
        <v>1844</v>
      </c>
      <c r="F91" s="130" t="s">
        <v>1845</v>
      </c>
      <c r="G91" s="131" t="s">
        <v>1063</v>
      </c>
      <c r="H91" s="132">
        <v>1</v>
      </c>
      <c r="I91" s="133"/>
      <c r="J91" s="134">
        <f t="shared" si="0"/>
        <v>0</v>
      </c>
      <c r="K91" s="130" t="s">
        <v>3</v>
      </c>
      <c r="L91" s="32"/>
      <c r="M91" s="135" t="s">
        <v>3</v>
      </c>
      <c r="N91" s="136" t="s">
        <v>43</v>
      </c>
      <c r="P91" s="137">
        <f t="shared" si="1"/>
        <v>0</v>
      </c>
      <c r="Q91" s="137">
        <v>0</v>
      </c>
      <c r="R91" s="137">
        <f t="shared" si="2"/>
        <v>0</v>
      </c>
      <c r="S91" s="137">
        <v>0</v>
      </c>
      <c r="T91" s="138">
        <f t="shared" si="3"/>
        <v>0</v>
      </c>
      <c r="AR91" s="139" t="s">
        <v>86</v>
      </c>
      <c r="AT91" s="139" t="s">
        <v>143</v>
      </c>
      <c r="AU91" s="139" t="s">
        <v>15</v>
      </c>
      <c r="AY91" s="17" t="s">
        <v>141</v>
      </c>
      <c r="BE91" s="140">
        <f t="shared" si="4"/>
        <v>0</v>
      </c>
      <c r="BF91" s="140">
        <f t="shared" si="5"/>
        <v>0</v>
      </c>
      <c r="BG91" s="140">
        <f t="shared" si="6"/>
        <v>0</v>
      </c>
      <c r="BH91" s="140">
        <f t="shared" si="7"/>
        <v>0</v>
      </c>
      <c r="BI91" s="140">
        <f t="shared" si="8"/>
        <v>0</v>
      </c>
      <c r="BJ91" s="17" t="s">
        <v>15</v>
      </c>
      <c r="BK91" s="140">
        <f t="shared" si="9"/>
        <v>0</v>
      </c>
      <c r="BL91" s="17" t="s">
        <v>86</v>
      </c>
      <c r="BM91" s="139" t="s">
        <v>1846</v>
      </c>
    </row>
    <row r="92" spans="2:65" s="1" customFormat="1" ht="204.95" customHeight="1">
      <c r="B92" s="127"/>
      <c r="C92" s="128" t="s">
        <v>214</v>
      </c>
      <c r="D92" s="128" t="s">
        <v>143</v>
      </c>
      <c r="E92" s="129" t="s">
        <v>1847</v>
      </c>
      <c r="F92" s="130" t="s">
        <v>1848</v>
      </c>
      <c r="G92" s="131" t="s">
        <v>1063</v>
      </c>
      <c r="H92" s="132">
        <v>1</v>
      </c>
      <c r="I92" s="133"/>
      <c r="J92" s="134">
        <f t="shared" si="0"/>
        <v>0</v>
      </c>
      <c r="K92" s="130" t="s">
        <v>3</v>
      </c>
      <c r="L92" s="32"/>
      <c r="M92" s="135" t="s">
        <v>3</v>
      </c>
      <c r="N92" s="136" t="s">
        <v>43</v>
      </c>
      <c r="P92" s="137">
        <f t="shared" si="1"/>
        <v>0</v>
      </c>
      <c r="Q92" s="137">
        <v>0</v>
      </c>
      <c r="R92" s="137">
        <f t="shared" si="2"/>
        <v>0</v>
      </c>
      <c r="S92" s="137">
        <v>0</v>
      </c>
      <c r="T92" s="138">
        <f t="shared" si="3"/>
        <v>0</v>
      </c>
      <c r="AR92" s="139" t="s">
        <v>86</v>
      </c>
      <c r="AT92" s="139" t="s">
        <v>143</v>
      </c>
      <c r="AU92" s="139" t="s">
        <v>15</v>
      </c>
      <c r="AY92" s="17" t="s">
        <v>141</v>
      </c>
      <c r="BE92" s="140">
        <f t="shared" si="4"/>
        <v>0</v>
      </c>
      <c r="BF92" s="140">
        <f t="shared" si="5"/>
        <v>0</v>
      </c>
      <c r="BG92" s="140">
        <f t="shared" si="6"/>
        <v>0</v>
      </c>
      <c r="BH92" s="140">
        <f t="shared" si="7"/>
        <v>0</v>
      </c>
      <c r="BI92" s="140">
        <f t="shared" si="8"/>
        <v>0</v>
      </c>
      <c r="BJ92" s="17" t="s">
        <v>15</v>
      </c>
      <c r="BK92" s="140">
        <f t="shared" si="9"/>
        <v>0</v>
      </c>
      <c r="BL92" s="17" t="s">
        <v>86</v>
      </c>
      <c r="BM92" s="139" t="s">
        <v>1849</v>
      </c>
    </row>
    <row r="93" spans="2:65" s="1" customFormat="1" ht="271.5" customHeight="1">
      <c r="B93" s="127"/>
      <c r="C93" s="128" t="s">
        <v>221</v>
      </c>
      <c r="D93" s="128" t="s">
        <v>143</v>
      </c>
      <c r="E93" s="129" t="s">
        <v>1850</v>
      </c>
      <c r="F93" s="130" t="s">
        <v>1851</v>
      </c>
      <c r="G93" s="131" t="s">
        <v>1063</v>
      </c>
      <c r="H93" s="132">
        <v>1</v>
      </c>
      <c r="I93" s="133"/>
      <c r="J93" s="134">
        <f t="shared" si="0"/>
        <v>0</v>
      </c>
      <c r="K93" s="130" t="s">
        <v>3</v>
      </c>
      <c r="L93" s="32"/>
      <c r="M93" s="135" t="s">
        <v>3</v>
      </c>
      <c r="N93" s="136" t="s">
        <v>43</v>
      </c>
      <c r="P93" s="137">
        <f t="shared" si="1"/>
        <v>0</v>
      </c>
      <c r="Q93" s="137">
        <v>0</v>
      </c>
      <c r="R93" s="137">
        <f t="shared" si="2"/>
        <v>0</v>
      </c>
      <c r="S93" s="137">
        <v>0</v>
      </c>
      <c r="T93" s="138">
        <f t="shared" si="3"/>
        <v>0</v>
      </c>
      <c r="AR93" s="139" t="s">
        <v>86</v>
      </c>
      <c r="AT93" s="139" t="s">
        <v>143</v>
      </c>
      <c r="AU93" s="139" t="s">
        <v>15</v>
      </c>
      <c r="AY93" s="17" t="s">
        <v>141</v>
      </c>
      <c r="BE93" s="140">
        <f t="shared" si="4"/>
        <v>0</v>
      </c>
      <c r="BF93" s="140">
        <f t="shared" si="5"/>
        <v>0</v>
      </c>
      <c r="BG93" s="140">
        <f t="shared" si="6"/>
        <v>0</v>
      </c>
      <c r="BH93" s="140">
        <f t="shared" si="7"/>
        <v>0</v>
      </c>
      <c r="BI93" s="140">
        <f t="shared" si="8"/>
        <v>0</v>
      </c>
      <c r="BJ93" s="17" t="s">
        <v>15</v>
      </c>
      <c r="BK93" s="140">
        <f t="shared" si="9"/>
        <v>0</v>
      </c>
      <c r="BL93" s="17" t="s">
        <v>86</v>
      </c>
      <c r="BM93" s="139" t="s">
        <v>1852</v>
      </c>
    </row>
    <row r="94" spans="2:65" s="1" customFormat="1" ht="167.85" customHeight="1">
      <c r="B94" s="127"/>
      <c r="C94" s="128" t="s">
        <v>227</v>
      </c>
      <c r="D94" s="128" t="s">
        <v>143</v>
      </c>
      <c r="E94" s="129" t="s">
        <v>1853</v>
      </c>
      <c r="F94" s="130" t="s">
        <v>1854</v>
      </c>
      <c r="G94" s="131" t="s">
        <v>1063</v>
      </c>
      <c r="H94" s="132">
        <v>1</v>
      </c>
      <c r="I94" s="133"/>
      <c r="J94" s="134">
        <f t="shared" si="0"/>
        <v>0</v>
      </c>
      <c r="K94" s="130" t="s">
        <v>3</v>
      </c>
      <c r="L94" s="32"/>
      <c r="M94" s="180" t="s">
        <v>3</v>
      </c>
      <c r="N94" s="181" t="s">
        <v>43</v>
      </c>
      <c r="O94" s="178"/>
      <c r="P94" s="182">
        <f t="shared" si="1"/>
        <v>0</v>
      </c>
      <c r="Q94" s="182">
        <v>0</v>
      </c>
      <c r="R94" s="182">
        <f t="shared" si="2"/>
        <v>0</v>
      </c>
      <c r="S94" s="182">
        <v>0</v>
      </c>
      <c r="T94" s="183">
        <f t="shared" si="3"/>
        <v>0</v>
      </c>
      <c r="AR94" s="139" t="s">
        <v>86</v>
      </c>
      <c r="AT94" s="139" t="s">
        <v>143</v>
      </c>
      <c r="AU94" s="139" t="s">
        <v>15</v>
      </c>
      <c r="AY94" s="17" t="s">
        <v>141</v>
      </c>
      <c r="BE94" s="140">
        <f t="shared" si="4"/>
        <v>0</v>
      </c>
      <c r="BF94" s="140">
        <f t="shared" si="5"/>
        <v>0</v>
      </c>
      <c r="BG94" s="140">
        <f t="shared" si="6"/>
        <v>0</v>
      </c>
      <c r="BH94" s="140">
        <f t="shared" si="7"/>
        <v>0</v>
      </c>
      <c r="BI94" s="140">
        <f t="shared" si="8"/>
        <v>0</v>
      </c>
      <c r="BJ94" s="17" t="s">
        <v>15</v>
      </c>
      <c r="BK94" s="140">
        <f t="shared" si="9"/>
        <v>0</v>
      </c>
      <c r="BL94" s="17" t="s">
        <v>86</v>
      </c>
      <c r="BM94" s="139" t="s">
        <v>1855</v>
      </c>
    </row>
    <row r="95" spans="2:12" s="1" customFormat="1" ht="6.95" customHeight="1">
      <c r="B95" s="41"/>
      <c r="C95" s="42"/>
      <c r="D95" s="42"/>
      <c r="E95" s="42"/>
      <c r="F95" s="42"/>
      <c r="G95" s="42"/>
      <c r="H95" s="42"/>
      <c r="I95" s="42"/>
      <c r="J95" s="42"/>
      <c r="K95" s="42"/>
      <c r="L95" s="32"/>
    </row>
  </sheetData>
  <autoFilter ref="C79:K9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8"/>
  <sheetViews>
    <sheetView showGridLines="0" zoomScale="110" zoomScaleNormal="110" workbookViewId="0" topLeftCell="A1"/>
  </sheetViews>
  <sheetFormatPr defaultColWidth="9.140625" defaultRowHeight="12"/>
  <cols>
    <col min="1" max="1" width="8.28125" style="184" customWidth="1"/>
    <col min="2" max="2" width="1.7109375" style="184" customWidth="1"/>
    <col min="3" max="4" width="5.00390625" style="184" customWidth="1"/>
    <col min="5" max="5" width="11.7109375" style="184" customWidth="1"/>
    <col min="6" max="6" width="9.140625" style="184" customWidth="1"/>
    <col min="7" max="7" width="5.00390625" style="184" customWidth="1"/>
    <col min="8" max="8" width="77.8515625" style="184" customWidth="1"/>
    <col min="9" max="10" width="20.00390625" style="184" customWidth="1"/>
    <col min="11" max="11" width="1.7109375" style="184" customWidth="1"/>
  </cols>
  <sheetData>
    <row r="1" ht="37.5" customHeight="1"/>
    <row r="2" spans="2:11" ht="7.5" customHeight="1">
      <c r="B2" s="185"/>
      <c r="C2" s="186"/>
      <c r="D2" s="186"/>
      <c r="E2" s="186"/>
      <c r="F2" s="186"/>
      <c r="G2" s="186"/>
      <c r="H2" s="186"/>
      <c r="I2" s="186"/>
      <c r="J2" s="186"/>
      <c r="K2" s="187"/>
    </row>
    <row r="3" spans="2:11" s="15" customFormat="1" ht="45" customHeight="1">
      <c r="B3" s="188"/>
      <c r="C3" s="306" t="s">
        <v>1856</v>
      </c>
      <c r="D3" s="306"/>
      <c r="E3" s="306"/>
      <c r="F3" s="306"/>
      <c r="G3" s="306"/>
      <c r="H3" s="306"/>
      <c r="I3" s="306"/>
      <c r="J3" s="306"/>
      <c r="K3" s="189"/>
    </row>
    <row r="4" spans="2:11" ht="25.5" customHeight="1">
      <c r="B4" s="190"/>
      <c r="C4" s="311" t="s">
        <v>1857</v>
      </c>
      <c r="D4" s="311"/>
      <c r="E4" s="311"/>
      <c r="F4" s="311"/>
      <c r="G4" s="311"/>
      <c r="H4" s="311"/>
      <c r="I4" s="311"/>
      <c r="J4" s="311"/>
      <c r="K4" s="191"/>
    </row>
    <row r="5" spans="2:11" ht="5.25" customHeight="1">
      <c r="B5" s="190"/>
      <c r="C5" s="192"/>
      <c r="D5" s="192"/>
      <c r="E5" s="192"/>
      <c r="F5" s="192"/>
      <c r="G5" s="192"/>
      <c r="H5" s="192"/>
      <c r="I5" s="192"/>
      <c r="J5" s="192"/>
      <c r="K5" s="191"/>
    </row>
    <row r="6" spans="2:11" ht="15" customHeight="1">
      <c r="B6" s="190"/>
      <c r="C6" s="310" t="s">
        <v>1858</v>
      </c>
      <c r="D6" s="310"/>
      <c r="E6" s="310"/>
      <c r="F6" s="310"/>
      <c r="G6" s="310"/>
      <c r="H6" s="310"/>
      <c r="I6" s="310"/>
      <c r="J6" s="310"/>
      <c r="K6" s="191"/>
    </row>
    <row r="7" spans="2:11" ht="15" customHeight="1">
      <c r="B7" s="194"/>
      <c r="C7" s="310" t="s">
        <v>1859</v>
      </c>
      <c r="D7" s="310"/>
      <c r="E7" s="310"/>
      <c r="F7" s="310"/>
      <c r="G7" s="310"/>
      <c r="H7" s="310"/>
      <c r="I7" s="310"/>
      <c r="J7" s="310"/>
      <c r="K7" s="191"/>
    </row>
    <row r="8" spans="2:11" ht="12.75" customHeight="1">
      <c r="B8" s="194"/>
      <c r="C8" s="193"/>
      <c r="D8" s="193"/>
      <c r="E8" s="193"/>
      <c r="F8" s="193"/>
      <c r="G8" s="193"/>
      <c r="H8" s="193"/>
      <c r="I8" s="193"/>
      <c r="J8" s="193"/>
      <c r="K8" s="191"/>
    </row>
    <row r="9" spans="2:11" ht="15" customHeight="1">
      <c r="B9" s="194"/>
      <c r="C9" s="310" t="s">
        <v>1860</v>
      </c>
      <c r="D9" s="310"/>
      <c r="E9" s="310"/>
      <c r="F9" s="310"/>
      <c r="G9" s="310"/>
      <c r="H9" s="310"/>
      <c r="I9" s="310"/>
      <c r="J9" s="310"/>
      <c r="K9" s="191"/>
    </row>
    <row r="10" spans="2:11" ht="15" customHeight="1">
      <c r="B10" s="194"/>
      <c r="C10" s="193"/>
      <c r="D10" s="310" t="s">
        <v>1861</v>
      </c>
      <c r="E10" s="310"/>
      <c r="F10" s="310"/>
      <c r="G10" s="310"/>
      <c r="H10" s="310"/>
      <c r="I10" s="310"/>
      <c r="J10" s="310"/>
      <c r="K10" s="191"/>
    </row>
    <row r="11" spans="2:11" ht="15" customHeight="1">
      <c r="B11" s="194"/>
      <c r="C11" s="195"/>
      <c r="D11" s="310" t="s">
        <v>1862</v>
      </c>
      <c r="E11" s="310"/>
      <c r="F11" s="310"/>
      <c r="G11" s="310"/>
      <c r="H11" s="310"/>
      <c r="I11" s="310"/>
      <c r="J11" s="310"/>
      <c r="K11" s="191"/>
    </row>
    <row r="12" spans="2:11" ht="15" customHeight="1">
      <c r="B12" s="194"/>
      <c r="C12" s="195"/>
      <c r="D12" s="193"/>
      <c r="E12" s="193"/>
      <c r="F12" s="193"/>
      <c r="G12" s="193"/>
      <c r="H12" s="193"/>
      <c r="I12" s="193"/>
      <c r="J12" s="193"/>
      <c r="K12" s="191"/>
    </row>
    <row r="13" spans="2:11" ht="15" customHeight="1">
      <c r="B13" s="194"/>
      <c r="C13" s="195"/>
      <c r="D13" s="196" t="s">
        <v>1863</v>
      </c>
      <c r="E13" s="193"/>
      <c r="F13" s="193"/>
      <c r="G13" s="193"/>
      <c r="H13" s="193"/>
      <c r="I13" s="193"/>
      <c r="J13" s="193"/>
      <c r="K13" s="191"/>
    </row>
    <row r="14" spans="2:11" ht="12.75" customHeight="1">
      <c r="B14" s="194"/>
      <c r="C14" s="195"/>
      <c r="D14" s="195"/>
      <c r="E14" s="195"/>
      <c r="F14" s="195"/>
      <c r="G14" s="195"/>
      <c r="H14" s="195"/>
      <c r="I14" s="195"/>
      <c r="J14" s="195"/>
      <c r="K14" s="191"/>
    </row>
    <row r="15" spans="2:11" ht="15" customHeight="1">
      <c r="B15" s="194"/>
      <c r="C15" s="195"/>
      <c r="D15" s="310" t="s">
        <v>1864</v>
      </c>
      <c r="E15" s="310"/>
      <c r="F15" s="310"/>
      <c r="G15" s="310"/>
      <c r="H15" s="310"/>
      <c r="I15" s="310"/>
      <c r="J15" s="310"/>
      <c r="K15" s="191"/>
    </row>
    <row r="16" spans="2:11" ht="15" customHeight="1">
      <c r="B16" s="194"/>
      <c r="C16" s="195"/>
      <c r="D16" s="310" t="s">
        <v>1865</v>
      </c>
      <c r="E16" s="310"/>
      <c r="F16" s="310"/>
      <c r="G16" s="310"/>
      <c r="H16" s="310"/>
      <c r="I16" s="310"/>
      <c r="J16" s="310"/>
      <c r="K16" s="191"/>
    </row>
    <row r="17" spans="2:11" ht="15" customHeight="1">
      <c r="B17" s="194"/>
      <c r="C17" s="195"/>
      <c r="D17" s="310" t="s">
        <v>1866</v>
      </c>
      <c r="E17" s="310"/>
      <c r="F17" s="310"/>
      <c r="G17" s="310"/>
      <c r="H17" s="310"/>
      <c r="I17" s="310"/>
      <c r="J17" s="310"/>
      <c r="K17" s="191"/>
    </row>
    <row r="18" spans="2:11" ht="15" customHeight="1">
      <c r="B18" s="194"/>
      <c r="C18" s="195"/>
      <c r="D18" s="195"/>
      <c r="E18" s="197" t="s">
        <v>78</v>
      </c>
      <c r="F18" s="310" t="s">
        <v>1867</v>
      </c>
      <c r="G18" s="310"/>
      <c r="H18" s="310"/>
      <c r="I18" s="310"/>
      <c r="J18" s="310"/>
      <c r="K18" s="191"/>
    </row>
    <row r="19" spans="2:11" ht="15" customHeight="1">
      <c r="B19" s="194"/>
      <c r="C19" s="195"/>
      <c r="D19" s="195"/>
      <c r="E19" s="197" t="s">
        <v>1868</v>
      </c>
      <c r="F19" s="310" t="s">
        <v>1869</v>
      </c>
      <c r="G19" s="310"/>
      <c r="H19" s="310"/>
      <c r="I19" s="310"/>
      <c r="J19" s="310"/>
      <c r="K19" s="191"/>
    </row>
    <row r="20" spans="2:11" ht="15" customHeight="1">
      <c r="B20" s="194"/>
      <c r="C20" s="195"/>
      <c r="D20" s="195"/>
      <c r="E20" s="197" t="s">
        <v>1870</v>
      </c>
      <c r="F20" s="310" t="s">
        <v>1871</v>
      </c>
      <c r="G20" s="310"/>
      <c r="H20" s="310"/>
      <c r="I20" s="310"/>
      <c r="J20" s="310"/>
      <c r="K20" s="191"/>
    </row>
    <row r="21" spans="2:11" ht="15" customHeight="1">
      <c r="B21" s="194"/>
      <c r="C21" s="195"/>
      <c r="D21" s="195"/>
      <c r="E21" s="197" t="s">
        <v>1872</v>
      </c>
      <c r="F21" s="310" t="s">
        <v>1873</v>
      </c>
      <c r="G21" s="310"/>
      <c r="H21" s="310"/>
      <c r="I21" s="310"/>
      <c r="J21" s="310"/>
      <c r="K21" s="191"/>
    </row>
    <row r="22" spans="2:11" ht="15" customHeight="1">
      <c r="B22" s="194"/>
      <c r="C22" s="195"/>
      <c r="D22" s="195"/>
      <c r="E22" s="197" t="s">
        <v>1874</v>
      </c>
      <c r="F22" s="310" t="s">
        <v>1549</v>
      </c>
      <c r="G22" s="310"/>
      <c r="H22" s="310"/>
      <c r="I22" s="310"/>
      <c r="J22" s="310"/>
      <c r="K22" s="191"/>
    </row>
    <row r="23" spans="2:11" ht="15" customHeight="1">
      <c r="B23" s="194"/>
      <c r="C23" s="195"/>
      <c r="D23" s="195"/>
      <c r="E23" s="197" t="s">
        <v>1875</v>
      </c>
      <c r="F23" s="310" t="s">
        <v>1876</v>
      </c>
      <c r="G23" s="310"/>
      <c r="H23" s="310"/>
      <c r="I23" s="310"/>
      <c r="J23" s="310"/>
      <c r="K23" s="191"/>
    </row>
    <row r="24" spans="2:11" ht="12.75" customHeight="1">
      <c r="B24" s="194"/>
      <c r="C24" s="195"/>
      <c r="D24" s="195"/>
      <c r="E24" s="195"/>
      <c r="F24" s="195"/>
      <c r="G24" s="195"/>
      <c r="H24" s="195"/>
      <c r="I24" s="195"/>
      <c r="J24" s="195"/>
      <c r="K24" s="191"/>
    </row>
    <row r="25" spans="2:11" ht="15" customHeight="1">
      <c r="B25" s="194"/>
      <c r="C25" s="310" t="s">
        <v>1877</v>
      </c>
      <c r="D25" s="310"/>
      <c r="E25" s="310"/>
      <c r="F25" s="310"/>
      <c r="G25" s="310"/>
      <c r="H25" s="310"/>
      <c r="I25" s="310"/>
      <c r="J25" s="310"/>
      <c r="K25" s="191"/>
    </row>
    <row r="26" spans="2:11" ht="15" customHeight="1">
      <c r="B26" s="194"/>
      <c r="C26" s="310" t="s">
        <v>1878</v>
      </c>
      <c r="D26" s="310"/>
      <c r="E26" s="310"/>
      <c r="F26" s="310"/>
      <c r="G26" s="310"/>
      <c r="H26" s="310"/>
      <c r="I26" s="310"/>
      <c r="J26" s="310"/>
      <c r="K26" s="191"/>
    </row>
    <row r="27" spans="2:11" ht="15" customHeight="1">
      <c r="B27" s="194"/>
      <c r="C27" s="193"/>
      <c r="D27" s="310" t="s">
        <v>1879</v>
      </c>
      <c r="E27" s="310"/>
      <c r="F27" s="310"/>
      <c r="G27" s="310"/>
      <c r="H27" s="310"/>
      <c r="I27" s="310"/>
      <c r="J27" s="310"/>
      <c r="K27" s="191"/>
    </row>
    <row r="28" spans="2:11" ht="15" customHeight="1">
      <c r="B28" s="194"/>
      <c r="C28" s="195"/>
      <c r="D28" s="310" t="s">
        <v>1880</v>
      </c>
      <c r="E28" s="310"/>
      <c r="F28" s="310"/>
      <c r="G28" s="310"/>
      <c r="H28" s="310"/>
      <c r="I28" s="310"/>
      <c r="J28" s="310"/>
      <c r="K28" s="191"/>
    </row>
    <row r="29" spans="2:11" ht="12.75" customHeight="1">
      <c r="B29" s="194"/>
      <c r="C29" s="195"/>
      <c r="D29" s="195"/>
      <c r="E29" s="195"/>
      <c r="F29" s="195"/>
      <c r="G29" s="195"/>
      <c r="H29" s="195"/>
      <c r="I29" s="195"/>
      <c r="J29" s="195"/>
      <c r="K29" s="191"/>
    </row>
    <row r="30" spans="2:11" ht="15" customHeight="1">
      <c r="B30" s="194"/>
      <c r="C30" s="195"/>
      <c r="D30" s="310" t="s">
        <v>1881</v>
      </c>
      <c r="E30" s="310"/>
      <c r="F30" s="310"/>
      <c r="G30" s="310"/>
      <c r="H30" s="310"/>
      <c r="I30" s="310"/>
      <c r="J30" s="310"/>
      <c r="K30" s="191"/>
    </row>
    <row r="31" spans="2:11" ht="15" customHeight="1">
      <c r="B31" s="194"/>
      <c r="C31" s="195"/>
      <c r="D31" s="310" t="s">
        <v>1882</v>
      </c>
      <c r="E31" s="310"/>
      <c r="F31" s="310"/>
      <c r="G31" s="310"/>
      <c r="H31" s="310"/>
      <c r="I31" s="310"/>
      <c r="J31" s="310"/>
      <c r="K31" s="191"/>
    </row>
    <row r="32" spans="2:11" ht="12.75" customHeight="1">
      <c r="B32" s="194"/>
      <c r="C32" s="195"/>
      <c r="D32" s="195"/>
      <c r="E32" s="195"/>
      <c r="F32" s="195"/>
      <c r="G32" s="195"/>
      <c r="H32" s="195"/>
      <c r="I32" s="195"/>
      <c r="J32" s="195"/>
      <c r="K32" s="191"/>
    </row>
    <row r="33" spans="2:11" ht="15" customHeight="1">
      <c r="B33" s="194"/>
      <c r="C33" s="195"/>
      <c r="D33" s="310" t="s">
        <v>1883</v>
      </c>
      <c r="E33" s="310"/>
      <c r="F33" s="310"/>
      <c r="G33" s="310"/>
      <c r="H33" s="310"/>
      <c r="I33" s="310"/>
      <c r="J33" s="310"/>
      <c r="K33" s="191"/>
    </row>
    <row r="34" spans="2:11" ht="15" customHeight="1">
      <c r="B34" s="194"/>
      <c r="C34" s="195"/>
      <c r="D34" s="310" t="s">
        <v>1884</v>
      </c>
      <c r="E34" s="310"/>
      <c r="F34" s="310"/>
      <c r="G34" s="310"/>
      <c r="H34" s="310"/>
      <c r="I34" s="310"/>
      <c r="J34" s="310"/>
      <c r="K34" s="191"/>
    </row>
    <row r="35" spans="2:11" ht="15" customHeight="1">
      <c r="B35" s="194"/>
      <c r="C35" s="195"/>
      <c r="D35" s="310" t="s">
        <v>1885</v>
      </c>
      <c r="E35" s="310"/>
      <c r="F35" s="310"/>
      <c r="G35" s="310"/>
      <c r="H35" s="310"/>
      <c r="I35" s="310"/>
      <c r="J35" s="310"/>
      <c r="K35" s="191"/>
    </row>
    <row r="36" spans="2:11" ht="15" customHeight="1">
      <c r="B36" s="194"/>
      <c r="C36" s="195"/>
      <c r="D36" s="193"/>
      <c r="E36" s="196" t="s">
        <v>127</v>
      </c>
      <c r="F36" s="193"/>
      <c r="G36" s="310" t="s">
        <v>1886</v>
      </c>
      <c r="H36" s="310"/>
      <c r="I36" s="310"/>
      <c r="J36" s="310"/>
      <c r="K36" s="191"/>
    </row>
    <row r="37" spans="2:11" ht="30.75" customHeight="1">
      <c r="B37" s="194"/>
      <c r="C37" s="195"/>
      <c r="D37" s="193"/>
      <c r="E37" s="196" t="s">
        <v>1887</v>
      </c>
      <c r="F37" s="193"/>
      <c r="G37" s="310" t="s">
        <v>1888</v>
      </c>
      <c r="H37" s="310"/>
      <c r="I37" s="310"/>
      <c r="J37" s="310"/>
      <c r="K37" s="191"/>
    </row>
    <row r="38" spans="2:11" ht="15" customHeight="1">
      <c r="B38" s="194"/>
      <c r="C38" s="195"/>
      <c r="D38" s="193"/>
      <c r="E38" s="196" t="s">
        <v>53</v>
      </c>
      <c r="F38" s="193"/>
      <c r="G38" s="310" t="s">
        <v>1889</v>
      </c>
      <c r="H38" s="310"/>
      <c r="I38" s="310"/>
      <c r="J38" s="310"/>
      <c r="K38" s="191"/>
    </row>
    <row r="39" spans="2:11" ht="15" customHeight="1">
      <c r="B39" s="194"/>
      <c r="C39" s="195"/>
      <c r="D39" s="193"/>
      <c r="E39" s="196" t="s">
        <v>54</v>
      </c>
      <c r="F39" s="193"/>
      <c r="G39" s="310" t="s">
        <v>1890</v>
      </c>
      <c r="H39" s="310"/>
      <c r="I39" s="310"/>
      <c r="J39" s="310"/>
      <c r="K39" s="191"/>
    </row>
    <row r="40" spans="2:11" ht="15" customHeight="1">
      <c r="B40" s="194"/>
      <c r="C40" s="195"/>
      <c r="D40" s="193"/>
      <c r="E40" s="196" t="s">
        <v>128</v>
      </c>
      <c r="F40" s="193"/>
      <c r="G40" s="310" t="s">
        <v>1891</v>
      </c>
      <c r="H40" s="310"/>
      <c r="I40" s="310"/>
      <c r="J40" s="310"/>
      <c r="K40" s="191"/>
    </row>
    <row r="41" spans="2:11" ht="15" customHeight="1">
      <c r="B41" s="194"/>
      <c r="C41" s="195"/>
      <c r="D41" s="193"/>
      <c r="E41" s="196" t="s">
        <v>129</v>
      </c>
      <c r="F41" s="193"/>
      <c r="G41" s="310" t="s">
        <v>1892</v>
      </c>
      <c r="H41" s="310"/>
      <c r="I41" s="310"/>
      <c r="J41" s="310"/>
      <c r="K41" s="191"/>
    </row>
    <row r="42" spans="2:11" ht="15" customHeight="1">
      <c r="B42" s="194"/>
      <c r="C42" s="195"/>
      <c r="D42" s="193"/>
      <c r="E42" s="196" t="s">
        <v>1893</v>
      </c>
      <c r="F42" s="193"/>
      <c r="G42" s="310" t="s">
        <v>1894</v>
      </c>
      <c r="H42" s="310"/>
      <c r="I42" s="310"/>
      <c r="J42" s="310"/>
      <c r="K42" s="191"/>
    </row>
    <row r="43" spans="2:11" ht="15" customHeight="1">
      <c r="B43" s="194"/>
      <c r="C43" s="195"/>
      <c r="D43" s="193"/>
      <c r="E43" s="196"/>
      <c r="F43" s="193"/>
      <c r="G43" s="310" t="s">
        <v>1895</v>
      </c>
      <c r="H43" s="310"/>
      <c r="I43" s="310"/>
      <c r="J43" s="310"/>
      <c r="K43" s="191"/>
    </row>
    <row r="44" spans="2:11" ht="15" customHeight="1">
      <c r="B44" s="194"/>
      <c r="C44" s="195"/>
      <c r="D44" s="193"/>
      <c r="E44" s="196" t="s">
        <v>1896</v>
      </c>
      <c r="F44" s="193"/>
      <c r="G44" s="310" t="s">
        <v>1897</v>
      </c>
      <c r="H44" s="310"/>
      <c r="I44" s="310"/>
      <c r="J44" s="310"/>
      <c r="K44" s="191"/>
    </row>
    <row r="45" spans="2:11" ht="15" customHeight="1">
      <c r="B45" s="194"/>
      <c r="C45" s="195"/>
      <c r="D45" s="193"/>
      <c r="E45" s="196" t="s">
        <v>131</v>
      </c>
      <c r="F45" s="193"/>
      <c r="G45" s="310" t="s">
        <v>1898</v>
      </c>
      <c r="H45" s="310"/>
      <c r="I45" s="310"/>
      <c r="J45" s="310"/>
      <c r="K45" s="191"/>
    </row>
    <row r="46" spans="2:11" ht="12.75" customHeight="1">
      <c r="B46" s="194"/>
      <c r="C46" s="195"/>
      <c r="D46" s="193"/>
      <c r="E46" s="193"/>
      <c r="F46" s="193"/>
      <c r="G46" s="193"/>
      <c r="H46" s="193"/>
      <c r="I46" s="193"/>
      <c r="J46" s="193"/>
      <c r="K46" s="191"/>
    </row>
    <row r="47" spans="2:11" ht="15" customHeight="1">
      <c r="B47" s="194"/>
      <c r="C47" s="195"/>
      <c r="D47" s="310" t="s">
        <v>1899</v>
      </c>
      <c r="E47" s="310"/>
      <c r="F47" s="310"/>
      <c r="G47" s="310"/>
      <c r="H47" s="310"/>
      <c r="I47" s="310"/>
      <c r="J47" s="310"/>
      <c r="K47" s="191"/>
    </row>
    <row r="48" spans="2:11" ht="15" customHeight="1">
      <c r="B48" s="194"/>
      <c r="C48" s="195"/>
      <c r="D48" s="195"/>
      <c r="E48" s="310" t="s">
        <v>1900</v>
      </c>
      <c r="F48" s="310"/>
      <c r="G48" s="310"/>
      <c r="H48" s="310"/>
      <c r="I48" s="310"/>
      <c r="J48" s="310"/>
      <c r="K48" s="191"/>
    </row>
    <row r="49" spans="2:11" ht="15" customHeight="1">
      <c r="B49" s="194"/>
      <c r="C49" s="195"/>
      <c r="D49" s="195"/>
      <c r="E49" s="310" t="s">
        <v>1901</v>
      </c>
      <c r="F49" s="310"/>
      <c r="G49" s="310"/>
      <c r="H49" s="310"/>
      <c r="I49" s="310"/>
      <c r="J49" s="310"/>
      <c r="K49" s="191"/>
    </row>
    <row r="50" spans="2:11" ht="15" customHeight="1">
      <c r="B50" s="194"/>
      <c r="C50" s="195"/>
      <c r="D50" s="195"/>
      <c r="E50" s="310" t="s">
        <v>1902</v>
      </c>
      <c r="F50" s="310"/>
      <c r="G50" s="310"/>
      <c r="H50" s="310"/>
      <c r="I50" s="310"/>
      <c r="J50" s="310"/>
      <c r="K50" s="191"/>
    </row>
    <row r="51" spans="2:11" ht="15" customHeight="1">
      <c r="B51" s="194"/>
      <c r="C51" s="195"/>
      <c r="D51" s="310" t="s">
        <v>1903</v>
      </c>
      <c r="E51" s="310"/>
      <c r="F51" s="310"/>
      <c r="G51" s="310"/>
      <c r="H51" s="310"/>
      <c r="I51" s="310"/>
      <c r="J51" s="310"/>
      <c r="K51" s="191"/>
    </row>
    <row r="52" spans="2:11" ht="25.5" customHeight="1">
      <c r="B52" s="190"/>
      <c r="C52" s="311" t="s">
        <v>1904</v>
      </c>
      <c r="D52" s="311"/>
      <c r="E52" s="311"/>
      <c r="F52" s="311"/>
      <c r="G52" s="311"/>
      <c r="H52" s="311"/>
      <c r="I52" s="311"/>
      <c r="J52" s="311"/>
      <c r="K52" s="191"/>
    </row>
    <row r="53" spans="2:11" ht="5.25" customHeight="1">
      <c r="B53" s="190"/>
      <c r="C53" s="192"/>
      <c r="D53" s="192"/>
      <c r="E53" s="192"/>
      <c r="F53" s="192"/>
      <c r="G53" s="192"/>
      <c r="H53" s="192"/>
      <c r="I53" s="192"/>
      <c r="J53" s="192"/>
      <c r="K53" s="191"/>
    </row>
    <row r="54" spans="2:11" ht="15" customHeight="1">
      <c r="B54" s="190"/>
      <c r="C54" s="310" t="s">
        <v>1905</v>
      </c>
      <c r="D54" s="310"/>
      <c r="E54" s="310"/>
      <c r="F54" s="310"/>
      <c r="G54" s="310"/>
      <c r="H54" s="310"/>
      <c r="I54" s="310"/>
      <c r="J54" s="310"/>
      <c r="K54" s="191"/>
    </row>
    <row r="55" spans="2:11" ht="15" customHeight="1">
      <c r="B55" s="190"/>
      <c r="C55" s="310" t="s">
        <v>1906</v>
      </c>
      <c r="D55" s="310"/>
      <c r="E55" s="310"/>
      <c r="F55" s="310"/>
      <c r="G55" s="310"/>
      <c r="H55" s="310"/>
      <c r="I55" s="310"/>
      <c r="J55" s="310"/>
      <c r="K55" s="191"/>
    </row>
    <row r="56" spans="2:11" ht="12.75" customHeight="1">
      <c r="B56" s="190"/>
      <c r="C56" s="193"/>
      <c r="D56" s="193"/>
      <c r="E56" s="193"/>
      <c r="F56" s="193"/>
      <c r="G56" s="193"/>
      <c r="H56" s="193"/>
      <c r="I56" s="193"/>
      <c r="J56" s="193"/>
      <c r="K56" s="191"/>
    </row>
    <row r="57" spans="2:11" ht="15" customHeight="1">
      <c r="B57" s="190"/>
      <c r="C57" s="310" t="s">
        <v>1907</v>
      </c>
      <c r="D57" s="310"/>
      <c r="E57" s="310"/>
      <c r="F57" s="310"/>
      <c r="G57" s="310"/>
      <c r="H57" s="310"/>
      <c r="I57" s="310"/>
      <c r="J57" s="310"/>
      <c r="K57" s="191"/>
    </row>
    <row r="58" spans="2:11" ht="15" customHeight="1">
      <c r="B58" s="190"/>
      <c r="C58" s="195"/>
      <c r="D58" s="310" t="s">
        <v>1908</v>
      </c>
      <c r="E58" s="310"/>
      <c r="F58" s="310"/>
      <c r="G58" s="310"/>
      <c r="H58" s="310"/>
      <c r="I58" s="310"/>
      <c r="J58" s="310"/>
      <c r="K58" s="191"/>
    </row>
    <row r="59" spans="2:11" ht="15" customHeight="1">
      <c r="B59" s="190"/>
      <c r="C59" s="195"/>
      <c r="D59" s="310" t="s">
        <v>1909</v>
      </c>
      <c r="E59" s="310"/>
      <c r="F59" s="310"/>
      <c r="G59" s="310"/>
      <c r="H59" s="310"/>
      <c r="I59" s="310"/>
      <c r="J59" s="310"/>
      <c r="K59" s="191"/>
    </row>
    <row r="60" spans="2:11" ht="15" customHeight="1">
      <c r="B60" s="190"/>
      <c r="C60" s="195"/>
      <c r="D60" s="310" t="s">
        <v>1910</v>
      </c>
      <c r="E60" s="310"/>
      <c r="F60" s="310"/>
      <c r="G60" s="310"/>
      <c r="H60" s="310"/>
      <c r="I60" s="310"/>
      <c r="J60" s="310"/>
      <c r="K60" s="191"/>
    </row>
    <row r="61" spans="2:11" ht="15" customHeight="1">
      <c r="B61" s="190"/>
      <c r="C61" s="195"/>
      <c r="D61" s="310" t="s">
        <v>1911</v>
      </c>
      <c r="E61" s="310"/>
      <c r="F61" s="310"/>
      <c r="G61" s="310"/>
      <c r="H61" s="310"/>
      <c r="I61" s="310"/>
      <c r="J61" s="310"/>
      <c r="K61" s="191"/>
    </row>
    <row r="62" spans="2:11" ht="15" customHeight="1">
      <c r="B62" s="190"/>
      <c r="C62" s="195"/>
      <c r="D62" s="312" t="s">
        <v>1912</v>
      </c>
      <c r="E62" s="312"/>
      <c r="F62" s="312"/>
      <c r="G62" s="312"/>
      <c r="H62" s="312"/>
      <c r="I62" s="312"/>
      <c r="J62" s="312"/>
      <c r="K62" s="191"/>
    </row>
    <row r="63" spans="2:11" ht="15" customHeight="1">
      <c r="B63" s="190"/>
      <c r="C63" s="195"/>
      <c r="D63" s="310" t="s">
        <v>1913</v>
      </c>
      <c r="E63" s="310"/>
      <c r="F63" s="310"/>
      <c r="G63" s="310"/>
      <c r="H63" s="310"/>
      <c r="I63" s="310"/>
      <c r="J63" s="310"/>
      <c r="K63" s="191"/>
    </row>
    <row r="64" spans="2:11" ht="12.75" customHeight="1">
      <c r="B64" s="190"/>
      <c r="C64" s="195"/>
      <c r="D64" s="195"/>
      <c r="E64" s="198"/>
      <c r="F64" s="195"/>
      <c r="G64" s="195"/>
      <c r="H64" s="195"/>
      <c r="I64" s="195"/>
      <c r="J64" s="195"/>
      <c r="K64" s="191"/>
    </row>
    <row r="65" spans="2:11" ht="15" customHeight="1">
      <c r="B65" s="190"/>
      <c r="C65" s="195"/>
      <c r="D65" s="310" t="s">
        <v>1914</v>
      </c>
      <c r="E65" s="310"/>
      <c r="F65" s="310"/>
      <c r="G65" s="310"/>
      <c r="H65" s="310"/>
      <c r="I65" s="310"/>
      <c r="J65" s="310"/>
      <c r="K65" s="191"/>
    </row>
    <row r="66" spans="2:11" ht="15" customHeight="1">
      <c r="B66" s="190"/>
      <c r="C66" s="195"/>
      <c r="D66" s="312" t="s">
        <v>1915</v>
      </c>
      <c r="E66" s="312"/>
      <c r="F66" s="312"/>
      <c r="G66" s="312"/>
      <c r="H66" s="312"/>
      <c r="I66" s="312"/>
      <c r="J66" s="312"/>
      <c r="K66" s="191"/>
    </row>
    <row r="67" spans="2:11" ht="15" customHeight="1">
      <c r="B67" s="190"/>
      <c r="C67" s="195"/>
      <c r="D67" s="310" t="s">
        <v>1916</v>
      </c>
      <c r="E67" s="310"/>
      <c r="F67" s="310"/>
      <c r="G67" s="310"/>
      <c r="H67" s="310"/>
      <c r="I67" s="310"/>
      <c r="J67" s="310"/>
      <c r="K67" s="191"/>
    </row>
    <row r="68" spans="2:11" ht="15" customHeight="1">
      <c r="B68" s="190"/>
      <c r="C68" s="195"/>
      <c r="D68" s="310" t="s">
        <v>1917</v>
      </c>
      <c r="E68" s="310"/>
      <c r="F68" s="310"/>
      <c r="G68" s="310"/>
      <c r="H68" s="310"/>
      <c r="I68" s="310"/>
      <c r="J68" s="310"/>
      <c r="K68" s="191"/>
    </row>
    <row r="69" spans="2:11" ht="15" customHeight="1">
      <c r="B69" s="190"/>
      <c r="C69" s="195"/>
      <c r="D69" s="310" t="s">
        <v>1918</v>
      </c>
      <c r="E69" s="310"/>
      <c r="F69" s="310"/>
      <c r="G69" s="310"/>
      <c r="H69" s="310"/>
      <c r="I69" s="310"/>
      <c r="J69" s="310"/>
      <c r="K69" s="191"/>
    </row>
    <row r="70" spans="2:11" ht="15" customHeight="1">
      <c r="B70" s="190"/>
      <c r="C70" s="195"/>
      <c r="D70" s="310" t="s">
        <v>1919</v>
      </c>
      <c r="E70" s="310"/>
      <c r="F70" s="310"/>
      <c r="G70" s="310"/>
      <c r="H70" s="310"/>
      <c r="I70" s="310"/>
      <c r="J70" s="310"/>
      <c r="K70" s="191"/>
    </row>
    <row r="71" spans="2:11" ht="12.75" customHeight="1">
      <c r="B71" s="199"/>
      <c r="C71" s="200"/>
      <c r="D71" s="200"/>
      <c r="E71" s="200"/>
      <c r="F71" s="200"/>
      <c r="G71" s="200"/>
      <c r="H71" s="200"/>
      <c r="I71" s="200"/>
      <c r="J71" s="200"/>
      <c r="K71" s="201"/>
    </row>
    <row r="72" spans="2:11" ht="18.75" customHeight="1">
      <c r="B72" s="202"/>
      <c r="C72" s="202"/>
      <c r="D72" s="202"/>
      <c r="E72" s="202"/>
      <c r="F72" s="202"/>
      <c r="G72" s="202"/>
      <c r="H72" s="202"/>
      <c r="I72" s="202"/>
      <c r="J72" s="202"/>
      <c r="K72" s="203"/>
    </row>
    <row r="73" spans="2:11" ht="18.75" customHeight="1">
      <c r="B73" s="203"/>
      <c r="C73" s="203"/>
      <c r="D73" s="203"/>
      <c r="E73" s="203"/>
      <c r="F73" s="203"/>
      <c r="G73" s="203"/>
      <c r="H73" s="203"/>
      <c r="I73" s="203"/>
      <c r="J73" s="203"/>
      <c r="K73" s="203"/>
    </row>
    <row r="74" spans="2:11" ht="7.5" customHeight="1">
      <c r="B74" s="204"/>
      <c r="C74" s="205"/>
      <c r="D74" s="205"/>
      <c r="E74" s="205"/>
      <c r="F74" s="205"/>
      <c r="G74" s="205"/>
      <c r="H74" s="205"/>
      <c r="I74" s="205"/>
      <c r="J74" s="205"/>
      <c r="K74" s="206"/>
    </row>
    <row r="75" spans="2:11" ht="45" customHeight="1">
      <c r="B75" s="207"/>
      <c r="C75" s="305" t="s">
        <v>1920</v>
      </c>
      <c r="D75" s="305"/>
      <c r="E75" s="305"/>
      <c r="F75" s="305"/>
      <c r="G75" s="305"/>
      <c r="H75" s="305"/>
      <c r="I75" s="305"/>
      <c r="J75" s="305"/>
      <c r="K75" s="208"/>
    </row>
    <row r="76" spans="2:11" ht="17.25" customHeight="1">
      <c r="B76" s="207"/>
      <c r="C76" s="209" t="s">
        <v>1921</v>
      </c>
      <c r="D76" s="209"/>
      <c r="E76" s="209"/>
      <c r="F76" s="209" t="s">
        <v>1922</v>
      </c>
      <c r="G76" s="210"/>
      <c r="H76" s="209" t="s">
        <v>54</v>
      </c>
      <c r="I76" s="209" t="s">
        <v>57</v>
      </c>
      <c r="J76" s="209" t="s">
        <v>1923</v>
      </c>
      <c r="K76" s="208"/>
    </row>
    <row r="77" spans="2:11" ht="17.25" customHeight="1">
      <c r="B77" s="207"/>
      <c r="C77" s="211" t="s">
        <v>1924</v>
      </c>
      <c r="D77" s="211"/>
      <c r="E77" s="211"/>
      <c r="F77" s="212" t="s">
        <v>1925</v>
      </c>
      <c r="G77" s="213"/>
      <c r="H77" s="211"/>
      <c r="I77" s="211"/>
      <c r="J77" s="211" t="s">
        <v>1926</v>
      </c>
      <c r="K77" s="208"/>
    </row>
    <row r="78" spans="2:11" ht="5.25" customHeight="1">
      <c r="B78" s="207"/>
      <c r="C78" s="214"/>
      <c r="D78" s="214"/>
      <c r="E78" s="214"/>
      <c r="F78" s="214"/>
      <c r="G78" s="215"/>
      <c r="H78" s="214"/>
      <c r="I78" s="214"/>
      <c r="J78" s="214"/>
      <c r="K78" s="208"/>
    </row>
    <row r="79" spans="2:11" ht="15" customHeight="1">
      <c r="B79" s="207"/>
      <c r="C79" s="196" t="s">
        <v>53</v>
      </c>
      <c r="D79" s="216"/>
      <c r="E79" s="216"/>
      <c r="F79" s="217" t="s">
        <v>1927</v>
      </c>
      <c r="G79" s="218"/>
      <c r="H79" s="196" t="s">
        <v>1928</v>
      </c>
      <c r="I79" s="196" t="s">
        <v>1929</v>
      </c>
      <c r="J79" s="196">
        <v>20</v>
      </c>
      <c r="K79" s="208"/>
    </row>
    <row r="80" spans="2:11" ht="15" customHeight="1">
      <c r="B80" s="207"/>
      <c r="C80" s="196" t="s">
        <v>1930</v>
      </c>
      <c r="D80" s="196"/>
      <c r="E80" s="196"/>
      <c r="F80" s="217" t="s">
        <v>1927</v>
      </c>
      <c r="G80" s="218"/>
      <c r="H80" s="196" t="s">
        <v>1931</v>
      </c>
      <c r="I80" s="196" t="s">
        <v>1929</v>
      </c>
      <c r="J80" s="196">
        <v>120</v>
      </c>
      <c r="K80" s="208"/>
    </row>
    <row r="81" spans="2:11" ht="15" customHeight="1">
      <c r="B81" s="219"/>
      <c r="C81" s="196" t="s">
        <v>1932</v>
      </c>
      <c r="D81" s="196"/>
      <c r="E81" s="196"/>
      <c r="F81" s="217" t="s">
        <v>1933</v>
      </c>
      <c r="G81" s="218"/>
      <c r="H81" s="196" t="s">
        <v>1934</v>
      </c>
      <c r="I81" s="196" t="s">
        <v>1929</v>
      </c>
      <c r="J81" s="196">
        <v>50</v>
      </c>
      <c r="K81" s="208"/>
    </row>
    <row r="82" spans="2:11" ht="15" customHeight="1">
      <c r="B82" s="219"/>
      <c r="C82" s="196" t="s">
        <v>1935</v>
      </c>
      <c r="D82" s="196"/>
      <c r="E82" s="196"/>
      <c r="F82" s="217" t="s">
        <v>1927</v>
      </c>
      <c r="G82" s="218"/>
      <c r="H82" s="196" t="s">
        <v>1936</v>
      </c>
      <c r="I82" s="196" t="s">
        <v>1937</v>
      </c>
      <c r="J82" s="196"/>
      <c r="K82" s="208"/>
    </row>
    <row r="83" spans="2:11" ht="15" customHeight="1">
      <c r="B83" s="219"/>
      <c r="C83" s="196" t="s">
        <v>1938</v>
      </c>
      <c r="D83" s="196"/>
      <c r="E83" s="196"/>
      <c r="F83" s="217" t="s">
        <v>1933</v>
      </c>
      <c r="G83" s="196"/>
      <c r="H83" s="196" t="s">
        <v>1939</v>
      </c>
      <c r="I83" s="196" t="s">
        <v>1929</v>
      </c>
      <c r="J83" s="196">
        <v>15</v>
      </c>
      <c r="K83" s="208"/>
    </row>
    <row r="84" spans="2:11" ht="15" customHeight="1">
      <c r="B84" s="219"/>
      <c r="C84" s="196" t="s">
        <v>1940</v>
      </c>
      <c r="D84" s="196"/>
      <c r="E84" s="196"/>
      <c r="F84" s="217" t="s">
        <v>1933</v>
      </c>
      <c r="G84" s="196"/>
      <c r="H84" s="196" t="s">
        <v>1941</v>
      </c>
      <c r="I84" s="196" t="s">
        <v>1929</v>
      </c>
      <c r="J84" s="196">
        <v>15</v>
      </c>
      <c r="K84" s="208"/>
    </row>
    <row r="85" spans="2:11" ht="15" customHeight="1">
      <c r="B85" s="219"/>
      <c r="C85" s="196" t="s">
        <v>1942</v>
      </c>
      <c r="D85" s="196"/>
      <c r="E85" s="196"/>
      <c r="F85" s="217" t="s">
        <v>1933</v>
      </c>
      <c r="G85" s="196"/>
      <c r="H85" s="196" t="s">
        <v>1943</v>
      </c>
      <c r="I85" s="196" t="s">
        <v>1929</v>
      </c>
      <c r="J85" s="196">
        <v>20</v>
      </c>
      <c r="K85" s="208"/>
    </row>
    <row r="86" spans="2:11" ht="15" customHeight="1">
      <c r="B86" s="219"/>
      <c r="C86" s="196" t="s">
        <v>1944</v>
      </c>
      <c r="D86" s="196"/>
      <c r="E86" s="196"/>
      <c r="F86" s="217" t="s">
        <v>1933</v>
      </c>
      <c r="G86" s="196"/>
      <c r="H86" s="196" t="s">
        <v>1945</v>
      </c>
      <c r="I86" s="196" t="s">
        <v>1929</v>
      </c>
      <c r="J86" s="196">
        <v>20</v>
      </c>
      <c r="K86" s="208"/>
    </row>
    <row r="87" spans="2:11" ht="15" customHeight="1">
      <c r="B87" s="219"/>
      <c r="C87" s="196" t="s">
        <v>1946</v>
      </c>
      <c r="D87" s="196"/>
      <c r="E87" s="196"/>
      <c r="F87" s="217" t="s">
        <v>1933</v>
      </c>
      <c r="G87" s="218"/>
      <c r="H87" s="196" t="s">
        <v>1947</v>
      </c>
      <c r="I87" s="196" t="s">
        <v>1929</v>
      </c>
      <c r="J87" s="196">
        <v>50</v>
      </c>
      <c r="K87" s="208"/>
    </row>
    <row r="88" spans="2:11" ht="15" customHeight="1">
      <c r="B88" s="219"/>
      <c r="C88" s="196" t="s">
        <v>1948</v>
      </c>
      <c r="D88" s="196"/>
      <c r="E88" s="196"/>
      <c r="F88" s="217" t="s">
        <v>1933</v>
      </c>
      <c r="G88" s="218"/>
      <c r="H88" s="196" t="s">
        <v>1949</v>
      </c>
      <c r="I88" s="196" t="s">
        <v>1929</v>
      </c>
      <c r="J88" s="196">
        <v>20</v>
      </c>
      <c r="K88" s="208"/>
    </row>
    <row r="89" spans="2:11" ht="15" customHeight="1">
      <c r="B89" s="219"/>
      <c r="C89" s="196" t="s">
        <v>1950</v>
      </c>
      <c r="D89" s="196"/>
      <c r="E89" s="196"/>
      <c r="F89" s="217" t="s">
        <v>1933</v>
      </c>
      <c r="G89" s="218"/>
      <c r="H89" s="196" t="s">
        <v>1951</v>
      </c>
      <c r="I89" s="196" t="s">
        <v>1929</v>
      </c>
      <c r="J89" s="196">
        <v>20</v>
      </c>
      <c r="K89" s="208"/>
    </row>
    <row r="90" spans="2:11" ht="15" customHeight="1">
      <c r="B90" s="219"/>
      <c r="C90" s="196" t="s">
        <v>1952</v>
      </c>
      <c r="D90" s="196"/>
      <c r="E90" s="196"/>
      <c r="F90" s="217" t="s">
        <v>1933</v>
      </c>
      <c r="G90" s="218"/>
      <c r="H90" s="196" t="s">
        <v>1953</v>
      </c>
      <c r="I90" s="196" t="s">
        <v>1929</v>
      </c>
      <c r="J90" s="196">
        <v>50</v>
      </c>
      <c r="K90" s="208"/>
    </row>
    <row r="91" spans="2:11" ht="15" customHeight="1">
      <c r="B91" s="219"/>
      <c r="C91" s="196" t="s">
        <v>1954</v>
      </c>
      <c r="D91" s="196"/>
      <c r="E91" s="196"/>
      <c r="F91" s="217" t="s">
        <v>1933</v>
      </c>
      <c r="G91" s="218"/>
      <c r="H91" s="196" t="s">
        <v>1954</v>
      </c>
      <c r="I91" s="196" t="s">
        <v>1929</v>
      </c>
      <c r="J91" s="196">
        <v>50</v>
      </c>
      <c r="K91" s="208"/>
    </row>
    <row r="92" spans="2:11" ht="15" customHeight="1">
      <c r="B92" s="219"/>
      <c r="C92" s="196" t="s">
        <v>1955</v>
      </c>
      <c r="D92" s="196"/>
      <c r="E92" s="196"/>
      <c r="F92" s="217" t="s">
        <v>1933</v>
      </c>
      <c r="G92" s="218"/>
      <c r="H92" s="196" t="s">
        <v>1956</v>
      </c>
      <c r="I92" s="196" t="s">
        <v>1929</v>
      </c>
      <c r="J92" s="196">
        <v>255</v>
      </c>
      <c r="K92" s="208"/>
    </row>
    <row r="93" spans="2:11" ht="15" customHeight="1">
      <c r="B93" s="219"/>
      <c r="C93" s="196" t="s">
        <v>1957</v>
      </c>
      <c r="D93" s="196"/>
      <c r="E93" s="196"/>
      <c r="F93" s="217" t="s">
        <v>1927</v>
      </c>
      <c r="G93" s="218"/>
      <c r="H93" s="196" t="s">
        <v>1958</v>
      </c>
      <c r="I93" s="196" t="s">
        <v>1959</v>
      </c>
      <c r="J93" s="196"/>
      <c r="K93" s="208"/>
    </row>
    <row r="94" spans="2:11" ht="15" customHeight="1">
      <c r="B94" s="219"/>
      <c r="C94" s="196" t="s">
        <v>1960</v>
      </c>
      <c r="D94" s="196"/>
      <c r="E94" s="196"/>
      <c r="F94" s="217" t="s">
        <v>1927</v>
      </c>
      <c r="G94" s="218"/>
      <c r="H94" s="196" t="s">
        <v>1961</v>
      </c>
      <c r="I94" s="196" t="s">
        <v>1962</v>
      </c>
      <c r="J94" s="196"/>
      <c r="K94" s="208"/>
    </row>
    <row r="95" spans="2:11" ht="15" customHeight="1">
      <c r="B95" s="219"/>
      <c r="C95" s="196" t="s">
        <v>1963</v>
      </c>
      <c r="D95" s="196"/>
      <c r="E95" s="196"/>
      <c r="F95" s="217" t="s">
        <v>1927</v>
      </c>
      <c r="G95" s="218"/>
      <c r="H95" s="196" t="s">
        <v>1963</v>
      </c>
      <c r="I95" s="196" t="s">
        <v>1962</v>
      </c>
      <c r="J95" s="196"/>
      <c r="K95" s="208"/>
    </row>
    <row r="96" spans="2:11" ht="15" customHeight="1">
      <c r="B96" s="219"/>
      <c r="C96" s="196" t="s">
        <v>38</v>
      </c>
      <c r="D96" s="196"/>
      <c r="E96" s="196"/>
      <c r="F96" s="217" t="s">
        <v>1927</v>
      </c>
      <c r="G96" s="218"/>
      <c r="H96" s="196" t="s">
        <v>1964</v>
      </c>
      <c r="I96" s="196" t="s">
        <v>1962</v>
      </c>
      <c r="J96" s="196"/>
      <c r="K96" s="208"/>
    </row>
    <row r="97" spans="2:11" ht="15" customHeight="1">
      <c r="B97" s="219"/>
      <c r="C97" s="196" t="s">
        <v>48</v>
      </c>
      <c r="D97" s="196"/>
      <c r="E97" s="196"/>
      <c r="F97" s="217" t="s">
        <v>1927</v>
      </c>
      <c r="G97" s="218"/>
      <c r="H97" s="196" t="s">
        <v>1965</v>
      </c>
      <c r="I97" s="196" t="s">
        <v>1962</v>
      </c>
      <c r="J97" s="196"/>
      <c r="K97" s="208"/>
    </row>
    <row r="98" spans="2:11" ht="15" customHeight="1">
      <c r="B98" s="220"/>
      <c r="C98" s="221"/>
      <c r="D98" s="221"/>
      <c r="E98" s="221"/>
      <c r="F98" s="221"/>
      <c r="G98" s="221"/>
      <c r="H98" s="221"/>
      <c r="I98" s="221"/>
      <c r="J98" s="221"/>
      <c r="K98" s="222"/>
    </row>
    <row r="99" spans="2:11" ht="18.75" customHeight="1">
      <c r="B99" s="223"/>
      <c r="C99" s="224"/>
      <c r="D99" s="224"/>
      <c r="E99" s="224"/>
      <c r="F99" s="224"/>
      <c r="G99" s="224"/>
      <c r="H99" s="224"/>
      <c r="I99" s="224"/>
      <c r="J99" s="224"/>
      <c r="K99" s="223"/>
    </row>
    <row r="100" spans="2:11" ht="18.75" customHeight="1">
      <c r="B100" s="203"/>
      <c r="C100" s="203"/>
      <c r="D100" s="203"/>
      <c r="E100" s="203"/>
      <c r="F100" s="203"/>
      <c r="G100" s="203"/>
      <c r="H100" s="203"/>
      <c r="I100" s="203"/>
      <c r="J100" s="203"/>
      <c r="K100" s="203"/>
    </row>
    <row r="101" spans="2:11" ht="7.5" customHeight="1">
      <c r="B101" s="204"/>
      <c r="C101" s="205"/>
      <c r="D101" s="205"/>
      <c r="E101" s="205"/>
      <c r="F101" s="205"/>
      <c r="G101" s="205"/>
      <c r="H101" s="205"/>
      <c r="I101" s="205"/>
      <c r="J101" s="205"/>
      <c r="K101" s="206"/>
    </row>
    <row r="102" spans="2:11" ht="45" customHeight="1">
      <c r="B102" s="207"/>
      <c r="C102" s="305" t="s">
        <v>1966</v>
      </c>
      <c r="D102" s="305"/>
      <c r="E102" s="305"/>
      <c r="F102" s="305"/>
      <c r="G102" s="305"/>
      <c r="H102" s="305"/>
      <c r="I102" s="305"/>
      <c r="J102" s="305"/>
      <c r="K102" s="208"/>
    </row>
    <row r="103" spans="2:11" ht="17.25" customHeight="1">
      <c r="B103" s="207"/>
      <c r="C103" s="209" t="s">
        <v>1921</v>
      </c>
      <c r="D103" s="209"/>
      <c r="E103" s="209"/>
      <c r="F103" s="209" t="s">
        <v>1922</v>
      </c>
      <c r="G103" s="210"/>
      <c r="H103" s="209" t="s">
        <v>54</v>
      </c>
      <c r="I103" s="209" t="s">
        <v>57</v>
      </c>
      <c r="J103" s="209" t="s">
        <v>1923</v>
      </c>
      <c r="K103" s="208"/>
    </row>
    <row r="104" spans="2:11" ht="17.25" customHeight="1">
      <c r="B104" s="207"/>
      <c r="C104" s="211" t="s">
        <v>1924</v>
      </c>
      <c r="D104" s="211"/>
      <c r="E104" s="211"/>
      <c r="F104" s="212" t="s">
        <v>1925</v>
      </c>
      <c r="G104" s="213"/>
      <c r="H104" s="211"/>
      <c r="I104" s="211"/>
      <c r="J104" s="211" t="s">
        <v>1926</v>
      </c>
      <c r="K104" s="208"/>
    </row>
    <row r="105" spans="2:11" ht="5.25" customHeight="1">
      <c r="B105" s="207"/>
      <c r="C105" s="209"/>
      <c r="D105" s="209"/>
      <c r="E105" s="209"/>
      <c r="F105" s="209"/>
      <c r="G105" s="225"/>
      <c r="H105" s="209"/>
      <c r="I105" s="209"/>
      <c r="J105" s="209"/>
      <c r="K105" s="208"/>
    </row>
    <row r="106" spans="2:11" ht="15" customHeight="1">
      <c r="B106" s="207"/>
      <c r="C106" s="196" t="s">
        <v>53</v>
      </c>
      <c r="D106" s="216"/>
      <c r="E106" s="216"/>
      <c r="F106" s="217" t="s">
        <v>1927</v>
      </c>
      <c r="G106" s="196"/>
      <c r="H106" s="196" t="s">
        <v>1967</v>
      </c>
      <c r="I106" s="196" t="s">
        <v>1929</v>
      </c>
      <c r="J106" s="196">
        <v>20</v>
      </c>
      <c r="K106" s="208"/>
    </row>
    <row r="107" spans="2:11" ht="15" customHeight="1">
      <c r="B107" s="207"/>
      <c r="C107" s="196" t="s">
        <v>1930</v>
      </c>
      <c r="D107" s="196"/>
      <c r="E107" s="196"/>
      <c r="F107" s="217" t="s">
        <v>1927</v>
      </c>
      <c r="G107" s="196"/>
      <c r="H107" s="196" t="s">
        <v>1967</v>
      </c>
      <c r="I107" s="196" t="s">
        <v>1929</v>
      </c>
      <c r="J107" s="196">
        <v>120</v>
      </c>
      <c r="K107" s="208"/>
    </row>
    <row r="108" spans="2:11" ht="15" customHeight="1">
      <c r="B108" s="219"/>
      <c r="C108" s="196" t="s">
        <v>1932</v>
      </c>
      <c r="D108" s="196"/>
      <c r="E108" s="196"/>
      <c r="F108" s="217" t="s">
        <v>1933</v>
      </c>
      <c r="G108" s="196"/>
      <c r="H108" s="196" t="s">
        <v>1967</v>
      </c>
      <c r="I108" s="196" t="s">
        <v>1929</v>
      </c>
      <c r="J108" s="196">
        <v>50</v>
      </c>
      <c r="K108" s="208"/>
    </row>
    <row r="109" spans="2:11" ht="15" customHeight="1">
      <c r="B109" s="219"/>
      <c r="C109" s="196" t="s">
        <v>1935</v>
      </c>
      <c r="D109" s="196"/>
      <c r="E109" s="196"/>
      <c r="F109" s="217" t="s">
        <v>1927</v>
      </c>
      <c r="G109" s="196"/>
      <c r="H109" s="196" t="s">
        <v>1967</v>
      </c>
      <c r="I109" s="196" t="s">
        <v>1937</v>
      </c>
      <c r="J109" s="196"/>
      <c r="K109" s="208"/>
    </row>
    <row r="110" spans="2:11" ht="15" customHeight="1">
      <c r="B110" s="219"/>
      <c r="C110" s="196" t="s">
        <v>1946</v>
      </c>
      <c r="D110" s="196"/>
      <c r="E110" s="196"/>
      <c r="F110" s="217" t="s">
        <v>1933</v>
      </c>
      <c r="G110" s="196"/>
      <c r="H110" s="196" t="s">
        <v>1967</v>
      </c>
      <c r="I110" s="196" t="s">
        <v>1929</v>
      </c>
      <c r="J110" s="196">
        <v>50</v>
      </c>
      <c r="K110" s="208"/>
    </row>
    <row r="111" spans="2:11" ht="15" customHeight="1">
      <c r="B111" s="219"/>
      <c r="C111" s="196" t="s">
        <v>1954</v>
      </c>
      <c r="D111" s="196"/>
      <c r="E111" s="196"/>
      <c r="F111" s="217" t="s">
        <v>1933</v>
      </c>
      <c r="G111" s="196"/>
      <c r="H111" s="196" t="s">
        <v>1967</v>
      </c>
      <c r="I111" s="196" t="s">
        <v>1929</v>
      </c>
      <c r="J111" s="196">
        <v>50</v>
      </c>
      <c r="K111" s="208"/>
    </row>
    <row r="112" spans="2:11" ht="15" customHeight="1">
      <c r="B112" s="219"/>
      <c r="C112" s="196" t="s">
        <v>1952</v>
      </c>
      <c r="D112" s="196"/>
      <c r="E112" s="196"/>
      <c r="F112" s="217" t="s">
        <v>1933</v>
      </c>
      <c r="G112" s="196"/>
      <c r="H112" s="196" t="s">
        <v>1967</v>
      </c>
      <c r="I112" s="196" t="s">
        <v>1929</v>
      </c>
      <c r="J112" s="196">
        <v>50</v>
      </c>
      <c r="K112" s="208"/>
    </row>
    <row r="113" spans="2:11" ht="15" customHeight="1">
      <c r="B113" s="219"/>
      <c r="C113" s="196" t="s">
        <v>53</v>
      </c>
      <c r="D113" s="196"/>
      <c r="E113" s="196"/>
      <c r="F113" s="217" t="s">
        <v>1927</v>
      </c>
      <c r="G113" s="196"/>
      <c r="H113" s="196" t="s">
        <v>1968</v>
      </c>
      <c r="I113" s="196" t="s">
        <v>1929</v>
      </c>
      <c r="J113" s="196">
        <v>20</v>
      </c>
      <c r="K113" s="208"/>
    </row>
    <row r="114" spans="2:11" ht="15" customHeight="1">
      <c r="B114" s="219"/>
      <c r="C114" s="196" t="s">
        <v>1969</v>
      </c>
      <c r="D114" s="196"/>
      <c r="E114" s="196"/>
      <c r="F114" s="217" t="s">
        <v>1927</v>
      </c>
      <c r="G114" s="196"/>
      <c r="H114" s="196" t="s">
        <v>1970</v>
      </c>
      <c r="I114" s="196" t="s">
        <v>1929</v>
      </c>
      <c r="J114" s="196">
        <v>120</v>
      </c>
      <c r="K114" s="208"/>
    </row>
    <row r="115" spans="2:11" ht="15" customHeight="1">
      <c r="B115" s="219"/>
      <c r="C115" s="196" t="s">
        <v>38</v>
      </c>
      <c r="D115" s="196"/>
      <c r="E115" s="196"/>
      <c r="F115" s="217" t="s">
        <v>1927</v>
      </c>
      <c r="G115" s="196"/>
      <c r="H115" s="196" t="s">
        <v>1971</v>
      </c>
      <c r="I115" s="196" t="s">
        <v>1962</v>
      </c>
      <c r="J115" s="196"/>
      <c r="K115" s="208"/>
    </row>
    <row r="116" spans="2:11" ht="15" customHeight="1">
      <c r="B116" s="219"/>
      <c r="C116" s="196" t="s">
        <v>48</v>
      </c>
      <c r="D116" s="196"/>
      <c r="E116" s="196"/>
      <c r="F116" s="217" t="s">
        <v>1927</v>
      </c>
      <c r="G116" s="196"/>
      <c r="H116" s="196" t="s">
        <v>1972</v>
      </c>
      <c r="I116" s="196" t="s">
        <v>1962</v>
      </c>
      <c r="J116" s="196"/>
      <c r="K116" s="208"/>
    </row>
    <row r="117" spans="2:11" ht="15" customHeight="1">
      <c r="B117" s="219"/>
      <c r="C117" s="196" t="s">
        <v>57</v>
      </c>
      <c r="D117" s="196"/>
      <c r="E117" s="196"/>
      <c r="F117" s="217" t="s">
        <v>1927</v>
      </c>
      <c r="G117" s="196"/>
      <c r="H117" s="196" t="s">
        <v>1973</v>
      </c>
      <c r="I117" s="196" t="s">
        <v>1974</v>
      </c>
      <c r="J117" s="196"/>
      <c r="K117" s="208"/>
    </row>
    <row r="118" spans="2:11" ht="15" customHeight="1">
      <c r="B118" s="220"/>
      <c r="C118" s="226"/>
      <c r="D118" s="226"/>
      <c r="E118" s="226"/>
      <c r="F118" s="226"/>
      <c r="G118" s="226"/>
      <c r="H118" s="226"/>
      <c r="I118" s="226"/>
      <c r="J118" s="226"/>
      <c r="K118" s="222"/>
    </row>
    <row r="119" spans="2:11" ht="18.75" customHeight="1">
      <c r="B119" s="227"/>
      <c r="C119" s="228"/>
      <c r="D119" s="228"/>
      <c r="E119" s="228"/>
      <c r="F119" s="229"/>
      <c r="G119" s="228"/>
      <c r="H119" s="228"/>
      <c r="I119" s="228"/>
      <c r="J119" s="228"/>
      <c r="K119" s="227"/>
    </row>
    <row r="120" spans="2:11" ht="18.75" customHeight="1">
      <c r="B120" s="203"/>
      <c r="C120" s="203"/>
      <c r="D120" s="203"/>
      <c r="E120" s="203"/>
      <c r="F120" s="203"/>
      <c r="G120" s="203"/>
      <c r="H120" s="203"/>
      <c r="I120" s="203"/>
      <c r="J120" s="203"/>
      <c r="K120" s="203"/>
    </row>
    <row r="121" spans="2:11" ht="7.5" customHeight="1">
      <c r="B121" s="230"/>
      <c r="C121" s="231"/>
      <c r="D121" s="231"/>
      <c r="E121" s="231"/>
      <c r="F121" s="231"/>
      <c r="G121" s="231"/>
      <c r="H121" s="231"/>
      <c r="I121" s="231"/>
      <c r="J121" s="231"/>
      <c r="K121" s="232"/>
    </row>
    <row r="122" spans="2:11" ht="45" customHeight="1">
      <c r="B122" s="233"/>
      <c r="C122" s="306" t="s">
        <v>1975</v>
      </c>
      <c r="D122" s="306"/>
      <c r="E122" s="306"/>
      <c r="F122" s="306"/>
      <c r="G122" s="306"/>
      <c r="H122" s="306"/>
      <c r="I122" s="306"/>
      <c r="J122" s="306"/>
      <c r="K122" s="234"/>
    </row>
    <row r="123" spans="2:11" ht="17.25" customHeight="1">
      <c r="B123" s="235"/>
      <c r="C123" s="209" t="s">
        <v>1921</v>
      </c>
      <c r="D123" s="209"/>
      <c r="E123" s="209"/>
      <c r="F123" s="209" t="s">
        <v>1922</v>
      </c>
      <c r="G123" s="210"/>
      <c r="H123" s="209" t="s">
        <v>54</v>
      </c>
      <c r="I123" s="209" t="s">
        <v>57</v>
      </c>
      <c r="J123" s="209" t="s">
        <v>1923</v>
      </c>
      <c r="K123" s="236"/>
    </row>
    <row r="124" spans="2:11" ht="17.25" customHeight="1">
      <c r="B124" s="235"/>
      <c r="C124" s="211" t="s">
        <v>1924</v>
      </c>
      <c r="D124" s="211"/>
      <c r="E124" s="211"/>
      <c r="F124" s="212" t="s">
        <v>1925</v>
      </c>
      <c r="G124" s="213"/>
      <c r="H124" s="211"/>
      <c r="I124" s="211"/>
      <c r="J124" s="211" t="s">
        <v>1926</v>
      </c>
      <c r="K124" s="236"/>
    </row>
    <row r="125" spans="2:11" ht="5.25" customHeight="1">
      <c r="B125" s="237"/>
      <c r="C125" s="214"/>
      <c r="D125" s="214"/>
      <c r="E125" s="214"/>
      <c r="F125" s="214"/>
      <c r="G125" s="238"/>
      <c r="H125" s="214"/>
      <c r="I125" s="214"/>
      <c r="J125" s="214"/>
      <c r="K125" s="239"/>
    </row>
    <row r="126" spans="2:11" ht="15" customHeight="1">
      <c r="B126" s="237"/>
      <c r="C126" s="196" t="s">
        <v>1930</v>
      </c>
      <c r="D126" s="216"/>
      <c r="E126" s="216"/>
      <c r="F126" s="217" t="s">
        <v>1927</v>
      </c>
      <c r="G126" s="196"/>
      <c r="H126" s="196" t="s">
        <v>1967</v>
      </c>
      <c r="I126" s="196" t="s">
        <v>1929</v>
      </c>
      <c r="J126" s="196">
        <v>120</v>
      </c>
      <c r="K126" s="240"/>
    </row>
    <row r="127" spans="2:11" ht="15" customHeight="1">
      <c r="B127" s="237"/>
      <c r="C127" s="196" t="s">
        <v>1976</v>
      </c>
      <c r="D127" s="196"/>
      <c r="E127" s="196"/>
      <c r="F127" s="217" t="s">
        <v>1927</v>
      </c>
      <c r="G127" s="196"/>
      <c r="H127" s="196" t="s">
        <v>1977</v>
      </c>
      <c r="I127" s="196" t="s">
        <v>1929</v>
      </c>
      <c r="J127" s="196" t="s">
        <v>1978</v>
      </c>
      <c r="K127" s="240"/>
    </row>
    <row r="128" spans="2:11" ht="15" customHeight="1">
      <c r="B128" s="237"/>
      <c r="C128" s="196" t="s">
        <v>1875</v>
      </c>
      <c r="D128" s="196"/>
      <c r="E128" s="196"/>
      <c r="F128" s="217" t="s">
        <v>1927</v>
      </c>
      <c r="G128" s="196"/>
      <c r="H128" s="196" t="s">
        <v>1979</v>
      </c>
      <c r="I128" s="196" t="s">
        <v>1929</v>
      </c>
      <c r="J128" s="196" t="s">
        <v>1978</v>
      </c>
      <c r="K128" s="240"/>
    </row>
    <row r="129" spans="2:11" ht="15" customHeight="1">
      <c r="B129" s="237"/>
      <c r="C129" s="196" t="s">
        <v>1938</v>
      </c>
      <c r="D129" s="196"/>
      <c r="E129" s="196"/>
      <c r="F129" s="217" t="s">
        <v>1933</v>
      </c>
      <c r="G129" s="196"/>
      <c r="H129" s="196" t="s">
        <v>1939</v>
      </c>
      <c r="I129" s="196" t="s">
        <v>1929</v>
      </c>
      <c r="J129" s="196">
        <v>15</v>
      </c>
      <c r="K129" s="240"/>
    </row>
    <row r="130" spans="2:11" ht="15" customHeight="1">
      <c r="B130" s="237"/>
      <c r="C130" s="196" t="s">
        <v>1940</v>
      </c>
      <c r="D130" s="196"/>
      <c r="E130" s="196"/>
      <c r="F130" s="217" t="s">
        <v>1933</v>
      </c>
      <c r="G130" s="196"/>
      <c r="H130" s="196" t="s">
        <v>1941</v>
      </c>
      <c r="I130" s="196" t="s">
        <v>1929</v>
      </c>
      <c r="J130" s="196">
        <v>15</v>
      </c>
      <c r="K130" s="240"/>
    </row>
    <row r="131" spans="2:11" ht="15" customHeight="1">
      <c r="B131" s="237"/>
      <c r="C131" s="196" t="s">
        <v>1942</v>
      </c>
      <c r="D131" s="196"/>
      <c r="E131" s="196"/>
      <c r="F131" s="217" t="s">
        <v>1933</v>
      </c>
      <c r="G131" s="196"/>
      <c r="H131" s="196" t="s">
        <v>1943</v>
      </c>
      <c r="I131" s="196" t="s">
        <v>1929</v>
      </c>
      <c r="J131" s="196">
        <v>20</v>
      </c>
      <c r="K131" s="240"/>
    </row>
    <row r="132" spans="2:11" ht="15" customHeight="1">
      <c r="B132" s="237"/>
      <c r="C132" s="196" t="s">
        <v>1944</v>
      </c>
      <c r="D132" s="196"/>
      <c r="E132" s="196"/>
      <c r="F132" s="217" t="s">
        <v>1933</v>
      </c>
      <c r="G132" s="196"/>
      <c r="H132" s="196" t="s">
        <v>1945</v>
      </c>
      <c r="I132" s="196" t="s">
        <v>1929</v>
      </c>
      <c r="J132" s="196">
        <v>20</v>
      </c>
      <c r="K132" s="240"/>
    </row>
    <row r="133" spans="2:11" ht="15" customHeight="1">
      <c r="B133" s="237"/>
      <c r="C133" s="196" t="s">
        <v>1932</v>
      </c>
      <c r="D133" s="196"/>
      <c r="E133" s="196"/>
      <c r="F133" s="217" t="s">
        <v>1933</v>
      </c>
      <c r="G133" s="196"/>
      <c r="H133" s="196" t="s">
        <v>1967</v>
      </c>
      <c r="I133" s="196" t="s">
        <v>1929</v>
      </c>
      <c r="J133" s="196">
        <v>50</v>
      </c>
      <c r="K133" s="240"/>
    </row>
    <row r="134" spans="2:11" ht="15" customHeight="1">
      <c r="B134" s="237"/>
      <c r="C134" s="196" t="s">
        <v>1946</v>
      </c>
      <c r="D134" s="196"/>
      <c r="E134" s="196"/>
      <c r="F134" s="217" t="s">
        <v>1933</v>
      </c>
      <c r="G134" s="196"/>
      <c r="H134" s="196" t="s">
        <v>1967</v>
      </c>
      <c r="I134" s="196" t="s">
        <v>1929</v>
      </c>
      <c r="J134" s="196">
        <v>50</v>
      </c>
      <c r="K134" s="240"/>
    </row>
    <row r="135" spans="2:11" ht="15" customHeight="1">
      <c r="B135" s="237"/>
      <c r="C135" s="196" t="s">
        <v>1952</v>
      </c>
      <c r="D135" s="196"/>
      <c r="E135" s="196"/>
      <c r="F135" s="217" t="s">
        <v>1933</v>
      </c>
      <c r="G135" s="196"/>
      <c r="H135" s="196" t="s">
        <v>1967</v>
      </c>
      <c r="I135" s="196" t="s">
        <v>1929</v>
      </c>
      <c r="J135" s="196">
        <v>50</v>
      </c>
      <c r="K135" s="240"/>
    </row>
    <row r="136" spans="2:11" ht="15" customHeight="1">
      <c r="B136" s="237"/>
      <c r="C136" s="196" t="s">
        <v>1954</v>
      </c>
      <c r="D136" s="196"/>
      <c r="E136" s="196"/>
      <c r="F136" s="217" t="s">
        <v>1933</v>
      </c>
      <c r="G136" s="196"/>
      <c r="H136" s="196" t="s">
        <v>1967</v>
      </c>
      <c r="I136" s="196" t="s">
        <v>1929</v>
      </c>
      <c r="J136" s="196">
        <v>50</v>
      </c>
      <c r="K136" s="240"/>
    </row>
    <row r="137" spans="2:11" ht="15" customHeight="1">
      <c r="B137" s="237"/>
      <c r="C137" s="196" t="s">
        <v>1955</v>
      </c>
      <c r="D137" s="196"/>
      <c r="E137" s="196"/>
      <c r="F137" s="217" t="s">
        <v>1933</v>
      </c>
      <c r="G137" s="196"/>
      <c r="H137" s="196" t="s">
        <v>1980</v>
      </c>
      <c r="I137" s="196" t="s">
        <v>1929</v>
      </c>
      <c r="J137" s="196">
        <v>255</v>
      </c>
      <c r="K137" s="240"/>
    </row>
    <row r="138" spans="2:11" ht="15" customHeight="1">
      <c r="B138" s="237"/>
      <c r="C138" s="196" t="s">
        <v>1957</v>
      </c>
      <c r="D138" s="196"/>
      <c r="E138" s="196"/>
      <c r="F138" s="217" t="s">
        <v>1927</v>
      </c>
      <c r="G138" s="196"/>
      <c r="H138" s="196" t="s">
        <v>1981</v>
      </c>
      <c r="I138" s="196" t="s">
        <v>1959</v>
      </c>
      <c r="J138" s="196"/>
      <c r="K138" s="240"/>
    </row>
    <row r="139" spans="2:11" ht="15" customHeight="1">
      <c r="B139" s="237"/>
      <c r="C139" s="196" t="s">
        <v>1960</v>
      </c>
      <c r="D139" s="196"/>
      <c r="E139" s="196"/>
      <c r="F139" s="217" t="s">
        <v>1927</v>
      </c>
      <c r="G139" s="196"/>
      <c r="H139" s="196" t="s">
        <v>1982</v>
      </c>
      <c r="I139" s="196" t="s">
        <v>1962</v>
      </c>
      <c r="J139" s="196"/>
      <c r="K139" s="240"/>
    </row>
    <row r="140" spans="2:11" ht="15" customHeight="1">
      <c r="B140" s="237"/>
      <c r="C140" s="196" t="s">
        <v>1963</v>
      </c>
      <c r="D140" s="196"/>
      <c r="E140" s="196"/>
      <c r="F140" s="217" t="s">
        <v>1927</v>
      </c>
      <c r="G140" s="196"/>
      <c r="H140" s="196" t="s">
        <v>1963</v>
      </c>
      <c r="I140" s="196" t="s">
        <v>1962</v>
      </c>
      <c r="J140" s="196"/>
      <c r="K140" s="240"/>
    </row>
    <row r="141" spans="2:11" ht="15" customHeight="1">
      <c r="B141" s="237"/>
      <c r="C141" s="196" t="s">
        <v>38</v>
      </c>
      <c r="D141" s="196"/>
      <c r="E141" s="196"/>
      <c r="F141" s="217" t="s">
        <v>1927</v>
      </c>
      <c r="G141" s="196"/>
      <c r="H141" s="196" t="s">
        <v>1983</v>
      </c>
      <c r="I141" s="196" t="s">
        <v>1962</v>
      </c>
      <c r="J141" s="196"/>
      <c r="K141" s="240"/>
    </row>
    <row r="142" spans="2:11" ht="15" customHeight="1">
      <c r="B142" s="237"/>
      <c r="C142" s="196" t="s">
        <v>1984</v>
      </c>
      <c r="D142" s="196"/>
      <c r="E142" s="196"/>
      <c r="F142" s="217" t="s">
        <v>1927</v>
      </c>
      <c r="G142" s="196"/>
      <c r="H142" s="196" t="s">
        <v>1985</v>
      </c>
      <c r="I142" s="196" t="s">
        <v>1962</v>
      </c>
      <c r="J142" s="196"/>
      <c r="K142" s="240"/>
    </row>
    <row r="143" spans="2:11" ht="15" customHeight="1">
      <c r="B143" s="241"/>
      <c r="C143" s="242"/>
      <c r="D143" s="242"/>
      <c r="E143" s="242"/>
      <c r="F143" s="242"/>
      <c r="G143" s="242"/>
      <c r="H143" s="242"/>
      <c r="I143" s="242"/>
      <c r="J143" s="242"/>
      <c r="K143" s="243"/>
    </row>
    <row r="144" spans="2:11" ht="18.75" customHeight="1">
      <c r="B144" s="228"/>
      <c r="C144" s="228"/>
      <c r="D144" s="228"/>
      <c r="E144" s="228"/>
      <c r="F144" s="229"/>
      <c r="G144" s="228"/>
      <c r="H144" s="228"/>
      <c r="I144" s="228"/>
      <c r="J144" s="228"/>
      <c r="K144" s="228"/>
    </row>
    <row r="145" spans="2:11" ht="18.75" customHeight="1">
      <c r="B145" s="203"/>
      <c r="C145" s="203"/>
      <c r="D145" s="203"/>
      <c r="E145" s="203"/>
      <c r="F145" s="203"/>
      <c r="G145" s="203"/>
      <c r="H145" s="203"/>
      <c r="I145" s="203"/>
      <c r="J145" s="203"/>
      <c r="K145" s="203"/>
    </row>
    <row r="146" spans="2:11" ht="7.5" customHeight="1">
      <c r="B146" s="204"/>
      <c r="C146" s="205"/>
      <c r="D146" s="205"/>
      <c r="E146" s="205"/>
      <c r="F146" s="205"/>
      <c r="G146" s="205"/>
      <c r="H146" s="205"/>
      <c r="I146" s="205"/>
      <c r="J146" s="205"/>
      <c r="K146" s="206"/>
    </row>
    <row r="147" spans="2:11" ht="45" customHeight="1">
      <c r="B147" s="207"/>
      <c r="C147" s="305" t="s">
        <v>1986</v>
      </c>
      <c r="D147" s="305"/>
      <c r="E147" s="305"/>
      <c r="F147" s="305"/>
      <c r="G147" s="305"/>
      <c r="H147" s="305"/>
      <c r="I147" s="305"/>
      <c r="J147" s="305"/>
      <c r="K147" s="208"/>
    </row>
    <row r="148" spans="2:11" ht="17.25" customHeight="1">
      <c r="B148" s="207"/>
      <c r="C148" s="209" t="s">
        <v>1921</v>
      </c>
      <c r="D148" s="209"/>
      <c r="E148" s="209"/>
      <c r="F148" s="209" t="s">
        <v>1922</v>
      </c>
      <c r="G148" s="210"/>
      <c r="H148" s="209" t="s">
        <v>54</v>
      </c>
      <c r="I148" s="209" t="s">
        <v>57</v>
      </c>
      <c r="J148" s="209" t="s">
        <v>1923</v>
      </c>
      <c r="K148" s="208"/>
    </row>
    <row r="149" spans="2:11" ht="17.25" customHeight="1">
      <c r="B149" s="207"/>
      <c r="C149" s="211" t="s">
        <v>1924</v>
      </c>
      <c r="D149" s="211"/>
      <c r="E149" s="211"/>
      <c r="F149" s="212" t="s">
        <v>1925</v>
      </c>
      <c r="G149" s="213"/>
      <c r="H149" s="211"/>
      <c r="I149" s="211"/>
      <c r="J149" s="211" t="s">
        <v>1926</v>
      </c>
      <c r="K149" s="208"/>
    </row>
    <row r="150" spans="2:11" ht="5.25" customHeight="1">
      <c r="B150" s="219"/>
      <c r="C150" s="214"/>
      <c r="D150" s="214"/>
      <c r="E150" s="214"/>
      <c r="F150" s="214"/>
      <c r="G150" s="215"/>
      <c r="H150" s="214"/>
      <c r="I150" s="214"/>
      <c r="J150" s="214"/>
      <c r="K150" s="240"/>
    </row>
    <row r="151" spans="2:11" ht="15" customHeight="1">
      <c r="B151" s="219"/>
      <c r="C151" s="244" t="s">
        <v>1930</v>
      </c>
      <c r="D151" s="196"/>
      <c r="E151" s="196"/>
      <c r="F151" s="245" t="s">
        <v>1927</v>
      </c>
      <c r="G151" s="196"/>
      <c r="H151" s="244" t="s">
        <v>1967</v>
      </c>
      <c r="I151" s="244" t="s">
        <v>1929</v>
      </c>
      <c r="J151" s="244">
        <v>120</v>
      </c>
      <c r="K151" s="240"/>
    </row>
    <row r="152" spans="2:11" ht="15" customHeight="1">
      <c r="B152" s="219"/>
      <c r="C152" s="244" t="s">
        <v>1976</v>
      </c>
      <c r="D152" s="196"/>
      <c r="E152" s="196"/>
      <c r="F152" s="245" t="s">
        <v>1927</v>
      </c>
      <c r="G152" s="196"/>
      <c r="H152" s="244" t="s">
        <v>1987</v>
      </c>
      <c r="I152" s="244" t="s">
        <v>1929</v>
      </c>
      <c r="J152" s="244" t="s">
        <v>1978</v>
      </c>
      <c r="K152" s="240"/>
    </row>
    <row r="153" spans="2:11" ht="15" customHeight="1">
      <c r="B153" s="219"/>
      <c r="C153" s="244" t="s">
        <v>1875</v>
      </c>
      <c r="D153" s="196"/>
      <c r="E153" s="196"/>
      <c r="F153" s="245" t="s">
        <v>1927</v>
      </c>
      <c r="G153" s="196"/>
      <c r="H153" s="244" t="s">
        <v>1988</v>
      </c>
      <c r="I153" s="244" t="s">
        <v>1929</v>
      </c>
      <c r="J153" s="244" t="s">
        <v>1978</v>
      </c>
      <c r="K153" s="240"/>
    </row>
    <row r="154" spans="2:11" ht="15" customHeight="1">
      <c r="B154" s="219"/>
      <c r="C154" s="244" t="s">
        <v>1932</v>
      </c>
      <c r="D154" s="196"/>
      <c r="E154" s="196"/>
      <c r="F154" s="245" t="s">
        <v>1933</v>
      </c>
      <c r="G154" s="196"/>
      <c r="H154" s="244" t="s">
        <v>1967</v>
      </c>
      <c r="I154" s="244" t="s">
        <v>1929</v>
      </c>
      <c r="J154" s="244">
        <v>50</v>
      </c>
      <c r="K154" s="240"/>
    </row>
    <row r="155" spans="2:11" ht="15" customHeight="1">
      <c r="B155" s="219"/>
      <c r="C155" s="244" t="s">
        <v>1935</v>
      </c>
      <c r="D155" s="196"/>
      <c r="E155" s="196"/>
      <c r="F155" s="245" t="s">
        <v>1927</v>
      </c>
      <c r="G155" s="196"/>
      <c r="H155" s="244" t="s">
        <v>1967</v>
      </c>
      <c r="I155" s="244" t="s">
        <v>1937</v>
      </c>
      <c r="J155" s="244"/>
      <c r="K155" s="240"/>
    </row>
    <row r="156" spans="2:11" ht="15" customHeight="1">
      <c r="B156" s="219"/>
      <c r="C156" s="244" t="s">
        <v>1946</v>
      </c>
      <c r="D156" s="196"/>
      <c r="E156" s="196"/>
      <c r="F156" s="245" t="s">
        <v>1933</v>
      </c>
      <c r="G156" s="196"/>
      <c r="H156" s="244" t="s">
        <v>1967</v>
      </c>
      <c r="I156" s="244" t="s">
        <v>1929</v>
      </c>
      <c r="J156" s="244">
        <v>50</v>
      </c>
      <c r="K156" s="240"/>
    </row>
    <row r="157" spans="2:11" ht="15" customHeight="1">
      <c r="B157" s="219"/>
      <c r="C157" s="244" t="s">
        <v>1954</v>
      </c>
      <c r="D157" s="196"/>
      <c r="E157" s="196"/>
      <c r="F157" s="245" t="s">
        <v>1933</v>
      </c>
      <c r="G157" s="196"/>
      <c r="H157" s="244" t="s">
        <v>1967</v>
      </c>
      <c r="I157" s="244" t="s">
        <v>1929</v>
      </c>
      <c r="J157" s="244">
        <v>50</v>
      </c>
      <c r="K157" s="240"/>
    </row>
    <row r="158" spans="2:11" ht="15" customHeight="1">
      <c r="B158" s="219"/>
      <c r="C158" s="244" t="s">
        <v>1952</v>
      </c>
      <c r="D158" s="196"/>
      <c r="E158" s="196"/>
      <c r="F158" s="245" t="s">
        <v>1933</v>
      </c>
      <c r="G158" s="196"/>
      <c r="H158" s="244" t="s">
        <v>1967</v>
      </c>
      <c r="I158" s="244" t="s">
        <v>1929</v>
      </c>
      <c r="J158" s="244">
        <v>50</v>
      </c>
      <c r="K158" s="240"/>
    </row>
    <row r="159" spans="2:11" ht="15" customHeight="1">
      <c r="B159" s="219"/>
      <c r="C159" s="244" t="s">
        <v>96</v>
      </c>
      <c r="D159" s="196"/>
      <c r="E159" s="196"/>
      <c r="F159" s="245" t="s">
        <v>1927</v>
      </c>
      <c r="G159" s="196"/>
      <c r="H159" s="244" t="s">
        <v>1989</v>
      </c>
      <c r="I159" s="244" t="s">
        <v>1929</v>
      </c>
      <c r="J159" s="244" t="s">
        <v>1990</v>
      </c>
      <c r="K159" s="240"/>
    </row>
    <row r="160" spans="2:11" ht="15" customHeight="1">
      <c r="B160" s="219"/>
      <c r="C160" s="244" t="s">
        <v>1991</v>
      </c>
      <c r="D160" s="196"/>
      <c r="E160" s="196"/>
      <c r="F160" s="245" t="s">
        <v>1927</v>
      </c>
      <c r="G160" s="196"/>
      <c r="H160" s="244" t="s">
        <v>1992</v>
      </c>
      <c r="I160" s="244" t="s">
        <v>1962</v>
      </c>
      <c r="J160" s="244"/>
      <c r="K160" s="240"/>
    </row>
    <row r="161" spans="2:11" ht="15" customHeight="1">
      <c r="B161" s="246"/>
      <c r="C161" s="226"/>
      <c r="D161" s="226"/>
      <c r="E161" s="226"/>
      <c r="F161" s="226"/>
      <c r="G161" s="226"/>
      <c r="H161" s="226"/>
      <c r="I161" s="226"/>
      <c r="J161" s="226"/>
      <c r="K161" s="247"/>
    </row>
    <row r="162" spans="2:11" ht="18.75" customHeight="1">
      <c r="B162" s="228"/>
      <c r="C162" s="238"/>
      <c r="D162" s="238"/>
      <c r="E162" s="238"/>
      <c r="F162" s="248"/>
      <c r="G162" s="238"/>
      <c r="H162" s="238"/>
      <c r="I162" s="238"/>
      <c r="J162" s="238"/>
      <c r="K162" s="228"/>
    </row>
    <row r="163" spans="2:11" ht="18.75" customHeight="1">
      <c r="B163" s="203"/>
      <c r="C163" s="203"/>
      <c r="D163" s="203"/>
      <c r="E163" s="203"/>
      <c r="F163" s="203"/>
      <c r="G163" s="203"/>
      <c r="H163" s="203"/>
      <c r="I163" s="203"/>
      <c r="J163" s="203"/>
      <c r="K163" s="203"/>
    </row>
    <row r="164" spans="2:11" ht="7.5" customHeight="1">
      <c r="B164" s="185"/>
      <c r="C164" s="186"/>
      <c r="D164" s="186"/>
      <c r="E164" s="186"/>
      <c r="F164" s="186"/>
      <c r="G164" s="186"/>
      <c r="H164" s="186"/>
      <c r="I164" s="186"/>
      <c r="J164" s="186"/>
      <c r="K164" s="187"/>
    </row>
    <row r="165" spans="2:11" ht="45" customHeight="1">
      <c r="B165" s="188"/>
      <c r="C165" s="306" t="s">
        <v>1993</v>
      </c>
      <c r="D165" s="306"/>
      <c r="E165" s="306"/>
      <c r="F165" s="306"/>
      <c r="G165" s="306"/>
      <c r="H165" s="306"/>
      <c r="I165" s="306"/>
      <c r="J165" s="306"/>
      <c r="K165" s="189"/>
    </row>
    <row r="166" spans="2:11" ht="17.25" customHeight="1">
      <c r="B166" s="188"/>
      <c r="C166" s="209" t="s">
        <v>1921</v>
      </c>
      <c r="D166" s="209"/>
      <c r="E166" s="209"/>
      <c r="F166" s="209" t="s">
        <v>1922</v>
      </c>
      <c r="G166" s="249"/>
      <c r="H166" s="250" t="s">
        <v>54</v>
      </c>
      <c r="I166" s="250" t="s">
        <v>57</v>
      </c>
      <c r="J166" s="209" t="s">
        <v>1923</v>
      </c>
      <c r="K166" s="189"/>
    </row>
    <row r="167" spans="2:11" ht="17.25" customHeight="1">
      <c r="B167" s="190"/>
      <c r="C167" s="211" t="s">
        <v>1924</v>
      </c>
      <c r="D167" s="211"/>
      <c r="E167" s="211"/>
      <c r="F167" s="212" t="s">
        <v>1925</v>
      </c>
      <c r="G167" s="251"/>
      <c r="H167" s="252"/>
      <c r="I167" s="252"/>
      <c r="J167" s="211" t="s">
        <v>1926</v>
      </c>
      <c r="K167" s="191"/>
    </row>
    <row r="168" spans="2:11" ht="5.25" customHeight="1">
      <c r="B168" s="219"/>
      <c r="C168" s="214"/>
      <c r="D168" s="214"/>
      <c r="E168" s="214"/>
      <c r="F168" s="214"/>
      <c r="G168" s="215"/>
      <c r="H168" s="214"/>
      <c r="I168" s="214"/>
      <c r="J168" s="214"/>
      <c r="K168" s="240"/>
    </row>
    <row r="169" spans="2:11" ht="15" customHeight="1">
      <c r="B169" s="219"/>
      <c r="C169" s="196" t="s">
        <v>1930</v>
      </c>
      <c r="D169" s="196"/>
      <c r="E169" s="196"/>
      <c r="F169" s="217" t="s">
        <v>1927</v>
      </c>
      <c r="G169" s="196"/>
      <c r="H169" s="196" t="s">
        <v>1967</v>
      </c>
      <c r="I169" s="196" t="s">
        <v>1929</v>
      </c>
      <c r="J169" s="196">
        <v>120</v>
      </c>
      <c r="K169" s="240"/>
    </row>
    <row r="170" spans="2:11" ht="15" customHeight="1">
      <c r="B170" s="219"/>
      <c r="C170" s="196" t="s">
        <v>1976</v>
      </c>
      <c r="D170" s="196"/>
      <c r="E170" s="196"/>
      <c r="F170" s="217" t="s">
        <v>1927</v>
      </c>
      <c r="G170" s="196"/>
      <c r="H170" s="196" t="s">
        <v>1977</v>
      </c>
      <c r="I170" s="196" t="s">
        <v>1929</v>
      </c>
      <c r="J170" s="196" t="s">
        <v>1978</v>
      </c>
      <c r="K170" s="240"/>
    </row>
    <row r="171" spans="2:11" ht="15" customHeight="1">
      <c r="B171" s="219"/>
      <c r="C171" s="196" t="s">
        <v>1875</v>
      </c>
      <c r="D171" s="196"/>
      <c r="E171" s="196"/>
      <c r="F171" s="217" t="s">
        <v>1927</v>
      </c>
      <c r="G171" s="196"/>
      <c r="H171" s="196" t="s">
        <v>1994</v>
      </c>
      <c r="I171" s="196" t="s">
        <v>1929</v>
      </c>
      <c r="J171" s="196" t="s">
        <v>1978</v>
      </c>
      <c r="K171" s="240"/>
    </row>
    <row r="172" spans="2:11" ht="15" customHeight="1">
      <c r="B172" s="219"/>
      <c r="C172" s="196" t="s">
        <v>1932</v>
      </c>
      <c r="D172" s="196"/>
      <c r="E172" s="196"/>
      <c r="F172" s="217" t="s">
        <v>1933</v>
      </c>
      <c r="G172" s="196"/>
      <c r="H172" s="196" t="s">
        <v>1994</v>
      </c>
      <c r="I172" s="196" t="s">
        <v>1929</v>
      </c>
      <c r="J172" s="196">
        <v>50</v>
      </c>
      <c r="K172" s="240"/>
    </row>
    <row r="173" spans="2:11" ht="15" customHeight="1">
      <c r="B173" s="219"/>
      <c r="C173" s="196" t="s">
        <v>1935</v>
      </c>
      <c r="D173" s="196"/>
      <c r="E173" s="196"/>
      <c r="F173" s="217" t="s">
        <v>1927</v>
      </c>
      <c r="G173" s="196"/>
      <c r="H173" s="196" t="s">
        <v>1994</v>
      </c>
      <c r="I173" s="196" t="s">
        <v>1937</v>
      </c>
      <c r="J173" s="196"/>
      <c r="K173" s="240"/>
    </row>
    <row r="174" spans="2:11" ht="15" customHeight="1">
      <c r="B174" s="219"/>
      <c r="C174" s="196" t="s">
        <v>1946</v>
      </c>
      <c r="D174" s="196"/>
      <c r="E174" s="196"/>
      <c r="F174" s="217" t="s">
        <v>1933</v>
      </c>
      <c r="G174" s="196"/>
      <c r="H174" s="196" t="s">
        <v>1994</v>
      </c>
      <c r="I174" s="196" t="s">
        <v>1929</v>
      </c>
      <c r="J174" s="196">
        <v>50</v>
      </c>
      <c r="K174" s="240"/>
    </row>
    <row r="175" spans="2:11" ht="15" customHeight="1">
      <c r="B175" s="219"/>
      <c r="C175" s="196" t="s">
        <v>1954</v>
      </c>
      <c r="D175" s="196"/>
      <c r="E175" s="196"/>
      <c r="F175" s="217" t="s">
        <v>1933</v>
      </c>
      <c r="G175" s="196"/>
      <c r="H175" s="196" t="s">
        <v>1994</v>
      </c>
      <c r="I175" s="196" t="s">
        <v>1929</v>
      </c>
      <c r="J175" s="196">
        <v>50</v>
      </c>
      <c r="K175" s="240"/>
    </row>
    <row r="176" spans="2:11" ht="15" customHeight="1">
      <c r="B176" s="219"/>
      <c r="C176" s="196" t="s">
        <v>1952</v>
      </c>
      <c r="D176" s="196"/>
      <c r="E176" s="196"/>
      <c r="F176" s="217" t="s">
        <v>1933</v>
      </c>
      <c r="G176" s="196"/>
      <c r="H176" s="196" t="s">
        <v>1994</v>
      </c>
      <c r="I176" s="196" t="s">
        <v>1929</v>
      </c>
      <c r="J176" s="196">
        <v>50</v>
      </c>
      <c r="K176" s="240"/>
    </row>
    <row r="177" spans="2:11" ht="15" customHeight="1">
      <c r="B177" s="219"/>
      <c r="C177" s="196" t="s">
        <v>127</v>
      </c>
      <c r="D177" s="196"/>
      <c r="E177" s="196"/>
      <c r="F177" s="217" t="s">
        <v>1927</v>
      </c>
      <c r="G177" s="196"/>
      <c r="H177" s="196" t="s">
        <v>1995</v>
      </c>
      <c r="I177" s="196" t="s">
        <v>1996</v>
      </c>
      <c r="J177" s="196"/>
      <c r="K177" s="240"/>
    </row>
    <row r="178" spans="2:11" ht="15" customHeight="1">
      <c r="B178" s="219"/>
      <c r="C178" s="196" t="s">
        <v>57</v>
      </c>
      <c r="D178" s="196"/>
      <c r="E178" s="196"/>
      <c r="F178" s="217" t="s">
        <v>1927</v>
      </c>
      <c r="G178" s="196"/>
      <c r="H178" s="196" t="s">
        <v>1997</v>
      </c>
      <c r="I178" s="196" t="s">
        <v>1998</v>
      </c>
      <c r="J178" s="196">
        <v>1</v>
      </c>
      <c r="K178" s="240"/>
    </row>
    <row r="179" spans="2:11" ht="15" customHeight="1">
      <c r="B179" s="219"/>
      <c r="C179" s="196" t="s">
        <v>53</v>
      </c>
      <c r="D179" s="196"/>
      <c r="E179" s="196"/>
      <c r="F179" s="217" t="s">
        <v>1927</v>
      </c>
      <c r="G179" s="196"/>
      <c r="H179" s="196" t="s">
        <v>1999</v>
      </c>
      <c r="I179" s="196" t="s">
        <v>1929</v>
      </c>
      <c r="J179" s="196">
        <v>20</v>
      </c>
      <c r="K179" s="240"/>
    </row>
    <row r="180" spans="2:11" ht="15" customHeight="1">
      <c r="B180" s="219"/>
      <c r="C180" s="196" t="s">
        <v>54</v>
      </c>
      <c r="D180" s="196"/>
      <c r="E180" s="196"/>
      <c r="F180" s="217" t="s">
        <v>1927</v>
      </c>
      <c r="G180" s="196"/>
      <c r="H180" s="196" t="s">
        <v>2000</v>
      </c>
      <c r="I180" s="196" t="s">
        <v>1929</v>
      </c>
      <c r="J180" s="196">
        <v>255</v>
      </c>
      <c r="K180" s="240"/>
    </row>
    <row r="181" spans="2:11" ht="15" customHeight="1">
      <c r="B181" s="219"/>
      <c r="C181" s="196" t="s">
        <v>128</v>
      </c>
      <c r="D181" s="196"/>
      <c r="E181" s="196"/>
      <c r="F181" s="217" t="s">
        <v>1927</v>
      </c>
      <c r="G181" s="196"/>
      <c r="H181" s="196" t="s">
        <v>1891</v>
      </c>
      <c r="I181" s="196" t="s">
        <v>1929</v>
      </c>
      <c r="J181" s="196">
        <v>10</v>
      </c>
      <c r="K181" s="240"/>
    </row>
    <row r="182" spans="2:11" ht="15" customHeight="1">
      <c r="B182" s="219"/>
      <c r="C182" s="196" t="s">
        <v>129</v>
      </c>
      <c r="D182" s="196"/>
      <c r="E182" s="196"/>
      <c r="F182" s="217" t="s">
        <v>1927</v>
      </c>
      <c r="G182" s="196"/>
      <c r="H182" s="196" t="s">
        <v>2001</v>
      </c>
      <c r="I182" s="196" t="s">
        <v>1962</v>
      </c>
      <c r="J182" s="196"/>
      <c r="K182" s="240"/>
    </row>
    <row r="183" spans="2:11" ht="15" customHeight="1">
      <c r="B183" s="219"/>
      <c r="C183" s="196" t="s">
        <v>2002</v>
      </c>
      <c r="D183" s="196"/>
      <c r="E183" s="196"/>
      <c r="F183" s="217" t="s">
        <v>1927</v>
      </c>
      <c r="G183" s="196"/>
      <c r="H183" s="196" t="s">
        <v>2003</v>
      </c>
      <c r="I183" s="196" t="s">
        <v>1962</v>
      </c>
      <c r="J183" s="196"/>
      <c r="K183" s="240"/>
    </row>
    <row r="184" spans="2:11" ht="15" customHeight="1">
      <c r="B184" s="219"/>
      <c r="C184" s="196" t="s">
        <v>1991</v>
      </c>
      <c r="D184" s="196"/>
      <c r="E184" s="196"/>
      <c r="F184" s="217" t="s">
        <v>1927</v>
      </c>
      <c r="G184" s="196"/>
      <c r="H184" s="196" t="s">
        <v>2004</v>
      </c>
      <c r="I184" s="196" t="s">
        <v>1962</v>
      </c>
      <c r="J184" s="196"/>
      <c r="K184" s="240"/>
    </row>
    <row r="185" spans="2:11" ht="15" customHeight="1">
      <c r="B185" s="219"/>
      <c r="C185" s="196" t="s">
        <v>131</v>
      </c>
      <c r="D185" s="196"/>
      <c r="E185" s="196"/>
      <c r="F185" s="217" t="s">
        <v>1933</v>
      </c>
      <c r="G185" s="196"/>
      <c r="H185" s="196" t="s">
        <v>2005</v>
      </c>
      <c r="I185" s="196" t="s">
        <v>1929</v>
      </c>
      <c r="J185" s="196">
        <v>50</v>
      </c>
      <c r="K185" s="240"/>
    </row>
    <row r="186" spans="2:11" ht="15" customHeight="1">
      <c r="B186" s="219"/>
      <c r="C186" s="196" t="s">
        <v>2006</v>
      </c>
      <c r="D186" s="196"/>
      <c r="E186" s="196"/>
      <c r="F186" s="217" t="s">
        <v>1933</v>
      </c>
      <c r="G186" s="196"/>
      <c r="H186" s="196" t="s">
        <v>2007</v>
      </c>
      <c r="I186" s="196" t="s">
        <v>2008</v>
      </c>
      <c r="J186" s="196"/>
      <c r="K186" s="240"/>
    </row>
    <row r="187" spans="2:11" ht="15" customHeight="1">
      <c r="B187" s="219"/>
      <c r="C187" s="196" t="s">
        <v>2009</v>
      </c>
      <c r="D187" s="196"/>
      <c r="E187" s="196"/>
      <c r="F187" s="217" t="s">
        <v>1933</v>
      </c>
      <c r="G187" s="196"/>
      <c r="H187" s="196" t="s">
        <v>2010</v>
      </c>
      <c r="I187" s="196" t="s">
        <v>2008</v>
      </c>
      <c r="J187" s="196"/>
      <c r="K187" s="240"/>
    </row>
    <row r="188" spans="2:11" ht="15" customHeight="1">
      <c r="B188" s="219"/>
      <c r="C188" s="196" t="s">
        <v>2011</v>
      </c>
      <c r="D188" s="196"/>
      <c r="E188" s="196"/>
      <c r="F188" s="217" t="s">
        <v>1933</v>
      </c>
      <c r="G188" s="196"/>
      <c r="H188" s="196" t="s">
        <v>2012</v>
      </c>
      <c r="I188" s="196" t="s">
        <v>2008</v>
      </c>
      <c r="J188" s="196"/>
      <c r="K188" s="240"/>
    </row>
    <row r="189" spans="2:11" ht="15" customHeight="1">
      <c r="B189" s="219"/>
      <c r="C189" s="253" t="s">
        <v>2013</v>
      </c>
      <c r="D189" s="196"/>
      <c r="E189" s="196"/>
      <c r="F189" s="217" t="s">
        <v>1933</v>
      </c>
      <c r="G189" s="196"/>
      <c r="H189" s="196" t="s">
        <v>2014</v>
      </c>
      <c r="I189" s="196" t="s">
        <v>2015</v>
      </c>
      <c r="J189" s="254" t="s">
        <v>2016</v>
      </c>
      <c r="K189" s="240"/>
    </row>
    <row r="190" spans="2:11" ht="15" customHeight="1">
      <c r="B190" s="219"/>
      <c r="C190" s="253" t="s">
        <v>42</v>
      </c>
      <c r="D190" s="196"/>
      <c r="E190" s="196"/>
      <c r="F190" s="217" t="s">
        <v>1927</v>
      </c>
      <c r="G190" s="196"/>
      <c r="H190" s="193" t="s">
        <v>2017</v>
      </c>
      <c r="I190" s="196" t="s">
        <v>2018</v>
      </c>
      <c r="J190" s="196"/>
      <c r="K190" s="240"/>
    </row>
    <row r="191" spans="2:11" ht="15" customHeight="1">
      <c r="B191" s="219"/>
      <c r="C191" s="253" t="s">
        <v>2019</v>
      </c>
      <c r="D191" s="196"/>
      <c r="E191" s="196"/>
      <c r="F191" s="217" t="s">
        <v>1927</v>
      </c>
      <c r="G191" s="196"/>
      <c r="H191" s="196" t="s">
        <v>2020</v>
      </c>
      <c r="I191" s="196" t="s">
        <v>1962</v>
      </c>
      <c r="J191" s="196"/>
      <c r="K191" s="240"/>
    </row>
    <row r="192" spans="2:11" ht="15" customHeight="1">
      <c r="B192" s="219"/>
      <c r="C192" s="253" t="s">
        <v>2021</v>
      </c>
      <c r="D192" s="196"/>
      <c r="E192" s="196"/>
      <c r="F192" s="217" t="s">
        <v>1927</v>
      </c>
      <c r="G192" s="196"/>
      <c r="H192" s="196" t="s">
        <v>2022</v>
      </c>
      <c r="I192" s="196" t="s">
        <v>1962</v>
      </c>
      <c r="J192" s="196"/>
      <c r="K192" s="240"/>
    </row>
    <row r="193" spans="2:11" ht="15" customHeight="1">
      <c r="B193" s="219"/>
      <c r="C193" s="253" t="s">
        <v>2023</v>
      </c>
      <c r="D193" s="196"/>
      <c r="E193" s="196"/>
      <c r="F193" s="217" t="s">
        <v>1933</v>
      </c>
      <c r="G193" s="196"/>
      <c r="H193" s="196" t="s">
        <v>2024</v>
      </c>
      <c r="I193" s="196" t="s">
        <v>1962</v>
      </c>
      <c r="J193" s="196"/>
      <c r="K193" s="240"/>
    </row>
    <row r="194" spans="2:11" ht="15" customHeight="1">
      <c r="B194" s="246"/>
      <c r="C194" s="255"/>
      <c r="D194" s="226"/>
      <c r="E194" s="226"/>
      <c r="F194" s="226"/>
      <c r="G194" s="226"/>
      <c r="H194" s="226"/>
      <c r="I194" s="226"/>
      <c r="J194" s="226"/>
      <c r="K194" s="247"/>
    </row>
    <row r="195" spans="2:11" ht="18.75" customHeight="1">
      <c r="B195" s="228"/>
      <c r="C195" s="238"/>
      <c r="D195" s="238"/>
      <c r="E195" s="238"/>
      <c r="F195" s="248"/>
      <c r="G195" s="238"/>
      <c r="H195" s="238"/>
      <c r="I195" s="238"/>
      <c r="J195" s="238"/>
      <c r="K195" s="228"/>
    </row>
    <row r="196" spans="2:11" ht="18.75" customHeight="1">
      <c r="B196" s="228"/>
      <c r="C196" s="238"/>
      <c r="D196" s="238"/>
      <c r="E196" s="238"/>
      <c r="F196" s="248"/>
      <c r="G196" s="238"/>
      <c r="H196" s="238"/>
      <c r="I196" s="238"/>
      <c r="J196" s="238"/>
      <c r="K196" s="228"/>
    </row>
    <row r="197" spans="2:11" ht="18.75" customHeight="1">
      <c r="B197" s="203"/>
      <c r="C197" s="203"/>
      <c r="D197" s="203"/>
      <c r="E197" s="203"/>
      <c r="F197" s="203"/>
      <c r="G197" s="203"/>
      <c r="H197" s="203"/>
      <c r="I197" s="203"/>
      <c r="J197" s="203"/>
      <c r="K197" s="203"/>
    </row>
    <row r="198" spans="2:11" ht="13.5">
      <c r="B198" s="185"/>
      <c r="C198" s="186"/>
      <c r="D198" s="186"/>
      <c r="E198" s="186"/>
      <c r="F198" s="186"/>
      <c r="G198" s="186"/>
      <c r="H198" s="186"/>
      <c r="I198" s="186"/>
      <c r="J198" s="186"/>
      <c r="K198" s="187"/>
    </row>
    <row r="199" spans="2:11" ht="21">
      <c r="B199" s="188"/>
      <c r="C199" s="306" t="s">
        <v>2025</v>
      </c>
      <c r="D199" s="306"/>
      <c r="E199" s="306"/>
      <c r="F199" s="306"/>
      <c r="G199" s="306"/>
      <c r="H199" s="306"/>
      <c r="I199" s="306"/>
      <c r="J199" s="306"/>
      <c r="K199" s="189"/>
    </row>
    <row r="200" spans="2:11" ht="25.5" customHeight="1">
      <c r="B200" s="188"/>
      <c r="C200" s="256" t="s">
        <v>2026</v>
      </c>
      <c r="D200" s="256"/>
      <c r="E200" s="256"/>
      <c r="F200" s="256" t="s">
        <v>2027</v>
      </c>
      <c r="G200" s="257"/>
      <c r="H200" s="307" t="s">
        <v>2028</v>
      </c>
      <c r="I200" s="307"/>
      <c r="J200" s="307"/>
      <c r="K200" s="189"/>
    </row>
    <row r="201" spans="2:11" ht="5.25" customHeight="1">
      <c r="B201" s="219"/>
      <c r="C201" s="214"/>
      <c r="D201" s="214"/>
      <c r="E201" s="214"/>
      <c r="F201" s="214"/>
      <c r="G201" s="238"/>
      <c r="H201" s="214"/>
      <c r="I201" s="214"/>
      <c r="J201" s="214"/>
      <c r="K201" s="240"/>
    </row>
    <row r="202" spans="2:11" ht="15" customHeight="1">
      <c r="B202" s="219"/>
      <c r="C202" s="196" t="s">
        <v>2018</v>
      </c>
      <c r="D202" s="196"/>
      <c r="E202" s="196"/>
      <c r="F202" s="217" t="s">
        <v>43</v>
      </c>
      <c r="G202" s="196"/>
      <c r="H202" s="308" t="s">
        <v>2029</v>
      </c>
      <c r="I202" s="308"/>
      <c r="J202" s="308"/>
      <c r="K202" s="240"/>
    </row>
    <row r="203" spans="2:11" ht="15" customHeight="1">
      <c r="B203" s="219"/>
      <c r="C203" s="196"/>
      <c r="D203" s="196"/>
      <c r="E203" s="196"/>
      <c r="F203" s="217" t="s">
        <v>44</v>
      </c>
      <c r="G203" s="196"/>
      <c r="H203" s="308" t="s">
        <v>2030</v>
      </c>
      <c r="I203" s="308"/>
      <c r="J203" s="308"/>
      <c r="K203" s="240"/>
    </row>
    <row r="204" spans="2:11" ht="15" customHeight="1">
      <c r="B204" s="219"/>
      <c r="C204" s="196"/>
      <c r="D204" s="196"/>
      <c r="E204" s="196"/>
      <c r="F204" s="217" t="s">
        <v>47</v>
      </c>
      <c r="G204" s="196"/>
      <c r="H204" s="308" t="s">
        <v>2031</v>
      </c>
      <c r="I204" s="308"/>
      <c r="J204" s="308"/>
      <c r="K204" s="240"/>
    </row>
    <row r="205" spans="2:11" ht="15" customHeight="1">
      <c r="B205" s="219"/>
      <c r="C205" s="196"/>
      <c r="D205" s="196"/>
      <c r="E205" s="196"/>
      <c r="F205" s="217" t="s">
        <v>45</v>
      </c>
      <c r="G205" s="196"/>
      <c r="H205" s="308" t="s">
        <v>2032</v>
      </c>
      <c r="I205" s="308"/>
      <c r="J205" s="308"/>
      <c r="K205" s="240"/>
    </row>
    <row r="206" spans="2:11" ht="15" customHeight="1">
      <c r="B206" s="219"/>
      <c r="C206" s="196"/>
      <c r="D206" s="196"/>
      <c r="E206" s="196"/>
      <c r="F206" s="217" t="s">
        <v>46</v>
      </c>
      <c r="G206" s="196"/>
      <c r="H206" s="308" t="s">
        <v>2033</v>
      </c>
      <c r="I206" s="308"/>
      <c r="J206" s="308"/>
      <c r="K206" s="240"/>
    </row>
    <row r="207" spans="2:11" ht="15" customHeight="1">
      <c r="B207" s="219"/>
      <c r="C207" s="196"/>
      <c r="D207" s="196"/>
      <c r="E207" s="196"/>
      <c r="F207" s="217"/>
      <c r="G207" s="196"/>
      <c r="H207" s="196"/>
      <c r="I207" s="196"/>
      <c r="J207" s="196"/>
      <c r="K207" s="240"/>
    </row>
    <row r="208" spans="2:11" ht="15" customHeight="1">
      <c r="B208" s="219"/>
      <c r="C208" s="196" t="s">
        <v>1974</v>
      </c>
      <c r="D208" s="196"/>
      <c r="E208" s="196"/>
      <c r="F208" s="217" t="s">
        <v>78</v>
      </c>
      <c r="G208" s="196"/>
      <c r="H208" s="308" t="s">
        <v>2034</v>
      </c>
      <c r="I208" s="308"/>
      <c r="J208" s="308"/>
      <c r="K208" s="240"/>
    </row>
    <row r="209" spans="2:11" ht="15" customHeight="1">
      <c r="B209" s="219"/>
      <c r="C209" s="196"/>
      <c r="D209" s="196"/>
      <c r="E209" s="196"/>
      <c r="F209" s="217" t="s">
        <v>1870</v>
      </c>
      <c r="G209" s="196"/>
      <c r="H209" s="308" t="s">
        <v>1871</v>
      </c>
      <c r="I209" s="308"/>
      <c r="J209" s="308"/>
      <c r="K209" s="240"/>
    </row>
    <row r="210" spans="2:11" ht="15" customHeight="1">
      <c r="B210" s="219"/>
      <c r="C210" s="196"/>
      <c r="D210" s="196"/>
      <c r="E210" s="196"/>
      <c r="F210" s="217" t="s">
        <v>1868</v>
      </c>
      <c r="G210" s="196"/>
      <c r="H210" s="308" t="s">
        <v>2035</v>
      </c>
      <c r="I210" s="308"/>
      <c r="J210" s="308"/>
      <c r="K210" s="240"/>
    </row>
    <row r="211" spans="2:11" ht="15" customHeight="1">
      <c r="B211" s="258"/>
      <c r="C211" s="196"/>
      <c r="D211" s="196"/>
      <c r="E211" s="196"/>
      <c r="F211" s="217" t="s">
        <v>1872</v>
      </c>
      <c r="G211" s="253"/>
      <c r="H211" s="309" t="s">
        <v>1873</v>
      </c>
      <c r="I211" s="309"/>
      <c r="J211" s="309"/>
      <c r="K211" s="259"/>
    </row>
    <row r="212" spans="2:11" ht="15" customHeight="1">
      <c r="B212" s="258"/>
      <c r="C212" s="196"/>
      <c r="D212" s="196"/>
      <c r="E212" s="196"/>
      <c r="F212" s="217" t="s">
        <v>1874</v>
      </c>
      <c r="G212" s="253"/>
      <c r="H212" s="309" t="s">
        <v>2036</v>
      </c>
      <c r="I212" s="309"/>
      <c r="J212" s="309"/>
      <c r="K212" s="259"/>
    </row>
    <row r="213" spans="2:11" ht="15" customHeight="1">
      <c r="B213" s="258"/>
      <c r="C213" s="196"/>
      <c r="D213" s="196"/>
      <c r="E213" s="196"/>
      <c r="F213" s="217"/>
      <c r="G213" s="253"/>
      <c r="H213" s="244"/>
      <c r="I213" s="244"/>
      <c r="J213" s="244"/>
      <c r="K213" s="259"/>
    </row>
    <row r="214" spans="2:11" ht="15" customHeight="1">
      <c r="B214" s="258"/>
      <c r="C214" s="196" t="s">
        <v>1998</v>
      </c>
      <c r="D214" s="196"/>
      <c r="E214" s="196"/>
      <c r="F214" s="217">
        <v>1</v>
      </c>
      <c r="G214" s="253"/>
      <c r="H214" s="309" t="s">
        <v>2037</v>
      </c>
      <c r="I214" s="309"/>
      <c r="J214" s="309"/>
      <c r="K214" s="259"/>
    </row>
    <row r="215" spans="2:11" ht="15" customHeight="1">
      <c r="B215" s="258"/>
      <c r="C215" s="196"/>
      <c r="D215" s="196"/>
      <c r="E215" s="196"/>
      <c r="F215" s="217">
        <v>2</v>
      </c>
      <c r="G215" s="253"/>
      <c r="H215" s="309" t="s">
        <v>2038</v>
      </c>
      <c r="I215" s="309"/>
      <c r="J215" s="309"/>
      <c r="K215" s="259"/>
    </row>
    <row r="216" spans="2:11" ht="15" customHeight="1">
      <c r="B216" s="258"/>
      <c r="C216" s="196"/>
      <c r="D216" s="196"/>
      <c r="E216" s="196"/>
      <c r="F216" s="217">
        <v>3</v>
      </c>
      <c r="G216" s="253"/>
      <c r="H216" s="309" t="s">
        <v>2039</v>
      </c>
      <c r="I216" s="309"/>
      <c r="J216" s="309"/>
      <c r="K216" s="259"/>
    </row>
    <row r="217" spans="2:11" ht="15" customHeight="1">
      <c r="B217" s="258"/>
      <c r="C217" s="196"/>
      <c r="D217" s="196"/>
      <c r="E217" s="196"/>
      <c r="F217" s="217">
        <v>4</v>
      </c>
      <c r="G217" s="253"/>
      <c r="H217" s="309" t="s">
        <v>2040</v>
      </c>
      <c r="I217" s="309"/>
      <c r="J217" s="309"/>
      <c r="K217" s="259"/>
    </row>
    <row r="218" spans="2:11" ht="12.75" customHeight="1">
      <c r="B218" s="260"/>
      <c r="C218" s="261"/>
      <c r="D218" s="261"/>
      <c r="E218" s="261"/>
      <c r="F218" s="261"/>
      <c r="G218" s="261"/>
      <c r="H218" s="261"/>
      <c r="I218" s="261"/>
      <c r="J218" s="261"/>
      <c r="K218" s="26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Raf-NTB</cp:lastModifiedBy>
  <dcterms:created xsi:type="dcterms:W3CDTF">2023-07-07T14:53:00Z</dcterms:created>
  <dcterms:modified xsi:type="dcterms:W3CDTF">2023-07-10T12:34:37Z</dcterms:modified>
  <cp:category/>
  <cp:version/>
  <cp:contentType/>
  <cp:contentStatus/>
</cp:coreProperties>
</file>